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1A7162D1-3A49-4929-A5B1-728333AB53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4" r:id="rId1"/>
    <sheet name="ELC_EGP" sheetId="16" r:id="rId2"/>
    <sheet name="Sheet1" sheetId="22" r:id="rId3"/>
    <sheet name="ELC_WIN" sheetId="19" r:id="rId4"/>
    <sheet name="WIN_ON_COST" sheetId="21" r:id="rId5"/>
    <sheet name="ELC_CCS" sheetId="18" r:id="rId6"/>
    <sheet name="Win_ON_Cost_Data" sheetId="20" r:id="rId7"/>
    <sheet name="ETRI_Cost" sheetId="23" r:id="rId8"/>
  </sheets>
  <externalReferences>
    <externalReference r:id="rId9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I11" i="22" l="1"/>
  <c r="R8" i="22"/>
  <c r="Q8" i="22"/>
  <c r="R7" i="22"/>
  <c r="Q7" i="22"/>
  <c r="R6" i="22"/>
  <c r="Q6" i="22"/>
  <c r="R5" i="22"/>
  <c r="Q5" i="22"/>
  <c r="AK19" i="18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<sst xmlns="http://schemas.openxmlformats.org/spreadsheetml/2006/main" count="27318" uniqueCount="3028">
  <si>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</si>
  <si>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</si>
  <si>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</si>
  <si>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</si>
  <si>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</si>
  <si>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</si>
  <si>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</si>
  <si>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</si>
  <si>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</si>
  <si>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</si>
  <si>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</si>
  <si>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</si>
  <si>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</si>
  <si>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</si>
  <si>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</si>
  <si>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</si>
  <si>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</si>
  <si>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</si>
  <si>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</si>
  <si>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</si>
  <si>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</si>
  <si>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</si>
  <si>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</si>
  <si>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</si>
  <si>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</si>
  <si>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</si>
  <si>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</si>
  <si>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</si>
  <si>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</si>
  <si>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</si>
  <si>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</si>
  <si>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</si>
  <si>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</si>
  <si>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</si>
  <si>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</si>
  <si>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</si>
  <si>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</si>
  <si>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</si>
  <si>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</si>
  <si>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</si>
  <si>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</si>
  <si>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</si>
  <si>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</si>
  <si>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</si>
  <si>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</si>
  <si>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</si>
  <si>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</si>
  <si>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</si>
  <si>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</si>
  <si>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</si>
  <si>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</si>
  <si>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</si>
  <si>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</si>
  <si>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</si>
  <si>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</si>
  <si>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</si>
  <si>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</si>
  <si>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</si>
  <si>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</si>
  <si>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</si>
  <si>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</si>
  <si>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</si>
  <si>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</si>
  <si>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</si>
  <si>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</si>
  <si>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</si>
  <si>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</si>
  <si>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</si>
  <si>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</si>
  <si>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</si>
  <si>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</si>
  <si>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</si>
  <si>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</si>
  <si>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</si>
  <si>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</si>
  <si>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</si>
  <si>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</si>
  <si>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</si>
  <si>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</si>
  <si>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</si>
  <si>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</si>
  <si>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</si>
  <si>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</si>
  <si>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</si>
  <si>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</si>
  <si>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</si>
  <si>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</si>
  <si>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</si>
  <si>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</si>
  <si>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</si>
  <si>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</si>
  <si>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</si>
  <si>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</si>
  <si>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</si>
  <si>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</si>
  <si>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</si>
  <si>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</si>
  <si>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</si>
  <si>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</si>
  <si>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</si>
  <si>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</si>
  <si>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</si>
  <si>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</si>
  <si>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</si>
  <si>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</si>
  <si>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</si>
  <si>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</si>
  <si>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</si>
  <si>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</si>
  <si>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</si>
  <si>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</si>
  <si>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</si>
  <si>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</si>
  <si>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</si>
  <si>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</si>
  <si>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</si>
  <si>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</si>
  <si>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</si>
  <si>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</si>
  <si>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</si>
  <si>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</si>
  <si>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</si>
  <si>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</si>
  <si>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</si>
  <si>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</si>
  <si>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</si>
  <si>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</si>
  <si>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</si>
  <si>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</si>
  <si>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</si>
  <si>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</si>
  <si>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</si>
  <si>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</si>
  <si>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</si>
  <si>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</si>
  <si>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</si>
  <si>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</si>
  <si>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</si>
  <si>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</si>
  <si>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</si>
  <si>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</si>
  <si>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</si>
  <si>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</si>
  <si>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</si>
  <si>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</si>
  <si>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</si>
  <si>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</si>
  <si>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</si>
  <si>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</si>
  <si>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</si>
  <si>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</si>
  <si>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</si>
  <si>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</si>
  <si>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</si>
  <si>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</si>
  <si>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</si>
  <si>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</si>
  <si>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</si>
  <si>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</si>
  <si>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</si>
  <si>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</si>
  <si>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</si>
  <si>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</si>
  <si>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</si>
  <si>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</si>
  <si>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</si>
  <si>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</si>
  <si>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</si>
  <si>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</si>
  <si>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</si>
  <si>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</si>
  <si>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</si>
  <si>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</si>
  <si>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</si>
  <si>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</si>
  <si>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</si>
  <si>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</si>
  <si>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</si>
  <si>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</si>
  <si>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</si>
  <si>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</si>
  <si>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</si>
  <si>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</si>
  <si>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</si>
  <si>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</si>
  <si>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</si>
  <si>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</si>
  <si>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</si>
  <si>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</si>
  <si>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</si>
  <si>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</si>
  <si>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</si>
  <si>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</si>
  <si>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</si>
  <si>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</si>
  <si>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</si>
  <si>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</si>
  <si>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</si>
  <si>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</si>
  <si>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</si>
  <si>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</si>
  <si>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</si>
  <si>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</si>
  <si>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</si>
  <si>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</si>
  <si>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</si>
  <si>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</si>
  <si>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</si>
  <si>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</si>
  <si>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</si>
  <si>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</si>
  <si>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</si>
  <si>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</si>
  <si>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</si>
  <si>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</si>
  <si>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</si>
  <si>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</si>
  <si>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</si>
  <si>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</si>
  <si>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</si>
  <si>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</si>
  <si>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</si>
  <si>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</si>
  <si>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</si>
  <si>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</si>
  <si>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</si>
  <si>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</si>
  <si>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</si>
  <si>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</si>
  <si>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</si>
  <si>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</si>
  <si>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</si>
  <si>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</si>
  <si>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</si>
  <si>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</si>
  <si>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</si>
  <si>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</si>
  <si>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</si>
  <si>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</si>
  <si>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</si>
  <si>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</si>
  <si>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</si>
  <si>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</si>
  <si>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</si>
  <si>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</si>
  <si>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</si>
  <si>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</si>
  <si>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</si>
  <si>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</si>
  <si>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</si>
  <si>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</si>
  <si>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</si>
  <si>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</si>
  <si>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</si>
  <si>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</si>
  <si>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</si>
  <si>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</si>
  <si>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</si>
  <si>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</si>
  <si>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</si>
  <si>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</si>
  <si>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</si>
  <si>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</si>
  <si>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</si>
  <si>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</si>
  <si>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</si>
  <si>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</si>
  <si>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</si>
  <si>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</si>
  <si>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</si>
  <si>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</si>
  <si>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</si>
  <si>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</si>
  <si>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</si>
  <si>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</si>
  <si>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</si>
  <si>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</si>
  <si>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</si>
  <si>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</si>
  <si>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</si>
  <si>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</si>
  <si>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</si>
  <si>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</si>
  <si>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</si>
  <si>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</si>
  <si>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</si>
  <si>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</si>
  <si>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</si>
  <si>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</si>
  <si>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</si>
  <si>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</si>
  <si>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</si>
  <si>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</si>
  <si>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</si>
  <si>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</si>
  <si>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</si>
  <si>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</si>
  <si>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</si>
  <si>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</si>
  <si>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</si>
  <si>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</si>
  <si>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</si>
  <si>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</si>
  <si>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</si>
  <si>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</si>
  <si>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</si>
  <si>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</si>
  <si>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</si>
  <si>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</si>
  <si>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</si>
  <si>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</si>
  <si>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</si>
  <si>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</si>
  <si>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</si>
  <si>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</si>
  <si>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</si>
  <si>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</si>
  <si>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</si>
  <si>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</si>
  <si>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</si>
  <si>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</si>
  <si>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</si>
  <si>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</si>
  <si>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</si>
  <si>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</si>
  <si>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</si>
  <si>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</si>
  <si>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</si>
  <si>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</si>
  <si>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</si>
  <si>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</si>
  <si>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</si>
  <si>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</si>
  <si>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</si>
  <si>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</si>
  <si>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</si>
  <si>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</si>
  <si>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</si>
  <si>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</si>
  <si>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</si>
  <si>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</si>
  <si>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</si>
  <si>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</si>
  <si>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</si>
  <si>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</si>
  <si>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</si>
  <si>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</si>
  <si>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</si>
  <si>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</si>
  <si>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</si>
  <si>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</si>
  <si>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</si>
  <si>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</si>
  <si>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</si>
  <si>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</si>
  <si>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</si>
  <si>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</si>
  <si>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</si>
  <si>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</si>
  <si>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</si>
  <si>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</si>
  <si>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</si>
  <si>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</si>
  <si>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</si>
  <si>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</si>
  <si>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</si>
  <si>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</si>
  <si>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</si>
  <si>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</si>
  <si>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</si>
  <si>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</si>
  <si>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</si>
  <si>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</si>
  <si>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</si>
  <si>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</si>
  <si>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</si>
  <si>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</si>
  <si>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</si>
  <si>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</si>
  <si>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</si>
  <si>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</si>
  <si>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</si>
  <si>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</si>
  <si>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</si>
  <si>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</si>
  <si>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</si>
  <si>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</si>
  <si>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</si>
  <si>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</si>
  <si>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</si>
  <si>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</si>
  <si>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</si>
  <si>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</si>
  <si>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</si>
  <si>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</si>
  <si>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</si>
  <si>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</si>
  <si>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</si>
  <si>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</si>
  <si>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</si>
  <si>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</si>
  <si>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</si>
  <si>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</si>
  <si>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</si>
  <si>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</si>
  <si>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</si>
  <si>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</si>
  <si>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</si>
  <si>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</si>
  <si>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</si>
  <si>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</si>
  <si>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</si>
  <si>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</si>
  <si>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</si>
  <si>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</si>
  <si>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</si>
  <si>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</si>
  <si>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</si>
  <si>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</si>
  <si>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</si>
  <si>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</si>
  <si>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</si>
  <si>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</si>
  <si>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</si>
  <si>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</si>
  <si>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</si>
  <si>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</si>
  <si>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</si>
  <si>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</si>
  <si>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</si>
  <si>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</si>
  <si>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</si>
  <si>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</si>
  <si>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</si>
  <si>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</si>
  <si>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</si>
  <si>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</si>
  <si>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</si>
  <si>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</si>
  <si>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</si>
  <si>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</si>
  <si>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</si>
  <si>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</si>
  <si>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</si>
  <si>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</si>
  <si>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</si>
  <si>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</si>
  <si>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</si>
  <si>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</si>
  <si>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</si>
  <si>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</si>
  <si>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</si>
  <si>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</si>
  <si>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</si>
  <si>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</si>
  <si>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</si>
  <si>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</si>
  <si>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</si>
  <si>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</si>
  <si>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</si>
  <si>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</si>
  <si>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</si>
  <si>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</si>
  <si>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</si>
  <si>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</si>
  <si>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</si>
  <si>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</si>
  <si>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</si>
  <si>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</si>
  <si>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</si>
  <si>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</si>
  <si>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</si>
  <si>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</si>
  <si>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</si>
  <si>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</si>
  <si>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</si>
  <si>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</si>
  <si>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</si>
  <si>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</si>
  <si>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</si>
  <si>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</si>
  <si>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</si>
  <si>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</si>
  <si>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</si>
  <si>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</si>
  <si>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</si>
  <si>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</si>
  <si>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</si>
  <si>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</si>
  <si>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</si>
  <si>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</si>
  <si>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</si>
  <si>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</si>
  <si>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</si>
  <si>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</si>
  <si>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</si>
  <si>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</si>
  <si>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</si>
  <si>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</si>
  <si>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</si>
  <si>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</si>
  <si>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</si>
  <si>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</si>
  <si>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</si>
  <si>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</si>
  <si>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</si>
  <si>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</si>
  <si>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</si>
  <si>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</si>
  <si>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</si>
  <si>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</si>
  <si>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</si>
  <si>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</si>
  <si>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</si>
  <si>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</si>
  <si>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</si>
  <si>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</si>
  <si>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</si>
  <si>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</si>
  <si>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</si>
  <si>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</si>
  <si>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</si>
  <si>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</si>
  <si>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</si>
  <si>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</si>
  <si>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</si>
  <si>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</si>
  <si>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</si>
  <si>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</si>
  <si>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</si>
  <si>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</si>
  <si>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</si>
  <si>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</si>
  <si>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</si>
  <si>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</si>
  <si>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</si>
  <si>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</si>
  <si>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</si>
  <si>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</si>
  <si>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</si>
  <si>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</si>
  <si>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</si>
  <si>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</si>
  <si>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</si>
  <si>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</si>
  <si>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</si>
  <si>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</si>
  <si>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</si>
  <si>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</si>
  <si>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</si>
  <si>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</si>
  <si>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</si>
  <si>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</si>
  <si>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</si>
  <si>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</si>
  <si>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</si>
  <si>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</si>
  <si>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</si>
  <si>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</si>
  <si>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</si>
  <si>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</si>
  <si>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</si>
  <si>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</si>
  <si>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</si>
  <si>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</si>
  <si>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</si>
  <si>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</si>
  <si>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</si>
  <si>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</si>
  <si>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</si>
  <si>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</si>
  <si>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</si>
  <si>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</si>
  <si>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</si>
  <si>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</si>
  <si>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</si>
  <si>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</si>
  <si>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</si>
  <si>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</si>
  <si>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</si>
  <si>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</si>
  <si>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</si>
  <si>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</si>
  <si>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</si>
  <si>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</si>
  <si>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</si>
  <si>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</si>
  <si>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</si>
  <si>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</si>
  <si>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</si>
  <si>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</si>
  <si>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</si>
  <si>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</si>
  <si>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</si>
  <si>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</si>
  <si>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</si>
  <si>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</si>
  <si>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</si>
  <si>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</si>
  <si>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</si>
  <si>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</si>
  <si>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</si>
  <si>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</si>
  <si>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</si>
  <si>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</si>
  <si>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</si>
  <si>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</si>
  <si>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</si>
  <si>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</si>
  <si>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</si>
  <si>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</si>
  <si>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</si>
  <si>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</si>
  <si>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</si>
  <si>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</si>
  <si>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</si>
  <si>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</si>
  <si>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</si>
  <si>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</si>
  <si>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</si>
  <si>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</si>
  <si>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</si>
  <si>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</si>
  <si>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</si>
  <si>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</si>
  <si>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</si>
  <si>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</si>
  <si>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</si>
  <si>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</si>
  <si>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</si>
  <si>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</si>
  <si>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</si>
  <si>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</si>
  <si>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</si>
  <si>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</si>
  <si>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</si>
  <si>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</si>
  <si>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</si>
  <si>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</si>
  <si>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</si>
  <si>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</si>
  <si>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</si>
  <si>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</si>
  <si>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</si>
  <si>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</si>
  <si>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</si>
  <si>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</si>
  <si>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</si>
  <si>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</si>
  <si>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</si>
  <si>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</si>
  <si>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</si>
  <si>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</si>
  <si>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</si>
  <si>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</si>
  <si>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</si>
  <si>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</si>
  <si>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</si>
  <si>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</si>
  <si>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</si>
  <si>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</si>
  <si>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</si>
  <si>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</si>
  <si>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</si>
  <si>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</si>
  <si>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</si>
  <si>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</si>
  <si>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</si>
  <si>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</si>
  <si>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</si>
  <si>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</si>
  <si>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</si>
  <si>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</si>
  <si>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</si>
  <si>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</si>
  <si>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</si>
  <si>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</si>
  <si>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</si>
  <si>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</si>
  <si>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</si>
  <si>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</si>
  <si>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</si>
  <si>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</si>
  <si>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</si>
  <si>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</si>
  <si>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</si>
  <si>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</si>
  <si>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</si>
  <si>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</si>
  <si>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</si>
  <si>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</si>
  <si>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</si>
  <si>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</si>
  <si>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</si>
  <si>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</si>
  <si>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</si>
  <si>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</si>
  <si>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</si>
  <si>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</si>
  <si>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</si>
  <si>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</si>
  <si>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</si>
  <si>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</si>
  <si>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</si>
  <si>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</si>
  <si>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</si>
  <si>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</si>
  <si>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</si>
  <si>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</si>
  <si>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</si>
  <si>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</si>
  <si>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</si>
  <si>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</si>
  <si>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</si>
  <si>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</si>
  <si>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</si>
  <si>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</si>
  <si>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</si>
  <si>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</si>
  <si>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</si>
  <si>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</si>
  <si>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</si>
  <si>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</si>
  <si>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</si>
  <si>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</si>
  <si>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</si>
  <si>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</si>
  <si>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</si>
  <si>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</si>
  <si>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</si>
  <si>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</si>
  <si>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</si>
  <si>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</si>
  <si>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</si>
  <si>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</si>
  <si>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</si>
  <si>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</si>
  <si>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</si>
  <si>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</si>
  <si>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</si>
  <si>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</si>
  <si>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</si>
  <si>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</si>
  <si>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</si>
  <si>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</si>
  <si>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</si>
  <si>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</si>
  <si>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</si>
  <si>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</si>
  <si>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</si>
  <si>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</si>
  <si>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</si>
  <si>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</si>
  <si>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</si>
  <si>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</si>
  <si>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</si>
  <si>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</si>
  <si>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</si>
  <si>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</si>
  <si>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</si>
  <si>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</si>
  <si>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</si>
  <si>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</si>
  <si>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</si>
  <si>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</si>
  <si>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</si>
  <si>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</si>
  <si>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</si>
  <si>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</si>
  <si>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</si>
  <si>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</si>
  <si>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</si>
  <si>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</si>
  <si>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</si>
  <si>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</si>
  <si>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</si>
  <si>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</si>
  <si>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</si>
  <si>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</si>
  <si>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</si>
  <si>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</si>
  <si>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</si>
  <si>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</si>
  <si>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</si>
  <si>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</si>
  <si>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</si>
  <si>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</si>
  <si>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</si>
  <si>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</si>
  <si>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</si>
  <si>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</si>
  <si>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</si>
  <si>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</si>
  <si>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</si>
  <si>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</si>
  <si>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</si>
  <si>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</si>
  <si>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</si>
  <si>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</si>
  <si>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</si>
  <si>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</si>
  <si>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</si>
  <si>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</si>
  <si>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</si>
  <si>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</si>
  <si>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</si>
  <si>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</si>
  <si>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</si>
  <si>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</si>
  <si>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</si>
  <si>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</si>
  <si>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</si>
  <si>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</si>
  <si>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</si>
  <si>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</si>
  <si>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</si>
  <si>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</si>
  <si>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</si>
  <si>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</si>
  <si>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</si>
  <si>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</si>
  <si>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</si>
  <si>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</si>
  <si>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</si>
  <si>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</si>
  <si>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</si>
  <si>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</si>
  <si>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</si>
  <si>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</si>
  <si>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</si>
  <si>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</si>
  <si>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</si>
  <si>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</si>
  <si>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</si>
  <si>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</si>
  <si>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</si>
  <si>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</si>
  <si>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</si>
  <si>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</si>
  <si>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</si>
  <si>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</si>
  <si>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</si>
  <si>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</si>
  <si>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</si>
  <si>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</si>
  <si>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</si>
  <si>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</si>
  <si>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</si>
  <si>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</si>
  <si>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</si>
  <si>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</si>
  <si>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</si>
  <si>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</si>
  <si>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</si>
  <si>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</si>
  <si>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</si>
  <si>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</si>
  <si>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</si>
  <si>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</si>
  <si>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</si>
  <si>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</si>
  <si>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</si>
  <si>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</si>
  <si>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</si>
  <si>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</si>
  <si>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</si>
  <si>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</si>
  <si>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</si>
  <si>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</si>
  <si>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</si>
  <si>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</si>
  <si>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</si>
  <si>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</si>
  <si>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</si>
  <si>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</si>
  <si>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</si>
  <si>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</si>
  <si>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</si>
  <si>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</si>
  <si>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</si>
  <si>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</si>
  <si>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</si>
  <si>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</si>
  <si>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</si>
  <si>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</si>
  <si>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</si>
  <si>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</si>
  <si>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</si>
  <si>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</si>
  <si>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</si>
  <si>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</si>
  <si>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</si>
  <si>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</si>
  <si>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</si>
  <si>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</si>
  <si>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</si>
  <si>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</si>
  <si>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</si>
  <si>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</si>
  <si>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</si>
  <si>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</si>
  <si>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</si>
  <si>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</si>
  <si>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</si>
  <si>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</si>
  <si>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</si>
  <si>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</si>
  <si>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</si>
  <si>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</si>
  <si>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</si>
  <si>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</si>
  <si>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</si>
  <si>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</si>
  <si>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</si>
  <si>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</si>
  <si>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</si>
  <si>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</si>
  <si>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</si>
  <si>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</si>
  <si>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</si>
  <si>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</si>
  <si>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</si>
  <si>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</si>
  <si>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</si>
  <si>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</si>
  <si>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</si>
  <si>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</si>
  <si>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</si>
  <si>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</si>
  <si>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</si>
  <si>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</si>
  <si>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</si>
  <si>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</si>
  <si>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</si>
  <si>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</si>
  <si>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</si>
  <si>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</si>
  <si>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</si>
  <si>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</si>
  <si>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</si>
  <si>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</si>
  <si>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</si>
  <si>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</si>
  <si>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</si>
  <si>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</si>
  <si>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</si>
  <si>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</si>
  <si>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</si>
  <si>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</si>
  <si>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</si>
  <si>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</si>
  <si>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</si>
  <si>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</si>
  <si>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</si>
  <si>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</si>
  <si>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</si>
  <si>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</si>
  <si>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</si>
  <si>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</si>
  <si>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</si>
  <si>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</si>
  <si>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</si>
  <si>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</si>
  <si>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</si>
  <si>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</si>
  <si>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</si>
  <si>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</si>
  <si>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</si>
  <si>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</si>
  <si>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</si>
  <si>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</si>
  <si>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</si>
  <si>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</si>
  <si>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</si>
  <si>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</si>
  <si>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</si>
  <si>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</si>
  <si>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</si>
  <si>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</si>
  <si>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</si>
  <si>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</si>
  <si>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</si>
  <si>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</si>
  <si>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</si>
  <si>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</si>
  <si>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</si>
  <si>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</si>
  <si>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</si>
  <si>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</si>
  <si>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</si>
  <si>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</si>
  <si>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</si>
  <si>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</si>
  <si>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</si>
  <si>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</si>
  <si>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</si>
  <si>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</si>
  <si>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</si>
  <si>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</si>
  <si>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</si>
  <si>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</si>
  <si>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</si>
  <si>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</si>
  <si>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</si>
  <si>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</si>
  <si>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</si>
  <si>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</si>
  <si>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</si>
  <si>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</si>
  <si>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</si>
  <si>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</si>
  <si>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</si>
  <si>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</si>
  <si>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</si>
  <si>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</si>
  <si>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</si>
  <si>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</si>
  <si>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</si>
  <si>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</si>
  <si>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</si>
  <si>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</si>
  <si>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</si>
  <si>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</si>
  <si>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</si>
  <si>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</si>
  <si>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</si>
  <si>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</si>
  <si>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</si>
  <si>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</si>
  <si>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</si>
  <si>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</si>
  <si>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</si>
  <si>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</si>
  <si>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</si>
  <si>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</si>
  <si>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</si>
  <si>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</si>
  <si>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</si>
  <si>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</si>
  <si>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</si>
  <si>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</si>
  <si>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</si>
  <si>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</si>
  <si>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</si>
  <si>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</si>
  <si>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</si>
  <si>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</si>
  <si>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</si>
  <si>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</si>
  <si>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</si>
  <si>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</si>
  <si>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</si>
  <si>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</si>
  <si>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</si>
  <si>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</si>
  <si>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</si>
  <si>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</si>
  <si>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</si>
  <si>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</si>
  <si>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</si>
  <si>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</si>
  <si>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</si>
  <si>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</si>
  <si>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</si>
  <si>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</si>
  <si>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</si>
  <si>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</si>
  <si>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</si>
  <si>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</si>
  <si>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</si>
  <si>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</si>
  <si>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</si>
  <si>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</si>
  <si>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</si>
  <si>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</si>
  <si>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</si>
  <si>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</si>
  <si>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</si>
  <si>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</si>
  <si>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</si>
  <si>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</si>
  <si>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</si>
  <si>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</si>
  <si>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</si>
  <si>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</si>
  <si>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</si>
  <si>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</si>
  <si>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</si>
  <si>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</si>
  <si>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</si>
  <si>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</si>
  <si>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</si>
  <si>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</si>
  <si>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</si>
  <si>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</si>
  <si>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</si>
  <si>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</si>
  <si>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</si>
  <si>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</si>
  <si>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</si>
  <si>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</si>
  <si>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</si>
  <si>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</si>
  <si>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</si>
  <si>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</si>
  <si>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</si>
  <si>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</si>
  <si>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</si>
  <si>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</si>
  <si>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</si>
  <si>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</si>
  <si>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</si>
  <si>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</si>
  <si>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</si>
  <si>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</si>
  <si>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</si>
  <si>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</si>
  <si>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</si>
  <si>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</si>
  <si>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</si>
  <si>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</si>
  <si>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</si>
  <si>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</si>
  <si>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</si>
  <si>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</si>
  <si>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</si>
  <si>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</si>
  <si>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</si>
  <si>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</si>
  <si>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</si>
  <si>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</si>
  <si>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</si>
  <si>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</si>
  <si>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</si>
  <si>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</si>
  <si>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</si>
  <si>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</si>
  <si>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</si>
  <si>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</si>
  <si>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</si>
  <si>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</si>
  <si>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</si>
  <si>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</si>
  <si>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</si>
  <si>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</si>
  <si>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</si>
  <si>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</si>
  <si>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</si>
  <si>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</si>
  <si>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</si>
  <si>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</si>
  <si>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</si>
  <si>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</si>
  <si>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</si>
  <si>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</si>
  <si>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</si>
  <si>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</si>
  <si>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</si>
  <si>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</si>
  <si>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</si>
  <si>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</si>
  <si>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</si>
  <si>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</si>
  <si>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</si>
  <si>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</si>
  <si>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</si>
  <si>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</si>
  <si>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</si>
  <si>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</si>
  <si>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</si>
  <si>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</si>
  <si>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</si>
  <si>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</si>
  <si>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</si>
  <si>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</si>
  <si>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</si>
  <si>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</si>
  <si>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</si>
  <si>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</si>
  <si>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</si>
  <si>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</si>
  <si>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</si>
  <si>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</si>
  <si>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</si>
  <si>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</si>
  <si>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</si>
  <si>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</si>
  <si>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</si>
  <si>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</si>
  <si>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</si>
  <si>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</si>
  <si>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</si>
  <si>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</si>
  <si>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</si>
  <si>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</si>
  <si>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</si>
  <si>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</si>
  <si>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</si>
  <si>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</si>
  <si>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</si>
  <si>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</si>
  <si>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</si>
  <si>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</si>
  <si>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</si>
  <si>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</si>
  <si>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</si>
  <si>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</si>
  <si>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</si>
  <si>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</si>
  <si>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</si>
  <si>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</si>
  <si>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</si>
  <si>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</si>
  <si>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</si>
  <si>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</si>
  <si>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</si>
  <si>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</si>
  <si>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</si>
  <si>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</si>
  <si>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</si>
  <si>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</si>
  <si>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</si>
  <si>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</si>
  <si>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</si>
  <si>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</si>
  <si>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</si>
  <si>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</si>
  <si>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</si>
  <si>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</si>
  <si>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</si>
  <si>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</si>
  <si>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</si>
  <si>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</si>
  <si>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</si>
  <si>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</si>
  <si>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</si>
  <si>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</si>
  <si>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</si>
  <si>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</si>
  <si>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</si>
  <si>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</si>
  <si>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</si>
  <si>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</si>
  <si>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</si>
  <si>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</si>
  <si>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</si>
  <si>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</si>
  <si>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</si>
  <si>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</si>
  <si>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</si>
  <si>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</si>
  <si>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</si>
  <si>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</si>
  <si>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</si>
  <si>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</si>
  <si>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</si>
  <si>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</si>
  <si>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</si>
  <si>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</si>
  <si>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</si>
  <si>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</si>
  <si>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</si>
  <si>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</si>
  <si>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</si>
  <si>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</si>
  <si>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</si>
  <si>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</si>
  <si>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</si>
  <si>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</si>
  <si>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</si>
  <si>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</si>
  <si>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</si>
  <si>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</si>
  <si>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</si>
  <si>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</si>
  <si>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</si>
  <si>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</si>
  <si>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</si>
  <si>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</si>
  <si>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</si>
  <si>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</si>
  <si>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</si>
  <si>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</si>
  <si>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</si>
  <si>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</si>
  <si>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</si>
  <si>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</si>
  <si>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</si>
  <si>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</si>
  <si>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</si>
  <si>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</si>
  <si>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</si>
  <si>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</si>
  <si>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</si>
  <si>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</si>
  <si>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</si>
  <si>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</si>
  <si>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</si>
  <si>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</si>
  <si>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</si>
  <si>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</si>
  <si>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</si>
  <si>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</si>
  <si>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</si>
  <si>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</si>
  <si>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</si>
  <si>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</si>
  <si>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</si>
  <si>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</si>
  <si>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</si>
  <si>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</si>
  <si>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</si>
  <si>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</si>
  <si>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</si>
  <si>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</si>
  <si>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</si>
  <si>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</si>
  <si>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</si>
  <si>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</si>
  <si>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</si>
  <si>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</si>
  <si>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</si>
  <si>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</si>
  <si>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</si>
  <si>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</si>
  <si>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</si>
  <si>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</si>
  <si>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</si>
  <si>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</si>
  <si>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</si>
  <si>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</si>
  <si>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</si>
  <si>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</si>
  <si>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</si>
  <si>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</si>
  <si>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</si>
  <si>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</si>
  <si>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</si>
  <si>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</si>
  <si>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</si>
  <si>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</si>
  <si>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</si>
  <si>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</si>
  <si>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</si>
  <si>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</si>
  <si>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</si>
  <si>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</si>
  <si>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</si>
  <si>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</si>
  <si>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</si>
  <si>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</si>
  <si>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</si>
  <si>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</si>
  <si>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</si>
  <si>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</si>
  <si>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</si>
  <si>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</si>
  <si>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</si>
  <si>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</si>
  <si>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</si>
  <si>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</si>
  <si>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</si>
  <si>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</si>
  <si>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</si>
  <si>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</si>
  <si>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</si>
  <si>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</si>
  <si>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</si>
  <si>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</si>
  <si>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</si>
  <si>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</si>
  <si>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</si>
  <si>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</si>
  <si>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</si>
  <si>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</si>
  <si>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</si>
  <si>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</si>
  <si>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</si>
  <si>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</si>
  <si>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</si>
  <si>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</si>
  <si>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</si>
  <si>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</si>
  <si>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</si>
  <si>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</si>
  <si>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</si>
  <si>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</si>
  <si>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</si>
  <si>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</si>
  <si>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</si>
  <si>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</si>
  <si>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</si>
  <si>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</si>
  <si>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</si>
  <si>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</si>
  <si>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</si>
  <si>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</si>
  <si>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</si>
  <si>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</si>
  <si>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</si>
  <si>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</si>
  <si>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</si>
  <si>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</si>
  <si>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</si>
  <si>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</si>
  <si>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</si>
  <si>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</si>
  <si>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</si>
  <si>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</si>
  <si>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</si>
  <si>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</si>
  <si>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</si>
  <si>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</si>
  <si>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</si>
  <si>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</si>
  <si>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</si>
  <si>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</si>
  <si>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</si>
  <si>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</si>
  <si>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</si>
  <si>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</si>
  <si>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</si>
  <si>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</si>
  <si>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</si>
  <si>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</si>
  <si>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</si>
  <si>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</si>
  <si>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</si>
  <si>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</si>
  <si>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</si>
  <si>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</si>
  <si>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</si>
  <si>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</si>
  <si>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</si>
  <si>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</si>
  <si>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</si>
  <si>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</si>
  <si>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</si>
  <si>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</si>
  <si>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</si>
  <si>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</si>
  <si>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</si>
  <si>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</si>
  <si>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</si>
  <si>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</si>
  <si>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</si>
  <si>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</si>
  <si>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</si>
  <si>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</si>
  <si>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</si>
  <si>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</si>
  <si>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</si>
  <si>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</si>
  <si>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</si>
  <si>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</si>
  <si>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</si>
  <si>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</si>
  <si>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</si>
  <si>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</si>
  <si>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</si>
  <si>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</si>
  <si>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</si>
  <si>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</si>
  <si>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</si>
  <si>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</si>
  <si>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</si>
  <si>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</si>
  <si>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</si>
  <si>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</si>
  <si>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</si>
  <si>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</si>
  <si>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</si>
  <si>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</si>
  <si>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</si>
  <si>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</si>
  <si>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</si>
  <si>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</si>
  <si>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</si>
  <si>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</si>
  <si>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</si>
  <si>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</si>
  <si>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</si>
  <si>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</si>
  <si>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</si>
  <si>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</si>
  <si>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</si>
  <si>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</si>
  <si>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</si>
  <si>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</si>
  <si>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</si>
  <si>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</si>
  <si>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</si>
  <si>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</si>
  <si>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</si>
  <si>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</si>
  <si>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</si>
  <si>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</si>
  <si>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</si>
  <si>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</si>
  <si>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</si>
  <si>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</si>
  <si>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</si>
  <si>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</si>
  <si>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</si>
  <si>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</si>
  <si>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</si>
  <si>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</si>
  <si>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</si>
  <si>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</si>
  <si>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</si>
  <si>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</si>
  <si>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</si>
  <si>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</si>
  <si>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</si>
  <si>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</si>
  <si>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</si>
  <si>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</si>
  <si>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</si>
  <si>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</si>
  <si>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</si>
  <si>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</si>
  <si>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</si>
  <si>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</si>
  <si>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</si>
  <si>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</si>
  <si>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</si>
  <si>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</si>
  <si>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</si>
  <si>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</si>
  <si>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</si>
  <si>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</si>
  <si>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</si>
  <si>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</si>
  <si>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</si>
  <si>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</si>
  <si>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</si>
  <si>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</si>
  <si>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</si>
  <si>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</si>
  <si>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</si>
  <si>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</si>
  <si>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</si>
  <si>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</si>
  <si>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</si>
  <si>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</si>
  <si>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</si>
  <si>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</si>
  <si>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</si>
  <si>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</si>
  <si>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</si>
  <si>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</si>
  <si>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</si>
  <si>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</si>
  <si>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</si>
  <si>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</si>
  <si>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</si>
  <si>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</si>
  <si>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</si>
  <si>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</si>
  <si>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</si>
  <si>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</si>
  <si>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</si>
  <si>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</si>
  <si>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</si>
  <si>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</si>
  <si>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</si>
  <si>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</si>
  <si>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</si>
  <si>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</si>
  <si>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</si>
  <si>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</si>
  <si>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</si>
  <si>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</si>
  <si>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</si>
  <si>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</si>
  <si>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</si>
  <si>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</si>
  <si>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</si>
  <si>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</si>
  <si>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</si>
  <si>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</si>
  <si>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</si>
  <si>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</si>
  <si>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</si>
  <si>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</si>
  <si>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</si>
  <si>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</si>
  <si>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</si>
  <si>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</si>
  <si>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</si>
  <si>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</si>
  <si>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</si>
  <si>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</si>
  <si>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</si>
  <si>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</si>
  <si>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</si>
  <si>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</si>
  <si>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</si>
  <si>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</si>
  <si>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</si>
  <si>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</si>
  <si>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</si>
  <si>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</si>
  <si>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</si>
  <si>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</si>
  <si>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</si>
  <si>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</si>
  <si>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</si>
  <si>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</si>
  <si>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</si>
  <si>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</si>
  <si>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</si>
  <si>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</si>
  <si>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</si>
  <si>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</si>
  <si>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</si>
  <si>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</si>
  <si>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</si>
  <si>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</si>
  <si>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</si>
  <si>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</si>
  <si>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</si>
  <si>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</si>
  <si>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</si>
  <si>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</si>
  <si>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</si>
  <si>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</si>
  <si>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</si>
  <si>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</si>
  <si>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</si>
  <si>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</si>
  <si>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</si>
  <si>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</si>
  <si>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</si>
  <si>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</si>
  <si>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</si>
  <si>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</si>
  <si>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</si>
  <si>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</si>
  <si>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</si>
  <si>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</si>
  <si>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</si>
  <si>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</si>
  <si>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</si>
  <si>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</si>
  <si>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</si>
  <si>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</si>
  <si>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</si>
  <si>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</si>
  <si>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</si>
  <si>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</si>
  <si>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</si>
  <si>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</si>
  <si>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</si>
  <si>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</si>
  <si>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</si>
  <si>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</si>
  <si>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</si>
  <si>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</si>
  <si>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</si>
  <si>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</si>
  <si>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</si>
  <si>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</si>
  <si>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</si>
  <si>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</si>
  <si>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</si>
  <si>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</si>
  <si>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</si>
  <si>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</si>
  <si>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</si>
  <si>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</si>
  <si>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</si>
  <si>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</si>
  <si>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</si>
  <si>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</si>
  <si>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</si>
  <si>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</si>
  <si>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</si>
  <si>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</si>
  <si>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</si>
  <si>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</si>
  <si>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</si>
  <si>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</si>
  <si>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</si>
  <si>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</si>
  <si>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</si>
  <si>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</si>
  <si>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</si>
  <si>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</si>
  <si>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</si>
  <si>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</si>
  <si>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</si>
  <si>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</si>
  <si>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</si>
  <si>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</si>
  <si>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</si>
  <si>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</si>
  <si>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</si>
  <si>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</si>
  <si>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</si>
  <si>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</si>
  <si>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</si>
  <si>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</si>
  <si>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</si>
  <si>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</si>
  <si>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</si>
  <si>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</si>
  <si>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</si>
  <si>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</si>
  <si>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</si>
  <si>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</si>
  <si>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</si>
  <si>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</si>
  <si>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</si>
  <si>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</si>
  <si>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</si>
  <si>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</si>
  <si>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</si>
  <si>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</si>
  <si>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</si>
  <si>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</si>
  <si>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</si>
  <si>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</si>
  <si>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</si>
  <si>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</si>
  <si>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</si>
  <si>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</si>
  <si>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</si>
  <si>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</si>
  <si>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</si>
  <si>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</si>
  <si>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</si>
  <si>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</si>
  <si>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</si>
  <si>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</si>
  <si>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</si>
  <si>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</si>
  <si>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</si>
  <si>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</si>
  <si>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</si>
  <si>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</si>
  <si>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</si>
  <si>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</si>
  <si>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</si>
  <si>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</si>
  <si>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</si>
  <si>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</si>
  <si>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</si>
  <si>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</si>
  <si>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</si>
  <si>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</si>
  <si>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</si>
  <si>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</si>
  <si>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</si>
  <si>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</si>
  <si>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</si>
  <si>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</si>
  <si>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</si>
  <si>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</si>
  <si>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</si>
  <si>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</si>
  <si>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</si>
  <si>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</si>
  <si>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</si>
  <si>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</si>
  <si>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</si>
  <si>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</si>
  <si>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</si>
  <si>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</si>
  <si>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</si>
  <si>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</si>
  <si>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</si>
  <si>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</si>
  <si>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</si>
  <si>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</si>
  <si>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</si>
  <si>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</si>
  <si>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</si>
  <si>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</si>
  <si>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</si>
  <si>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</si>
  <si>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</si>
  <si>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</si>
  <si>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</si>
  <si>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</si>
  <si>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</si>
  <si>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</si>
  <si>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</si>
  <si>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</si>
  <si>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</si>
  <si>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</si>
  <si>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</si>
  <si>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</si>
  <si>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</si>
  <si>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</si>
  <si>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</si>
  <si>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</si>
  <si>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</si>
  <si>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</si>
  <si>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</si>
  <si>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</si>
  <si>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</si>
  <si>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</si>
  <si>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</si>
  <si>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</si>
  <si>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</si>
  <si>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</si>
  <si>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</si>
  <si>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</si>
  <si>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</si>
  <si>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</si>
  <si>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</si>
  <si>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</si>
  <si>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</si>
  <si>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</si>
  <si>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</si>
  <si>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</si>
  <si>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</si>
  <si>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</si>
  <si>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</si>
  <si>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</si>
  <si>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</si>
  <si>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</si>
  <si>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</si>
  <si>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</si>
  <si>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</si>
  <si>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</si>
  <si>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</si>
  <si>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</si>
  <si>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</si>
  <si>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</si>
  <si>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</si>
  <si>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</si>
  <si>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</si>
  <si>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</si>
  <si>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</si>
  <si>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</si>
  <si>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</si>
  <si>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</si>
  <si>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</si>
  <si>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</si>
  <si>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</si>
  <si>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</si>
  <si>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</si>
  <si>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</si>
  <si>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</si>
  <si>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</si>
  <si>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</si>
  <si>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</si>
  <si>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</si>
  <si>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</si>
  <si>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</si>
  <si>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</si>
  <si>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</si>
  <si>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</si>
  <si>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</si>
  <si>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</si>
  <si>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</si>
  <si>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</si>
  <si>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</si>
  <si>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</si>
  <si>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</si>
  <si>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</si>
  <si>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</si>
  <si>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</si>
  <si>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</si>
  <si>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</si>
  <si>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</si>
  <si>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</si>
  <si>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</si>
  <si>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</si>
  <si>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</si>
  <si>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</si>
  <si>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</si>
  <si>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</si>
  <si>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</si>
  <si>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</si>
  <si>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</si>
  <si>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</si>
  <si>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</si>
  <si>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</si>
  <si>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</si>
  <si>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</si>
  <si>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</si>
  <si>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</si>
  <si>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</si>
  <si>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</si>
  <si>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</si>
  <si>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</si>
  <si>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</si>
  <si>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</si>
  <si>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</si>
  <si>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</si>
  <si>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</si>
  <si>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</si>
  <si>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</si>
  <si>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</si>
  <si>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</si>
  <si>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</si>
  <si>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</si>
  <si>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</si>
  <si>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</si>
  <si>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</si>
  <si>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</si>
  <si>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</si>
  <si>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</si>
  <si>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</si>
  <si>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</si>
  <si>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</si>
  <si>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</si>
  <si>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</si>
  <si>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</si>
  <si>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</si>
  <si>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</si>
  <si>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</si>
  <si>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</si>
  <si>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</si>
  <si>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</si>
  <si>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</si>
  <si>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</si>
  <si>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</si>
  <si>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</si>
  <si>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</si>
  <si>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</si>
  <si>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</si>
  <si>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</si>
  <si>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</si>
  <si>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</si>
  <si>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</si>
  <si>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</si>
  <si>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</si>
  <si>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</si>
  <si>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</si>
  <si>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</si>
  <si>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</si>
  <si>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</si>
  <si>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</si>
  <si>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</si>
  <si>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</si>
  <si>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</si>
  <si>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</si>
  <si>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</si>
  <si>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</si>
  <si>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</si>
  <si>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</si>
  <si>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</si>
  <si>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</si>
  <si>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</si>
  <si>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</si>
  <si>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</si>
  <si>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</si>
  <si>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</si>
  <si>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</si>
  <si>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</si>
  <si>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</si>
  <si>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</si>
  <si>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</si>
  <si>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</si>
  <si>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</si>
  <si>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</si>
  <si>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</si>
  <si>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</si>
  <si>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</si>
  <si>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</si>
  <si>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</si>
  <si>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</si>
  <si>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</si>
  <si>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</si>
  <si>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</si>
  <si>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</si>
  <si>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</si>
  <si>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</si>
  <si>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</si>
  <si>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</si>
  <si>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</si>
  <si>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</si>
  <si>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</si>
  <si>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</si>
  <si>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</si>
  <si>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</si>
  <si>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</si>
  <si>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</si>
  <si>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</si>
  <si>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</si>
  <si>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</si>
  <si>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</si>
  <si>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</si>
  <si>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</si>
  <si>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</si>
  <si>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</si>
  <si>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</si>
  <si>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</si>
  <si>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</si>
  <si>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</si>
  <si>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</si>
  <si>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</si>
  <si>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</si>
  <si>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</si>
  <si>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</si>
  <si>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</si>
  <si>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</si>
  <si>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</si>
  <si>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</si>
  <si>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</si>
  <si>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</si>
  <si>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</si>
  <si>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</si>
  <si>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</si>
  <si>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</si>
  <si>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</si>
  <si>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</si>
  <si>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</si>
  <si>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</si>
  <si>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</si>
  <si>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</si>
  <si>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</si>
  <si>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</si>
  <si>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</si>
  <si>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</si>
  <si>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</si>
  <si>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</si>
  <si>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</si>
  <si>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</si>
  <si>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</si>
  <si>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</si>
  <si>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</si>
  <si>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</si>
  <si>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</si>
  <si>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</si>
  <si>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</si>
  <si>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</si>
  <si>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</si>
  <si>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</si>
  <si>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</si>
  <si>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</si>
  <si>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</si>
  <si>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</si>
  <si>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</si>
  <si>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</si>
  <si>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</si>
  <si>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</si>
  <si>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</si>
  <si>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</si>
  <si>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</si>
  <si>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</si>
  <si>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</si>
  <si>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</si>
  <si>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</si>
  <si>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</si>
  <si>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</si>
  <si>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</si>
  <si>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</si>
  <si>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</si>
  <si>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</si>
  <si>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</si>
  <si>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</si>
  <si>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</si>
  <si>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</si>
  <si>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</si>
  <si>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</si>
  <si>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</si>
  <si>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</si>
  <si>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</si>
  <si>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</si>
  <si>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</si>
  <si>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</si>
  <si>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</si>
  <si>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</si>
  <si>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</si>
  <si>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</si>
  <si>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</si>
  <si>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</si>
  <si>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</si>
  <si>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</si>
  <si>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</si>
  <si>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</si>
  <si>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</si>
  <si>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</si>
  <si>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</si>
  <si>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</si>
  <si>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</si>
  <si>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</si>
  <si>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</si>
  <si>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</si>
  <si>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</si>
  <si>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</si>
  <si>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</si>
  <si>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</si>
  <si>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</si>
  <si>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</si>
  <si>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</si>
  <si>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</si>
  <si>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</si>
  <si>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</si>
  <si>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</si>
  <si>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</si>
  <si>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</si>
  <si>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</si>
  <si>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</si>
  <si>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</si>
  <si>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</si>
  <si>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</si>
  <si>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</si>
  <si>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</si>
  <si>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</si>
  <si>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</si>
  <si>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</si>
  <si>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</si>
  <si>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</si>
  <si>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</si>
  <si>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</si>
  <si>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</si>
  <si>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</si>
  <si>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</si>
  <si>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</si>
  <si>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</si>
  <si>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</si>
  <si>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</si>
  <si>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</si>
  <si>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</si>
  <si>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</si>
  <si>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</si>
  <si>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</si>
  <si>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</si>
  <si>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</si>
  <si>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</si>
  <si>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</si>
  <si>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</si>
  <si>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</si>
  <si>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</si>
  <si>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</si>
  <si>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</si>
  <si>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</si>
  <si>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</si>
  <si>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</si>
  <si>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</si>
  <si>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</si>
  <si>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</si>
  <si>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</si>
  <si>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</si>
  <si>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</si>
  <si>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</si>
  <si>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</si>
  <si>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</si>
  <si>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</si>
  <si>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</si>
  <si>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</si>
  <si>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</si>
  <si>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</si>
  <si>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</si>
  <si>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</si>
  <si>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</si>
  <si>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</si>
  <si>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</si>
  <si>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</si>
  <si>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</si>
  <si>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</si>
  <si>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</si>
  <si>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</si>
  <si>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</si>
  <si>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</si>
  <si>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</si>
  <si>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</si>
  <si>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</si>
  <si>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</si>
  <si>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</si>
  <si>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</si>
  <si>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</si>
  <si>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</si>
  <si>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</si>
  <si>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</si>
  <si>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</si>
  <si>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</si>
  <si>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</si>
  <si>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</si>
  <si>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</si>
  <si>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</si>
  <si>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</si>
  <si>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</si>
  <si>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</si>
  <si>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</si>
  <si>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</si>
  <si>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</si>
  <si>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</si>
  <si>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</si>
  <si>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</si>
  <si>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</si>
  <si>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</si>
  <si>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</si>
  <si>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</si>
  <si>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</si>
  <si>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</si>
  <si>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</si>
  <si>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</si>
  <si>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</si>
  <si>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</si>
  <si>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</si>
  <si>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</si>
  <si>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</si>
  <si>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</si>
  <si>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</si>
  <si>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</si>
  <si>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</si>
  <si>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</si>
  <si>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</si>
  <si>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</si>
  <si>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</si>
  <si>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</si>
  <si>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</si>
  <si>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</si>
  <si>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</si>
  <si>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</si>
  <si>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</si>
  <si>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</si>
  <si>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</si>
  <si>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</si>
  <si>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</si>
  <si>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</si>
  <si>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</si>
  <si>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</si>
  <si>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</si>
  <si>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</si>
  <si>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</si>
  <si>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</si>
  <si>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</si>
  <si>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</si>
  <si>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</si>
  <si>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</si>
  <si>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</si>
  <si>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</si>
  <si>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</si>
  <si>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</si>
  <si>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</si>
  <si>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</si>
  <si>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</si>
  <si>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</si>
  <si>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</si>
  <si>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</si>
  <si>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</si>
  <si>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</si>
  <si>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</si>
  <si>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</si>
  <si>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</si>
  <si>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</si>
  <si>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</si>
  <si>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</si>
  <si>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</si>
  <si>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</si>
  <si>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</si>
  <si>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</si>
  <si>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</si>
  <si>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</si>
  <si>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</si>
  <si>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</si>
  <si>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</si>
  <si>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</si>
  <si>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</si>
  <si>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</si>
  <si>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</si>
  <si>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</si>
  <si>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</si>
  <si>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</si>
  <si>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</si>
  <si>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</si>
  <si>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</si>
  <si>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</si>
  <si>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</si>
  <si>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</si>
  <si>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</si>
  <si>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</si>
  <si>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</si>
  <si>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</si>
  <si>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</si>
  <si>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</si>
  <si>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</si>
  <si>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</si>
  <si>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</si>
  <si>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</si>
  <si>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</si>
  <si>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</si>
  <si>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</si>
  <si>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</si>
  <si>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</si>
  <si>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</si>
  <si>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</si>
  <si>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</si>
  <si>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</si>
  <si>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</si>
  <si>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</si>
  <si>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</si>
  <si>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</si>
  <si>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</si>
  <si>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</si>
  <si>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</si>
  <si>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</si>
  <si>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</si>
  <si>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</si>
  <si>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</si>
  <si>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</si>
  <si>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</si>
  <si>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</si>
  <si>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</si>
  <si>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</si>
  <si>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</si>
  <si>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</si>
  <si>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</si>
  <si>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</si>
  <si>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</si>
  <si>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</si>
  <si>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</si>
  <si>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</si>
  <si>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</si>
  <si>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</si>
  <si>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</si>
  <si>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</si>
  <si>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</si>
  <si>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</si>
  <si>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</si>
  <si>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</si>
  <si>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</si>
  <si>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</si>
  <si>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</si>
  <si>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</si>
  <si>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</si>
  <si>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</si>
  <si>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</si>
  <si>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</si>
  <si>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</si>
  <si>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</si>
  <si>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</si>
  <si>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</si>
  <si>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</si>
  <si>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</si>
  <si>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</si>
  <si>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</si>
  <si>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</si>
  <si>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</si>
  <si>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</si>
  <si>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</si>
  <si>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</si>
  <si>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</si>
  <si>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</si>
  <si>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</si>
  <si>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</si>
  <si>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</si>
  <si>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</si>
  <si>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</si>
  <si>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</si>
  <si>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</si>
  <si>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</si>
  <si>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</si>
  <si>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</si>
  <si>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</si>
  <si>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</si>
  <si>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</si>
  <si>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</si>
  <si>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</si>
  <si>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</si>
  <si>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</si>
  <si>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</si>
  <si>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</si>
  <si>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</si>
  <si>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</si>
  <si>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</si>
  <si>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</si>
  <si>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</si>
  <si>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</si>
  <si>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</si>
  <si>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</si>
  <si>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</si>
  <si>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</si>
  <si>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</si>
  <si>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</si>
  <si>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</si>
  <si>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</si>
  <si>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</si>
  <si>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</si>
  <si>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</si>
  <si>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</si>
  <si>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</si>
  <si>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</si>
  <si>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</si>
  <si>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</si>
  <si>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</si>
  <si>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</si>
  <si>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</si>
  <si>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</si>
  <si>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</si>
  <si>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</si>
  <si>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</si>
  <si>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</si>
  <si>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</si>
  <si>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</si>
  <si>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</si>
  <si>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</si>
  <si>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</si>
  <si>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</si>
  <si>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</si>
  <si>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</si>
  <si>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</si>
  <si>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</si>
  <si>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</si>
  <si>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</si>
  <si>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</si>
  <si>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</si>
  <si>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</si>
  <si>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</si>
  <si>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</si>
  <si>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</si>
  <si>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</si>
  <si>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</si>
  <si>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</si>
  <si>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</si>
  <si>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</si>
  <si>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</si>
  <si>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</si>
  <si>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</si>
  <si>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</si>
  <si>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</si>
  <si>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</si>
  <si>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</si>
  <si>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</si>
  <si>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</si>
  <si>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</si>
  <si>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</si>
  <si>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</si>
  <si>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</si>
  <si>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</si>
  <si>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</si>
  <si>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</si>
  <si>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</si>
  <si>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</si>
  <si>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</si>
  <si>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</si>
  <si>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</si>
  <si>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</si>
  <si>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</si>
  <si>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</si>
  <si>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</si>
  <si>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</si>
  <si>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</si>
  <si>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</si>
  <si>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</si>
  <si>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</si>
  <si>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</si>
  <si>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</si>
  <si>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</si>
  <si>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</si>
  <si>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</si>
  <si>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</si>
  <si>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</si>
  <si>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</si>
  <si>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</si>
  <si>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</si>
  <si>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</si>
  <si>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</si>
  <si>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</si>
  <si>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</si>
  <si>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</si>
  <si>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</si>
  <si>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</si>
  <si>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</si>
  <si>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</si>
  <si>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</si>
  <si>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</si>
  <si>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</si>
  <si>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</si>
  <si>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</si>
  <si>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</si>
  <si>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</si>
  <si>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</si>
  <si>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</si>
  <si>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</si>
  <si>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</si>
  <si>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</si>
  <si>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</si>
  <si>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</si>
  <si>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</si>
  <si>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</si>
  <si>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</si>
  <si>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</si>
  <si>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</si>
  <si>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</si>
  <si>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</si>
  <si>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</si>
  <si>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</si>
  <si>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</si>
  <si>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</si>
  <si>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</si>
  <si>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</si>
  <si>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</si>
  <si>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</si>
  <si>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</si>
  <si>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</si>
  <si>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</si>
  <si>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</si>
  <si>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</si>
  <si>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</si>
  <si>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</si>
  <si>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</si>
  <si>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</si>
  <si>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</si>
  <si>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</si>
  <si>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</si>
  <si>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</si>
  <si>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</si>
  <si>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</si>
  <si>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</si>
  <si>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</si>
  <si>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</si>
  <si>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</si>
  <si>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</si>
  <si>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</si>
  <si>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</si>
  <si>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</si>
  <si>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</si>
  <si>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</si>
  <si>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</si>
  <si>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</si>
  <si>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</si>
  <si>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</si>
  <si>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</si>
  <si>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</si>
  <si>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</si>
  <si>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</si>
  <si>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</si>
  <si>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</si>
  <si>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</si>
  <si>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</si>
  <si>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</si>
  <si>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</si>
  <si>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</si>
  <si>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</si>
  <si>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</si>
  <si>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</si>
  <si>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</si>
  <si>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</si>
  <si>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</si>
  <si>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</si>
  <si>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</si>
  <si>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</si>
  <si>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</si>
  <si>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</si>
  <si>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</si>
  <si>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</si>
  <si>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</si>
  <si>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</si>
  <si>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</si>
  <si>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</si>
  <si>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</si>
  <si>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</si>
  <si>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</si>
  <si>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</si>
  <si>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</si>
  <si>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</si>
  <si>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</si>
  <si>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</si>
  <si>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</si>
  <si>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</si>
  <si>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</si>
  <si>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</si>
  <si>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</si>
  <si>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</si>
  <si>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</si>
  <si>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</si>
  <si>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</si>
  <si>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</si>
  <si>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</si>
  <si>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</si>
  <si>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</si>
  <si>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</si>
  <si>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</si>
  <si>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</si>
  <si>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</si>
  <si>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</si>
  <si>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</si>
  <si>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</si>
  <si>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</si>
  <si>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</si>
  <si>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</si>
  <si>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</si>
  <si>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</si>
  <si>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</si>
  <si>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</si>
  <si>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</si>
  <si>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</si>
  <si>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</si>
  <si>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</si>
  <si>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</si>
  <si>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</si>
  <si>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</si>
  <si>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</si>
  <si>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</si>
  <si>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</si>
  <si>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</si>
  <si>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</si>
  <si>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</si>
  <si>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</si>
  <si>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</si>
  <si>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</si>
  <si>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</si>
  <si>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</si>
  <si>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</si>
  <si>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</si>
  <si>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</si>
  <si>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</si>
  <si>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</si>
  <si>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</si>
  <si>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</si>
  <si>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</si>
  <si>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</si>
  <si>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</si>
  <si>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</si>
  <si>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</si>
  <si>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</si>
  <si>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</si>
  <si>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</si>
  <si>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</si>
  <si>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</si>
  <si>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</si>
  <si>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</si>
  <si>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</si>
  <si>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</si>
  <si>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</si>
  <si>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</si>
  <si>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</si>
  <si>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</si>
  <si>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</si>
  <si>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</si>
  <si>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</si>
  <si>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</si>
  <si>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</si>
  <si>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</si>
  <si>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</si>
  <si>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</si>
  <si>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</si>
  <si>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</si>
  <si>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</si>
  <si>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</si>
  <si>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</si>
  <si>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</si>
  <si>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</si>
  <si>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</si>
  <si>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</si>
  <si>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</si>
  <si>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</si>
  <si>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</si>
  <si>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</si>
  <si>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</si>
  <si>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</si>
  <si>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</si>
  <si>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</si>
  <si>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</si>
  <si>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</si>
  <si>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</si>
  <si>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</si>
  <si>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</si>
  <si>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</si>
  <si>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</si>
  <si>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</si>
  <si>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</si>
  <si>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</si>
  <si>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</si>
  <si>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</si>
  <si>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</si>
  <si>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</si>
  <si>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</si>
  <si>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</si>
  <si>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</si>
  <si>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</si>
  <si>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</si>
  <si>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</si>
  <si>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</si>
  <si>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</si>
  <si>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</si>
  <si>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</si>
  <si>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</si>
  <si>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</si>
  <si>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</si>
  <si>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</si>
  <si>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</si>
  <si>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</si>
  <si>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</si>
  <si>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</si>
  <si>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</si>
  <si>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</si>
  <si>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</si>
  <si>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</si>
  <si>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</si>
  <si>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</si>
  <si>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</si>
  <si>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</si>
  <si>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</si>
  <si>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</si>
  <si>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</si>
  <si>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</si>
  <si>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</si>
  <si>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</si>
  <si>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</si>
  <si>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</si>
  <si>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</si>
  <si>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</si>
  <si>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</si>
  <si>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</si>
  <si>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</si>
  <si>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</si>
  <si>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</si>
  <si>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</si>
  <si>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</si>
  <si>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</si>
  <si>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</si>
  <si>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</si>
  <si>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</si>
  <si>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</si>
  <si>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</si>
  <si>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</si>
  <si>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</si>
  <si>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</si>
  <si>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</si>
  <si>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</si>
  <si>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</si>
  <si>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</si>
  <si>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</si>
  <si>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</si>
  <si>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</si>
  <si>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</si>
  <si>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</si>
  <si>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</si>
  <si>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</si>
  <si>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</si>
  <si>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</si>
  <si>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</si>
  <si>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</si>
  <si>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</si>
  <si>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</si>
  <si>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</si>
  <si>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</si>
  <si>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</si>
  <si>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</si>
  <si>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</si>
  <si>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</si>
  <si>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</si>
  <si>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</si>
  <si>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</si>
  <si>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</si>
  <si>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</si>
  <si>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</si>
  <si>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</si>
  <si>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</si>
  <si>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</si>
  <si>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</si>
  <si>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</si>
  <si>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</si>
  <si>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</si>
  <si>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</si>
  <si>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</si>
  <si>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</si>
  <si>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</si>
  <si>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</si>
  <si>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</si>
  <si>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</si>
  <si>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</si>
  <si>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</si>
  <si>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</si>
  <si>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</si>
  <si>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</si>
  <si>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</si>
  <si>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</si>
  <si>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</si>
  <si>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</si>
  <si>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</si>
  <si>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</si>
  <si>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</si>
  <si>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</si>
  <si>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</si>
  <si>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</si>
  <si>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</si>
  <si>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</si>
  <si>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</si>
  <si>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</si>
  <si>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</si>
  <si>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</si>
  <si>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</si>
  <si>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</si>
  <si>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</si>
  <si>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</si>
  <si>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</si>
  <si>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</si>
  <si>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</si>
  <si>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</si>
  <si>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</si>
  <si>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</si>
  <si>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</si>
  <si>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</si>
  <si>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</si>
  <si>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</si>
  <si>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</si>
  <si>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</si>
  <si>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</si>
  <si>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</si>
  <si>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</si>
  <si>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</si>
  <si>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</si>
  <si>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</si>
  <si>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</si>
  <si>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</si>
  <si>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</si>
  <si>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</si>
  <si>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</si>
  <si>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</si>
  <si>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</si>
  <si>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</si>
  <si>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</si>
  <si>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</si>
  <si>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</si>
  <si>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</si>
  <si>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</si>
  <si>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</si>
  <si>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</si>
  <si>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</si>
  <si>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</si>
  <si>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</si>
  <si>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</si>
  <si>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</si>
  <si>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</si>
  <si>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</si>
  <si>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</si>
  <si>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</si>
  <si>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</si>
  <si>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</si>
  <si>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</si>
  <si>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</si>
  <si>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</si>
  <si>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</si>
  <si>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</si>
  <si>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</si>
  <si>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</si>
  <si>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</si>
  <si>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</si>
  <si>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</si>
  <si>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</si>
  <si>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</si>
  <si>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</si>
  <si>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sector Subres network and storage technologies</t>
  </si>
  <si>
    <t>Electricity Interconnector</t>
  </si>
  <si>
    <t>~FI_T: EUR14</t>
  </si>
  <si>
    <t>Region</t>
  </si>
  <si>
    <t>NCAP_COST</t>
  </si>
  <si>
    <t>COST~2015</t>
  </si>
  <si>
    <t>COST~2020</t>
  </si>
  <si>
    <t>COST~2030</t>
  </si>
  <si>
    <t>COST~2040</t>
  </si>
  <si>
    <t>COST~2050</t>
  </si>
  <si>
    <t>NCAPBND~FX~2024</t>
  </si>
  <si>
    <t>NCAPBND~FX~2027</t>
  </si>
  <si>
    <t>NCAP_BND~FX~0</t>
  </si>
  <si>
    <t>ACTBND~UP~2025</t>
  </si>
  <si>
    <t>ACTBND~UP~2050</t>
  </si>
  <si>
    <t>ACTBND~UP~0</t>
  </si>
  <si>
    <t>*Region Name</t>
  </si>
  <si>
    <t>Capital Cost, m£/GW</t>
  </si>
  <si>
    <t>Euro/GJ</t>
  </si>
  <si>
    <t>Region Name</t>
  </si>
  <si>
    <t>TimeSlice level of Process Activity</t>
  </si>
  <si>
    <t>Primary Commodity Group</t>
  </si>
  <si>
    <t>IE,National</t>
  </si>
  <si>
    <t>IMPELC_CI</t>
  </si>
  <si>
    <t>Import of Electricity - Celtic Interconnector</t>
  </si>
  <si>
    <t>EXPELC_CI</t>
  </si>
  <si>
    <t>Export of Electricity - Celtic Interconnector</t>
  </si>
  <si>
    <t>IMPELC_GL</t>
  </si>
  <si>
    <t>Import of Electricity - Greenlink</t>
  </si>
  <si>
    <t>EXPELC_GL</t>
  </si>
  <si>
    <t>Export of Electricity - Greenlink</t>
  </si>
  <si>
    <t>GCS</t>
  </si>
  <si>
    <t>BY Data</t>
  </si>
  <si>
    <t>http://www.eirgridgroup.com/site-files/library/EirGrid/EirGrid-Celtic-Interconnector-Project-Update-4-Proof-07-DOWNLOAD.pdf</t>
  </si>
  <si>
    <t>BY Data (900MW capacity - activity bound 6.42PJ)</t>
  </si>
  <si>
    <t>New electricity interconnection - Continent</t>
  </si>
  <si>
    <t>PEAK</t>
  </si>
  <si>
    <t>NCAP_FOM</t>
  </si>
  <si>
    <t>NCAP_ELIFE</t>
  </si>
  <si>
    <t>NCAP_BND~FX~2015</t>
  </si>
  <si>
    <t>NCAP_BND~FX~2020</t>
  </si>
  <si>
    <t>NCAP_BND~FX~2025</t>
  </si>
  <si>
    <t>NCAP_BND~FX~2030</t>
  </si>
  <si>
    <t>NCAP_BND~FX~2035</t>
  </si>
  <si>
    <t>NCAP_BND~FX~2040</t>
  </si>
  <si>
    <t>NCAP_BND~FX~2045</t>
  </si>
  <si>
    <t>NCAP_BND~FX~2050</t>
  </si>
  <si>
    <t>NCAP_AF~FX</t>
  </si>
  <si>
    <t>Year first available for build</t>
  </si>
  <si>
    <t>Units of activity/unit of capacity</t>
  </si>
  <si>
    <t>Technical efficiency - 2010</t>
  </si>
  <si>
    <t>Peak Contribution - Continent</t>
  </si>
  <si>
    <t>Fixed costs, m£/GW</t>
  </si>
  <si>
    <t>Technical Lifetime</t>
  </si>
  <si>
    <t>Economic lifetime</t>
  </si>
  <si>
    <t>Fixed capacity additions</t>
  </si>
  <si>
    <t>Fixed capacity interpolation rule</t>
  </si>
  <si>
    <t>Fixed Availability Factor</t>
  </si>
  <si>
    <t>*Unit</t>
  </si>
  <si>
    <t>activity unit/capacity unit</t>
  </si>
  <si>
    <t>no unit</t>
  </si>
  <si>
    <t>proportion</t>
  </si>
  <si>
    <t>m£/GW</t>
  </si>
  <si>
    <t>Years</t>
  </si>
  <si>
    <t>see p36 of DECCFCSJ-180-18</t>
  </si>
  <si>
    <t>%</t>
  </si>
  <si>
    <t>ELCIE01</t>
  </si>
  <si>
    <t>ELC.INTERCONNECTION: .01.IMPORT.CONTINENTAL-EUROPE.</t>
  </si>
  <si>
    <t>ELC-I-EU</t>
  </si>
  <si>
    <t>ELCGEN</t>
  </si>
  <si>
    <t>ELCEE01</t>
  </si>
  <si>
    <t>ELC.INTERCONNECTION: .01.EXPORT.CONTINENTAL-EUROPE.</t>
  </si>
  <si>
    <t>ELC-E-EU</t>
  </si>
  <si>
    <t>*Interpolation rule 2 -  Interpolation, but extrapolation with EPS. Fixed capacity bund outside the specified years is assumed to be zero.</t>
  </si>
  <si>
    <t>*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</si>
  <si>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</si>
  <si>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</si>
  <si>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</si>
  <si>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</si>
  <si>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</si>
  <si>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</si>
  <si>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</si>
  <si>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</si>
  <si>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</si>
  <si>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</si>
  <si>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</si>
  <si>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</si>
  <si>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</si>
  <si>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</si>
  <si>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</si>
  <si>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</si>
  <si>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</si>
  <si>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</si>
  <si>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</si>
  <si>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</si>
  <si>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</si>
  <si>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</si>
  <si>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</si>
  <si>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</si>
  <si>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</si>
  <si>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</si>
  <si>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</si>
  <si>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</si>
  <si>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</si>
  <si>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</si>
  <si>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</si>
  <si>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</si>
  <si>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</si>
  <si>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</si>
  <si>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</si>
  <si>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</si>
  <si>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</si>
  <si>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</si>
  <si>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</si>
  <si>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</si>
  <si>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</si>
  <si>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</si>
  <si>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</si>
  <si>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</si>
  <si>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</si>
  <si>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</si>
  <si>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</si>
  <si>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</si>
  <si>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</si>
  <si>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</si>
  <si>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</si>
  <si>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</si>
  <si>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</si>
  <si>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</si>
  <si>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</si>
  <si>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</si>
  <si>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</si>
  <si>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</si>
  <si>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</si>
  <si>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</si>
  <si>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</si>
  <si>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</si>
  <si>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</si>
  <si>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</si>
  <si>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</si>
  <si>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</si>
  <si>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</si>
  <si>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</si>
  <si>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</si>
  <si>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</si>
  <si>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</si>
  <si>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</si>
  <si>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</si>
  <si>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</si>
  <si>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</si>
  <si>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</si>
  <si>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</si>
  <si>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</si>
  <si>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</si>
  <si>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</si>
  <si>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</si>
  <si>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</si>
  <si>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</si>
  <si>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</si>
  <si>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</si>
  <si>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</si>
  <si>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</si>
  <si>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</si>
  <si>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</si>
  <si>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</si>
  <si>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~FI_T: EUR15</t>
  </si>
  <si>
    <t>INVCOST~2015</t>
  </si>
  <si>
    <t>IMP</t>
  </si>
  <si>
    <t>EXP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</si>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</sst>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2" fillId="0" borderId="0"/>
  </cellStyleXfs>
  <cellXfs count="49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 applyFill="1"/>
    <xf numFmtId="164" fontId="39" fillId="0" borderId="0" xfId="0" applyNumberFormat="1" applyFont="1"/>
    <xf numFmtId="164" fontId="39" fillId="0" borderId="0" xfId="0" applyNumberFormat="1" applyFont="1" applyFill="1" applyAlignment="1">
      <alignment horizontal="left"/>
    </xf>
    <xf numFmtId="164" fontId="40" fillId="0" borderId="0" xfId="0" applyNumberFormat="1" applyFont="1" applyFill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164" fontId="40" fillId="0" borderId="0" xfId="0" applyNumberFormat="1" applyFont="1"/>
    <xf numFmtId="164" fontId="40" fillId="0" borderId="0" xfId="0" applyNumberFormat="1" applyFont="1"/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0" borderId="8" xfId="0" applyFont="1" applyFill="1" applyBorder="1" applyAlignment="1">
      <alignment horizontal="center" vertical="center" wrapText="1"/>
    </xf>
    <xf numFmtId="164" fontId="43" fillId="41" borderId="27" xfId="0" applyNumberFormat="1" applyFont="1" applyFill="1" applyBorder="1"/>
    <xf numFmtId="164" fontId="43" fillId="41" borderId="28" xfId="0" applyNumberFormat="1" applyFont="1" applyFill="1" applyBorder="1"/>
    <xf numFmtId="164" fontId="43" fillId="41" borderId="28" xfId="0" applyNumberFormat="1" applyFont="1" applyFill="1" applyBorder="1" applyAlignment="1">
      <alignment horizontal="center" vertical="center" wrapText="1"/>
    </xf>
    <xf numFmtId="164" fontId="43" fillId="41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40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4" fillId="42" borderId="0" xfId="0" applyFont="1" applyFill="1"/>
    <xf numFmtId="0" fontId="0" fillId="0" borderId="0" xfId="0"/>
    <xf numFmtId="0" fontId="39" fillId="0" borderId="0" xfId="0" applyFont="1" applyFill="1" applyAlignment="1"/>
    <xf numFmtId="0" fontId="39" fillId="0" borderId="0" xfId="0" applyFont="1"/>
    <xf numFmtId="0" fontId="40" fillId="0" borderId="0" xfId="0" applyFont="1"/>
    <xf numFmtId="0" fontId="40" fillId="0" borderId="0" xfId="0" applyFont="1"/>
    <xf numFmtId="0" fontId="40" fillId="0" borderId="23" xfId="0" applyFont="1" applyBorder="1"/>
    <xf numFmtId="0" fontId="40" fillId="0" borderId="0" xfId="0" applyFont="1" applyAlignment="1">
      <alignment horizontal="left"/>
    </xf>
    <xf numFmtId="0" fontId="43" fillId="0" borderId="27" xfId="0" applyFont="1" applyBorder="1"/>
    <xf numFmtId="0" fontId="43" fillId="0" borderId="28" xfId="0" applyFont="1" applyBorder="1"/>
    <xf numFmtId="0" fontId="43" fillId="0" borderId="29" xfId="0" applyFont="1" applyBorder="1"/>
    <xf numFmtId="0" fontId="43" fillId="0" borderId="31" xfId="0" applyFont="1" applyBorder="1"/>
    <xf numFmtId="0" fontId="43" fillId="0" borderId="32" xfId="0" applyFont="1" applyBorder="1"/>
    <xf numFmtId="0" fontId="43" fillId="0" borderId="0" xfId="0" applyFont="1"/>
    <xf numFmtId="0" fontId="40" fillId="0" borderId="33" xfId="0" applyFont="1" applyBorder="1"/>
    <xf numFmtId="0" fontId="40" fillId="0" borderId="7" xfId="0" applyFont="1" applyBorder="1"/>
    <xf numFmtId="0" fontId="40" fillId="0" borderId="34" xfId="0" applyFont="1" applyBorder="1"/>
    <xf numFmtId="0" fontId="40" fillId="0" borderId="20" xfId="0" applyFont="1" applyBorder="1"/>
    <xf numFmtId="0" fontId="40" fillId="0" borderId="32" xfId="0" applyFont="1" applyBorder="1"/>
    <xf numFmtId="0" fontId="40" fillId="0" borderId="35" xfId="0" applyFont="1" applyBorder="1"/>
    <xf numFmtId="0" fontId="40" fillId="0" borderId="36" xfId="0" applyFont="1" applyBorder="1"/>
    <xf numFmtId="0" fontId="40" fillId="0" borderId="37" xfId="0" applyFont="1" applyBorder="1"/>
    <xf numFmtId="0" fontId="40" fillId="0" borderId="0" xfId="0" applyFont="1" applyFill="1"/>
    <xf numFmtId="0" fontId="40" fillId="0" borderId="38" xfId="0" applyFont="1" applyBorder="1"/>
    <xf numFmtId="0" fontId="40" fillId="0" borderId="38" xfId="0" applyFont="1" applyFill="1" applyBorder="1"/>
    <xf numFmtId="1" fontId="40" fillId="0" borderId="0" xfId="0" applyNumberFormat="1" applyFont="1"/>
    <xf numFmtId="2" fontId="45" fillId="43" borderId="32" xfId="0" applyNumberFormat="1" applyFont="1" applyFill="1" applyBorder="1"/>
    <xf numFmtId="0" fontId="46" fillId="0" borderId="39" xfId="0" applyFont="1" applyFill="1" applyBorder="1"/>
    <xf numFmtId="0" fontId="45" fillId="43" borderId="0" xfId="0" applyFont="1" applyFill="1"/>
    <xf numFmtId="0" fontId="46" fillId="43" borderId="40" xfId="0" applyFont="1" applyFill="1" applyBorder="1"/>
    <xf numFmtId="0" fontId="46" fillId="43" borderId="26" xfId="0" applyFont="1" applyFill="1" applyBorder="1"/>
    <xf numFmtId="0" fontId="46" fillId="43" borderId="39" xfId="0" applyFont="1" applyFill="1" applyBorder="1"/>
    <xf numFmtId="0" fontId="46" fillId="43" borderId="20" xfId="0" applyFont="1" applyFill="1" applyBorder="1"/>
    <xf numFmtId="0" fontId="46" fillId="0" borderId="32" xfId="0" applyFont="1" applyFill="1" applyBorder="1"/>
    <xf numFmtId="0" fontId="46" fillId="0" borderId="0" xfId="0" applyFont="1" applyFill="1" applyBorder="1"/>
    <xf numFmtId="2" fontId="45" fillId="43" borderId="41" xfId="0" applyNumberFormat="1" applyFont="1" applyFill="1" applyBorder="1"/>
    <xf numFmtId="0" fontId="46" fillId="0" borderId="42" xfId="0" applyFont="1" applyFill="1" applyBorder="1"/>
    <xf numFmtId="0" fontId="46" fillId="43" borderId="30" xfId="0" applyFont="1" applyFill="1" applyBorder="1"/>
    <xf numFmtId="0" fontId="45" fillId="43" borderId="43" xfId="0" applyFont="1" applyFill="1" applyBorder="1"/>
    <xf numFmtId="0" fontId="46" fillId="43" borderId="44" xfId="0" applyFont="1" applyFill="1" applyBorder="1"/>
    <xf numFmtId="0" fontId="46" fillId="43" borderId="42" xfId="0" applyFont="1" applyFill="1" applyBorder="1"/>
    <xf numFmtId="0" fontId="46" fillId="43" borderId="38" xfId="0" applyFont="1" applyFill="1" applyBorder="1"/>
    <xf numFmtId="0" fontId="47" fillId="0" borderId="0" xfId="0" applyFont="1"/>
    <xf numFmtId="0" fontId="48" fillId="0" borderId="0" xfId="0" applyFont="1"/>
    <xf numFmtId="0" fontId="44" fillId="0" borderId="0" xfId="0" applyFont="1"/>
    <xf numFmtId="0" fontId="50" fillId="44" borderId="46" xfId="0" applyFont="1" applyFill="1" applyBorder="1" applyAlignment="1">
      <alignment horizontal="left" vertical="center"/>
    </xf>
    <xf numFmtId="1" fontId="50" fillId="44" borderId="46" xfId="0" applyNumberFormat="1" applyFont="1" applyFill="1" applyBorder="1" applyAlignment="1">
      <alignment horizontal="center" vertical="center"/>
    </xf>
    <xf numFmtId="0" fontId="51" fillId="45" borderId="48" xfId="0" applyFont="1" applyFill="1" applyBorder="1" applyAlignment="1">
      <alignment horizontal="left" vertical="center"/>
    </xf>
    <xf numFmtId="1" fontId="51" fillId="45" borderId="48" xfId="0" applyNumberFormat="1" applyFont="1" applyFill="1" applyBorder="1" applyAlignment="1">
      <alignment horizontal="center" vertical="center"/>
    </xf>
    <xf numFmtId="0" fontId="51" fillId="46" borderId="48" xfId="0" applyFont="1" applyFill="1" applyBorder="1" applyAlignment="1">
      <alignment horizontal="left" vertical="center"/>
    </xf>
    <xf numFmtId="1" fontId="51" fillId="46" borderId="48" xfId="0" applyNumberFormat="1" applyFont="1" applyFill="1" applyBorder="1" applyAlignment="1">
      <alignment horizontal="center" vertical="center"/>
    </xf>
    <xf numFmtId="9" fontId="51" fillId="45" borderId="48" xfId="0" applyNumberFormat="1" applyFont="1" applyFill="1" applyBorder="1" applyAlignment="1">
      <alignment horizontal="center" vertical="center"/>
    </xf>
    <xf numFmtId="0" fontId="50" fillId="44" borderId="52" xfId="0" applyFont="1" applyFill="1" applyBorder="1" applyAlignment="1">
      <alignment horizontal="left" vertical="center"/>
    </xf>
    <xf numFmtId="0" fontId="50" fillId="44" borderId="46" xfId="0" applyFont="1" applyFill="1" applyBorder="1" applyAlignment="1">
      <alignment horizontal="center" vertical="center"/>
    </xf>
    <xf numFmtId="9" fontId="51" fillId="46" borderId="48" xfId="0" applyNumberFormat="1" applyFont="1" applyFill="1" applyBorder="1" applyAlignment="1">
      <alignment horizontal="center" vertical="center"/>
    </xf>
    <xf numFmtId="0" fontId="51" fillId="46" borderId="48" xfId="0" applyFont="1" applyFill="1" applyBorder="1" applyAlignment="1">
      <alignment horizontal="center" vertical="center"/>
    </xf>
    <xf numFmtId="0" fontId="51" fillId="45" borderId="53" xfId="0" applyFont="1" applyFill="1" applyBorder="1" applyAlignment="1">
      <alignment vertical="center"/>
    </xf>
    <xf numFmtId="0" fontId="51" fillId="45" borderId="48" xfId="0" applyFont="1" applyFill="1" applyBorder="1" applyAlignment="1">
      <alignment horizontal="center" vertical="center"/>
    </xf>
    <xf numFmtId="0" fontId="51" fillId="45" borderId="54" xfId="0" applyFont="1" applyFill="1" applyBorder="1" applyAlignment="1">
      <alignment vertical="center"/>
    </xf>
    <xf numFmtId="0" fontId="51" fillId="45" borderId="55" xfId="0" applyFont="1" applyFill="1" applyBorder="1" applyAlignment="1">
      <alignment vertical="center"/>
    </xf>
    <xf numFmtId="0" fontId="50" fillId="47" borderId="46" xfId="0" applyFont="1" applyFill="1" applyBorder="1" applyAlignment="1">
      <alignment horizontal="left" vertical="center"/>
    </xf>
    <xf numFmtId="0" fontId="50" fillId="47" borderId="46" xfId="0" applyFont="1" applyFill="1" applyBorder="1" applyAlignment="1">
      <alignment horizontal="center" vertical="center"/>
    </xf>
    <xf numFmtId="0" fontId="51" fillId="48" borderId="48" xfId="0" applyFont="1" applyFill="1" applyBorder="1" applyAlignment="1">
      <alignment horizontal="left" vertical="center"/>
    </xf>
    <xf numFmtId="1" fontId="51" fillId="48" borderId="48" xfId="0" applyNumberFormat="1" applyFont="1" applyFill="1" applyBorder="1" applyAlignment="1">
      <alignment horizontal="center" vertical="center"/>
    </xf>
    <xf numFmtId="0" fontId="51" fillId="49" borderId="48" xfId="0" applyFont="1" applyFill="1" applyBorder="1" applyAlignment="1">
      <alignment horizontal="left" vertical="center"/>
    </xf>
    <xf numFmtId="1" fontId="51" fillId="49" borderId="48" xfId="0" applyNumberFormat="1" applyFont="1" applyFill="1" applyBorder="1" applyAlignment="1">
      <alignment horizontal="center" vertical="center"/>
    </xf>
    <xf numFmtId="9" fontId="51" fillId="48" borderId="48" xfId="0" applyNumberFormat="1" applyFont="1" applyFill="1" applyBorder="1" applyAlignment="1">
      <alignment horizontal="center" vertical="center"/>
    </xf>
    <xf numFmtId="9" fontId="51" fillId="49" borderId="48" xfId="0" applyNumberFormat="1" applyFont="1" applyFill="1" applyBorder="1" applyAlignment="1">
      <alignment horizontal="center" vertical="center"/>
    </xf>
    <xf numFmtId="0" fontId="50" fillId="47" borderId="52" xfId="0" applyFont="1" applyFill="1" applyBorder="1" applyAlignment="1">
      <alignment horizontal="left" vertical="center"/>
    </xf>
    <xf numFmtId="0" fontId="51" fillId="49" borderId="48" xfId="0" applyFont="1" applyFill="1" applyBorder="1" applyAlignment="1">
      <alignment horizontal="center" vertical="center"/>
    </xf>
    <xf numFmtId="0" fontId="53" fillId="48" borderId="48" xfId="0" applyFont="1" applyFill="1" applyBorder="1" applyAlignment="1">
      <alignment horizontal="left" vertical="center"/>
    </xf>
    <xf numFmtId="0" fontId="53" fillId="48" borderId="53" xfId="0" applyFont="1" applyFill="1" applyBorder="1" applyAlignment="1">
      <alignment vertical="center"/>
    </xf>
    <xf numFmtId="0" fontId="53" fillId="48" borderId="48" xfId="0" applyFont="1" applyFill="1" applyBorder="1" applyAlignment="1">
      <alignment horizontal="center" vertical="center"/>
    </xf>
    <xf numFmtId="0" fontId="53" fillId="49" borderId="48" xfId="0" applyFont="1" applyFill="1" applyBorder="1" applyAlignment="1">
      <alignment horizontal="left" vertical="center"/>
    </xf>
    <xf numFmtId="0" fontId="53" fillId="49" borderId="48" xfId="0" applyFont="1" applyFill="1" applyBorder="1" applyAlignment="1">
      <alignment horizontal="center" vertical="center"/>
    </xf>
    <xf numFmtId="0" fontId="54" fillId="49" borderId="48" xfId="0" applyFont="1" applyFill="1" applyBorder="1" applyAlignment="1">
      <alignment horizontal="left" vertical="center"/>
    </xf>
    <xf numFmtId="168" fontId="53" fillId="49" borderId="48" xfId="0" applyNumberFormat="1" applyFont="1" applyFill="1" applyBorder="1" applyAlignment="1">
      <alignment horizontal="center" vertical="center"/>
    </xf>
    <xf numFmtId="0" fontId="51" fillId="48" borderId="53" xfId="0" applyFont="1" applyFill="1" applyBorder="1" applyAlignment="1">
      <alignment vertical="center"/>
    </xf>
    <xf numFmtId="0" fontId="51" fillId="48" borderId="48" xfId="0" applyFont="1" applyFill="1" applyBorder="1" applyAlignment="1">
      <alignment horizontal="center" vertical="center"/>
    </xf>
    <xf numFmtId="168" fontId="51" fillId="49" borderId="48" xfId="0" applyNumberFormat="1" applyFont="1" applyFill="1" applyBorder="1" applyAlignment="1">
      <alignment horizontal="center" vertical="center"/>
    </xf>
    <xf numFmtId="0" fontId="50" fillId="50" borderId="46" xfId="0" applyFont="1" applyFill="1" applyBorder="1" applyAlignment="1">
      <alignment horizontal="left" vertical="center"/>
    </xf>
    <xf numFmtId="0" fontId="50" fillId="50" borderId="46" xfId="0" applyFont="1" applyFill="1" applyBorder="1" applyAlignment="1">
      <alignment horizontal="center" vertical="center"/>
    </xf>
    <xf numFmtId="0" fontId="51" fillId="47" borderId="48" xfId="0" applyFont="1" applyFill="1" applyBorder="1" applyAlignment="1">
      <alignment horizontal="left" vertical="center"/>
    </xf>
    <xf numFmtId="1" fontId="51" fillId="47" borderId="48" xfId="0" applyNumberFormat="1" applyFont="1" applyFill="1" applyBorder="1" applyAlignment="1">
      <alignment horizontal="center" vertical="center"/>
    </xf>
    <xf numFmtId="9" fontId="51" fillId="47" borderId="48" xfId="0" applyNumberFormat="1" applyFont="1" applyFill="1" applyBorder="1" applyAlignment="1">
      <alignment horizontal="center" vertical="center"/>
    </xf>
    <xf numFmtId="0" fontId="50" fillId="50" borderId="52" xfId="0" applyFont="1" applyFill="1" applyBorder="1" applyAlignment="1">
      <alignment horizontal="left" vertical="center"/>
    </xf>
    <xf numFmtId="0" fontId="51" fillId="47" borderId="53" xfId="0" applyFont="1" applyFill="1" applyBorder="1" applyAlignment="1">
      <alignment vertical="center"/>
    </xf>
    <xf numFmtId="0" fontId="51" fillId="47" borderId="48" xfId="0" applyFont="1" applyFill="1" applyBorder="1" applyAlignment="1">
      <alignment horizontal="center" vertical="center"/>
    </xf>
    <xf numFmtId="0" fontId="50" fillId="51" borderId="46" xfId="0" applyFont="1" applyFill="1" applyBorder="1" applyAlignment="1">
      <alignment horizontal="left" vertical="center"/>
    </xf>
    <xf numFmtId="0" fontId="50" fillId="51" borderId="46" xfId="0" applyFont="1" applyFill="1" applyBorder="1" applyAlignment="1">
      <alignment horizontal="center" vertical="center"/>
    </xf>
    <xf numFmtId="0" fontId="51" fillId="52" borderId="48" xfId="0" applyFont="1" applyFill="1" applyBorder="1" applyAlignment="1">
      <alignment horizontal="left" vertical="center"/>
    </xf>
    <xf numFmtId="1" fontId="51" fillId="52" borderId="48" xfId="0" applyNumberFormat="1" applyFont="1" applyFill="1" applyBorder="1" applyAlignment="1">
      <alignment horizontal="center" vertical="center"/>
    </xf>
    <xf numFmtId="0" fontId="51" fillId="53" borderId="48" xfId="0" applyFont="1" applyFill="1" applyBorder="1" applyAlignment="1">
      <alignment horizontal="left" vertical="center"/>
    </xf>
    <xf numFmtId="1" fontId="51" fillId="53" borderId="48" xfId="0" applyNumberFormat="1" applyFont="1" applyFill="1" applyBorder="1" applyAlignment="1">
      <alignment horizontal="center" vertical="center"/>
    </xf>
    <xf numFmtId="165" fontId="51" fillId="53" borderId="48" xfId="0" applyNumberFormat="1" applyFont="1" applyFill="1" applyBorder="1" applyAlignment="1">
      <alignment horizontal="center" vertical="center"/>
    </xf>
    <xf numFmtId="165" fontId="51" fillId="52" borderId="48" xfId="0" applyNumberFormat="1" applyFont="1" applyFill="1" applyBorder="1" applyAlignment="1">
      <alignment horizontal="center" vertical="center"/>
    </xf>
    <xf numFmtId="9" fontId="51" fillId="52" borderId="48" xfId="0" applyNumberFormat="1" applyFont="1" applyFill="1" applyBorder="1" applyAlignment="1">
      <alignment horizontal="center" vertical="center"/>
    </xf>
    <xf numFmtId="9" fontId="51" fillId="53" borderId="48" xfId="0" applyNumberFormat="1" applyFont="1" applyFill="1" applyBorder="1" applyAlignment="1">
      <alignment horizontal="center" vertical="center"/>
    </xf>
    <xf numFmtId="0" fontId="50" fillId="51" borderId="52" xfId="0" applyFont="1" applyFill="1" applyBorder="1" applyAlignment="1">
      <alignment horizontal="left" vertical="center"/>
    </xf>
    <xf numFmtId="0" fontId="51" fillId="53" borderId="48" xfId="0" applyFont="1" applyFill="1" applyBorder="1" applyAlignment="1">
      <alignment horizontal="center" vertical="center"/>
    </xf>
    <xf numFmtId="0" fontId="51" fillId="52" borderId="53" xfId="0" applyFont="1" applyFill="1" applyBorder="1" applyAlignment="1">
      <alignment vertical="center"/>
    </xf>
    <xf numFmtId="0" fontId="51" fillId="52" borderId="48" xfId="0" applyFont="1" applyFill="1" applyBorder="1" applyAlignment="1">
      <alignment horizontal="center" vertical="center"/>
    </xf>
    <xf numFmtId="0" fontId="50" fillId="54" borderId="46" xfId="0" applyFont="1" applyFill="1" applyBorder="1" applyAlignment="1">
      <alignment horizontal="left" vertical="center"/>
    </xf>
    <xf numFmtId="0" fontId="50" fillId="54" borderId="46" xfId="0" applyFont="1" applyFill="1" applyBorder="1" applyAlignment="1">
      <alignment horizontal="center" vertical="center"/>
    </xf>
    <xf numFmtId="0" fontId="51" fillId="55" borderId="48" xfId="0" applyFont="1" applyFill="1" applyBorder="1" applyAlignment="1">
      <alignment horizontal="left" vertical="center"/>
    </xf>
    <xf numFmtId="165" fontId="51" fillId="55" borderId="48" xfId="0" applyNumberFormat="1" applyFont="1" applyFill="1" applyBorder="1" applyAlignment="1">
      <alignment horizontal="center" vertical="center"/>
    </xf>
    <xf numFmtId="1" fontId="51" fillId="55" borderId="48" xfId="0" applyNumberFormat="1" applyFont="1" applyFill="1" applyBorder="1" applyAlignment="1">
      <alignment horizontal="center" vertical="center"/>
    </xf>
    <xf numFmtId="0" fontId="51" fillId="56" borderId="48" xfId="0" applyFont="1" applyFill="1" applyBorder="1" applyAlignment="1">
      <alignment horizontal="left" vertical="center"/>
    </xf>
    <xf numFmtId="165" fontId="51" fillId="56" borderId="48" xfId="0" applyNumberFormat="1" applyFont="1" applyFill="1" applyBorder="1" applyAlignment="1">
      <alignment horizontal="center" vertical="center"/>
    </xf>
    <xf numFmtId="1" fontId="51" fillId="56" borderId="48" xfId="0" applyNumberFormat="1" applyFont="1" applyFill="1" applyBorder="1" applyAlignment="1">
      <alignment horizontal="center" vertical="center"/>
    </xf>
    <xf numFmtId="2" fontId="51" fillId="56" borderId="48" xfId="0" applyNumberFormat="1" applyFont="1" applyFill="1" applyBorder="1" applyAlignment="1">
      <alignment horizontal="center" vertical="center"/>
    </xf>
    <xf numFmtId="2" fontId="51" fillId="55" borderId="48" xfId="0" applyNumberFormat="1" applyFont="1" applyFill="1" applyBorder="1" applyAlignment="1">
      <alignment horizontal="center" vertical="center"/>
    </xf>
    <xf numFmtId="9" fontId="51" fillId="55" borderId="48" xfId="0" applyNumberFormat="1" applyFont="1" applyFill="1" applyBorder="1" applyAlignment="1">
      <alignment horizontal="center" vertical="center"/>
    </xf>
    <xf numFmtId="9" fontId="51" fillId="56" borderId="48" xfId="0" applyNumberFormat="1" applyFont="1" applyFill="1" applyBorder="1" applyAlignment="1">
      <alignment horizontal="center" vertical="center"/>
    </xf>
    <xf numFmtId="0" fontId="50" fillId="54" borderId="52" xfId="0" applyFont="1" applyFill="1" applyBorder="1" applyAlignment="1">
      <alignment horizontal="left" vertical="center"/>
    </xf>
    <xf numFmtId="0" fontId="51" fillId="56" borderId="48" xfId="0" applyFont="1" applyFill="1" applyBorder="1" applyAlignment="1">
      <alignment horizontal="center" vertical="center"/>
    </xf>
    <xf numFmtId="0" fontId="51" fillId="55" borderId="53" xfId="0" applyFont="1" applyFill="1" applyBorder="1" applyAlignment="1">
      <alignment vertical="center"/>
    </xf>
    <xf numFmtId="0" fontId="51" fillId="55" borderId="48" xfId="0" applyFont="1" applyFill="1" applyBorder="1" applyAlignment="1">
      <alignment horizontal="center" vertical="center"/>
    </xf>
    <xf numFmtId="168" fontId="51" fillId="56" borderId="48" xfId="0" applyNumberFormat="1" applyFont="1" applyFill="1" applyBorder="1" applyAlignment="1">
      <alignment horizontal="center" vertical="center"/>
    </xf>
    <xf numFmtId="0" fontId="50" fillId="57" borderId="46" xfId="0" applyFont="1" applyFill="1" applyBorder="1" applyAlignment="1">
      <alignment horizontal="left" vertical="center"/>
    </xf>
    <xf numFmtId="0" fontId="50" fillId="57" borderId="46" xfId="0" applyFont="1" applyFill="1" applyBorder="1" applyAlignment="1">
      <alignment horizontal="center" vertical="center"/>
    </xf>
    <xf numFmtId="0" fontId="51" fillId="58" borderId="48" xfId="0" applyFont="1" applyFill="1" applyBorder="1" applyAlignment="1">
      <alignment horizontal="left" vertical="center"/>
    </xf>
    <xf numFmtId="1" fontId="51" fillId="58" borderId="48" xfId="0" applyNumberFormat="1" applyFont="1" applyFill="1" applyBorder="1" applyAlignment="1">
      <alignment horizontal="center" vertical="center"/>
    </xf>
    <xf numFmtId="0" fontId="50" fillId="59" borderId="46" xfId="0" applyFont="1" applyFill="1" applyBorder="1" applyAlignment="1">
      <alignment horizontal="left" vertical="center"/>
    </xf>
    <xf numFmtId="0" fontId="50" fillId="59" borderId="46" xfId="0" applyFont="1" applyFill="1" applyBorder="1" applyAlignment="1">
      <alignment horizontal="center" vertical="center"/>
    </xf>
    <xf numFmtId="0" fontId="51" fillId="60" borderId="48" xfId="0" applyFont="1" applyFill="1" applyBorder="1" applyAlignment="1">
      <alignment horizontal="left" vertical="center"/>
    </xf>
    <xf numFmtId="1" fontId="51" fillId="60" borderId="48" xfId="0" applyNumberFormat="1" applyFont="1" applyFill="1" applyBorder="1" applyAlignment="1">
      <alignment horizontal="center" vertical="center"/>
    </xf>
    <xf numFmtId="0" fontId="51" fillId="61" borderId="48" xfId="0" applyFont="1" applyFill="1" applyBorder="1" applyAlignment="1">
      <alignment horizontal="left" vertical="center"/>
    </xf>
    <xf numFmtId="0" fontId="51" fillId="61" borderId="48" xfId="0" applyFont="1" applyFill="1" applyBorder="1" applyAlignment="1">
      <alignment horizontal="center" vertical="center"/>
    </xf>
    <xf numFmtId="165" fontId="51" fillId="61" borderId="48" xfId="0" applyNumberFormat="1" applyFont="1" applyFill="1" applyBorder="1" applyAlignment="1">
      <alignment horizontal="center" vertical="center"/>
    </xf>
    <xf numFmtId="0" fontId="57" fillId="61" borderId="48" xfId="0" applyFont="1" applyFill="1" applyBorder="1" applyAlignment="1">
      <alignment horizontal="left" vertical="center"/>
    </xf>
    <xf numFmtId="0" fontId="57" fillId="61" borderId="48" xfId="0" applyFont="1" applyFill="1" applyBorder="1" applyAlignment="1">
      <alignment horizontal="center" vertical="center"/>
    </xf>
    <xf numFmtId="1" fontId="57" fillId="61" borderId="48" xfId="0" applyNumberFormat="1" applyFont="1" applyFill="1" applyBorder="1" applyAlignment="1">
      <alignment horizontal="center" vertical="center"/>
    </xf>
    <xf numFmtId="165" fontId="57" fillId="61" borderId="48" xfId="0" applyNumberFormat="1" applyFont="1" applyFill="1" applyBorder="1" applyAlignment="1">
      <alignment horizontal="center" vertical="center"/>
    </xf>
    <xf numFmtId="0" fontId="57" fillId="62" borderId="48" xfId="0" applyFont="1" applyFill="1" applyBorder="1" applyAlignment="1">
      <alignment horizontal="left" vertical="center"/>
    </xf>
    <xf numFmtId="0" fontId="57" fillId="62" borderId="48" xfId="0" applyFont="1" applyFill="1" applyBorder="1" applyAlignment="1">
      <alignment horizontal="center" vertical="center"/>
    </xf>
    <xf numFmtId="165" fontId="57" fillId="62" borderId="48" xfId="0" applyNumberFormat="1" applyFont="1" applyFill="1" applyBorder="1" applyAlignment="1">
      <alignment horizontal="center" vertical="center"/>
    </xf>
    <xf numFmtId="168" fontId="57" fillId="62" borderId="48" xfId="1" applyNumberFormat="1" applyFont="1" applyFill="1" applyBorder="1" applyAlignment="1">
      <alignment horizontal="center" vertical="center"/>
    </xf>
    <xf numFmtId="9" fontId="51" fillId="58" borderId="48" xfId="0" applyNumberFormat="1" applyFont="1" applyFill="1" applyBorder="1" applyAlignment="1">
      <alignment horizontal="center" vertical="center"/>
    </xf>
    <xf numFmtId="168" fontId="57" fillId="61" borderId="48" xfId="1" applyNumberFormat="1" applyFont="1" applyFill="1" applyBorder="1" applyAlignment="1">
      <alignment horizontal="center" vertical="center"/>
    </xf>
    <xf numFmtId="9" fontId="51" fillId="60" borderId="48" xfId="0" applyNumberFormat="1" applyFont="1" applyFill="1" applyBorder="1" applyAlignment="1">
      <alignment horizontal="center" vertical="center"/>
    </xf>
    <xf numFmtId="0" fontId="56" fillId="59" borderId="52" xfId="0" applyFont="1" applyFill="1" applyBorder="1" applyAlignment="1">
      <alignment horizontal="left" vertical="center"/>
    </xf>
    <xf numFmtId="0" fontId="50" fillId="57" borderId="52" xfId="0" applyFont="1" applyFill="1" applyBorder="1" applyAlignment="1">
      <alignment horizontal="left" vertical="center"/>
    </xf>
    <xf numFmtId="0" fontId="51" fillId="60" borderId="48" xfId="0" applyFont="1" applyFill="1" applyBorder="1" applyAlignment="1">
      <alignment horizontal="center" vertical="center"/>
    </xf>
    <xf numFmtId="0" fontId="51" fillId="58" borderId="53" xfId="0" applyFont="1" applyFill="1" applyBorder="1" applyAlignment="1">
      <alignment vertical="center"/>
    </xf>
    <xf numFmtId="0" fontId="51" fillId="58" borderId="48" xfId="0" applyFont="1" applyFill="1" applyBorder="1" applyAlignment="1">
      <alignment horizontal="center" vertical="center"/>
    </xf>
    <xf numFmtId="0" fontId="51" fillId="62" borderId="48" xfId="0" applyFont="1" applyFill="1" applyBorder="1" applyAlignment="1">
      <alignment horizontal="left" vertical="center"/>
    </xf>
    <xf numFmtId="0" fontId="51" fillId="62" borderId="48" xfId="0" applyFont="1" applyFill="1" applyBorder="1" applyAlignment="1">
      <alignment horizontal="center" vertical="center"/>
    </xf>
    <xf numFmtId="0" fontId="50" fillId="59" borderId="52" xfId="0" applyFont="1" applyFill="1" applyBorder="1" applyAlignment="1">
      <alignment horizontal="left" vertical="center"/>
    </xf>
    <xf numFmtId="168" fontId="51" fillId="61" borderId="48" xfId="0" applyNumberFormat="1" applyFont="1" applyFill="1" applyBorder="1" applyAlignment="1">
      <alignment horizontal="center" vertical="center"/>
    </xf>
    <xf numFmtId="168" fontId="51" fillId="60" borderId="48" xfId="0" applyNumberFormat="1" applyFont="1" applyFill="1" applyBorder="1" applyAlignment="1">
      <alignment horizontal="center" vertical="center"/>
    </xf>
    <xf numFmtId="0" fontId="50" fillId="57" borderId="0" xfId="0" applyFont="1" applyFill="1" applyAlignment="1">
      <alignment horizontal="left" vertical="center"/>
    </xf>
    <xf numFmtId="0" fontId="51" fillId="60" borderId="0" xfId="0" applyFont="1" applyFill="1" applyAlignment="1">
      <alignment horizontal="left" vertical="center"/>
    </xf>
    <xf numFmtId="168" fontId="51" fillId="60" borderId="0" xfId="0" applyNumberFormat="1" applyFont="1" applyFill="1" applyAlignment="1">
      <alignment horizontal="center" vertical="center"/>
    </xf>
    <xf numFmtId="0" fontId="50" fillId="52" borderId="46" xfId="0" applyFont="1" applyFill="1" applyBorder="1" applyAlignment="1">
      <alignment horizontal="left" vertical="center"/>
    </xf>
    <xf numFmtId="0" fontId="50" fillId="52" borderId="46" xfId="0" applyFont="1" applyFill="1" applyBorder="1" applyAlignment="1">
      <alignment horizontal="center" vertical="center"/>
    </xf>
    <xf numFmtId="0" fontId="51" fillId="63" borderId="48" xfId="0" applyFont="1" applyFill="1" applyBorder="1" applyAlignment="1">
      <alignment horizontal="left" vertical="center"/>
    </xf>
    <xf numFmtId="1" fontId="51" fillId="63" borderId="48" xfId="0" applyNumberFormat="1" applyFont="1" applyFill="1" applyBorder="1" applyAlignment="1">
      <alignment horizontal="center" vertical="center"/>
    </xf>
    <xf numFmtId="9" fontId="51" fillId="63" borderId="48" xfId="0" applyNumberFormat="1" applyFont="1" applyFill="1" applyBorder="1" applyAlignment="1">
      <alignment horizontal="center" vertical="center"/>
    </xf>
    <xf numFmtId="0" fontId="50" fillId="52" borderId="52" xfId="0" applyFont="1" applyFill="1" applyBorder="1" applyAlignment="1">
      <alignment horizontal="left" vertical="center"/>
    </xf>
    <xf numFmtId="0" fontId="51" fillId="63" borderId="53" xfId="0" applyFont="1" applyFill="1" applyBorder="1" applyAlignment="1">
      <alignment vertical="center"/>
    </xf>
    <xf numFmtId="0" fontId="51" fillId="63" borderId="48" xfId="0" applyFont="1" applyFill="1" applyBorder="1" applyAlignment="1">
      <alignment horizontal="center" vertical="center"/>
    </xf>
    <xf numFmtId="0" fontId="50" fillId="52" borderId="51" xfId="0" applyFont="1" applyFill="1" applyBorder="1" applyAlignment="1">
      <alignment horizontal="left" vertical="center"/>
    </xf>
    <xf numFmtId="2" fontId="57" fillId="61" borderId="48" xfId="0" applyNumberFormat="1" applyFont="1" applyFill="1" applyBorder="1" applyAlignment="1">
      <alignment horizontal="center" vertical="center"/>
    </xf>
    <xf numFmtId="0" fontId="51" fillId="61" borderId="53" xfId="0" applyFont="1" applyFill="1" applyBorder="1" applyAlignment="1">
      <alignment vertical="center"/>
    </xf>
    <xf numFmtId="0" fontId="51" fillId="61" borderId="54" xfId="0" applyFont="1" applyFill="1" applyBorder="1" applyAlignment="1">
      <alignment vertical="center"/>
    </xf>
    <xf numFmtId="0" fontId="51" fillId="61" borderId="55" xfId="0" applyFont="1" applyFill="1" applyBorder="1" applyAlignment="1">
      <alignment vertical="center"/>
    </xf>
    <xf numFmtId="9" fontId="51" fillId="61" borderId="48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0" fillId="44" borderId="51" xfId="0" applyFont="1" applyFill="1" applyBorder="1" applyAlignment="1">
      <alignment horizontal="left" vertical="center" wrapText="1"/>
    </xf>
    <xf numFmtId="0" fontId="50" fillId="44" borderId="49" xfId="0" applyFont="1" applyFill="1" applyBorder="1" applyAlignment="1">
      <alignment horizontal="left" vertical="center" wrapText="1"/>
    </xf>
    <xf numFmtId="0" fontId="50" fillId="44" borderId="50" xfId="0" applyFont="1" applyFill="1" applyBorder="1" applyAlignment="1">
      <alignment horizontal="left" vertical="center" wrapText="1"/>
    </xf>
    <xf numFmtId="0" fontId="50" fillId="44" borderId="51" xfId="0" applyFont="1" applyFill="1" applyBorder="1" applyAlignment="1">
      <alignment horizontal="left" vertical="center"/>
    </xf>
    <xf numFmtId="0" fontId="50" fillId="44" borderId="49" xfId="0" applyFont="1" applyFill="1" applyBorder="1" applyAlignment="1">
      <alignment horizontal="left" vertical="center"/>
    </xf>
    <xf numFmtId="0" fontId="50" fillId="44" borderId="50" xfId="0" applyFont="1" applyFill="1" applyBorder="1" applyAlignment="1">
      <alignment horizontal="left" vertical="center"/>
    </xf>
    <xf numFmtId="0" fontId="50" fillId="44" borderId="45" xfId="0" applyFont="1" applyFill="1" applyBorder="1" applyAlignment="1">
      <alignment horizontal="left" vertical="center"/>
    </xf>
    <xf numFmtId="0" fontId="50" fillId="44" borderId="46" xfId="0" applyFont="1" applyFill="1" applyBorder="1" applyAlignment="1">
      <alignment horizontal="left" vertical="center"/>
    </xf>
    <xf numFmtId="0" fontId="50" fillId="44" borderId="47" xfId="0" applyFont="1" applyFill="1" applyBorder="1" applyAlignment="1">
      <alignment horizontal="left" vertical="center" wrapText="1"/>
    </xf>
    <xf numFmtId="0" fontId="49" fillId="44" borderId="45" xfId="0" applyFont="1" applyFill="1" applyBorder="1" applyAlignment="1">
      <alignment vertical="center"/>
    </xf>
    <xf numFmtId="0" fontId="49" fillId="44" borderId="46" xfId="0" applyFont="1" applyFill="1" applyBorder="1" applyAlignment="1">
      <alignment vertical="center"/>
    </xf>
    <xf numFmtId="0" fontId="50" fillId="47" borderId="45" xfId="0" applyFont="1" applyFill="1" applyBorder="1" applyAlignment="1">
      <alignment horizontal="left" vertical="center"/>
    </xf>
    <xf numFmtId="0" fontId="50" fillId="47" borderId="46" xfId="0" applyFont="1" applyFill="1" applyBorder="1" applyAlignment="1">
      <alignment horizontal="left" vertical="center"/>
    </xf>
    <xf numFmtId="0" fontId="50" fillId="47" borderId="47" xfId="0" applyFont="1" applyFill="1" applyBorder="1" applyAlignment="1">
      <alignment horizontal="left" vertical="center" wrapText="1"/>
    </xf>
    <xf numFmtId="0" fontId="50" fillId="47" borderId="49" xfId="0" applyFont="1" applyFill="1" applyBorder="1" applyAlignment="1">
      <alignment horizontal="left" vertical="center" wrapText="1"/>
    </xf>
    <xf numFmtId="0" fontId="50" fillId="47" borderId="50" xfId="0" applyFont="1" applyFill="1" applyBorder="1" applyAlignment="1">
      <alignment horizontal="left" vertical="center" wrapText="1"/>
    </xf>
    <xf numFmtId="0" fontId="50" fillId="47" borderId="51" xfId="0" applyFont="1" applyFill="1" applyBorder="1" applyAlignment="1">
      <alignment horizontal="left" vertical="center" wrapText="1"/>
    </xf>
    <xf numFmtId="0" fontId="50" fillId="47" borderId="51" xfId="0" applyFont="1" applyFill="1" applyBorder="1" applyAlignment="1">
      <alignment horizontal="left" vertical="center"/>
    </xf>
    <xf numFmtId="0" fontId="50" fillId="47" borderId="49" xfId="0" applyFont="1" applyFill="1" applyBorder="1" applyAlignment="1">
      <alignment horizontal="left" vertical="center"/>
    </xf>
    <xf numFmtId="0" fontId="50" fillId="47" borderId="50" xfId="0" applyFont="1" applyFill="1" applyBorder="1" applyAlignment="1">
      <alignment horizontal="left" vertical="center"/>
    </xf>
    <xf numFmtId="0" fontId="50" fillId="47" borderId="45" xfId="0" applyFont="1" applyFill="1" applyBorder="1" applyAlignment="1">
      <alignment horizontal="center" vertical="center"/>
    </xf>
    <xf numFmtId="0" fontId="50" fillId="47" borderId="46" xfId="0" applyFont="1" applyFill="1" applyBorder="1" applyAlignment="1">
      <alignment horizontal="center" vertical="center"/>
    </xf>
    <xf numFmtId="0" fontId="50" fillId="50" borderId="45" xfId="0" applyFont="1" applyFill="1" applyBorder="1" applyAlignment="1">
      <alignment horizontal="center" vertical="center"/>
    </xf>
    <xf numFmtId="0" fontId="50" fillId="50" borderId="46" xfId="0" applyFont="1" applyFill="1" applyBorder="1" applyAlignment="1">
      <alignment horizontal="center" vertical="center"/>
    </xf>
    <xf numFmtId="0" fontId="50" fillId="50" borderId="47" xfId="0" applyFont="1" applyFill="1" applyBorder="1" applyAlignment="1">
      <alignment horizontal="left" vertical="center" wrapText="1"/>
    </xf>
    <xf numFmtId="0" fontId="50" fillId="50" borderId="49" xfId="0" applyFont="1" applyFill="1" applyBorder="1" applyAlignment="1">
      <alignment horizontal="left" vertical="center" wrapText="1"/>
    </xf>
    <xf numFmtId="0" fontId="50" fillId="50" borderId="50" xfId="0" applyFont="1" applyFill="1" applyBorder="1" applyAlignment="1">
      <alignment horizontal="left" vertical="center" wrapText="1"/>
    </xf>
    <xf numFmtId="0" fontId="50" fillId="50" borderId="51" xfId="0" applyFont="1" applyFill="1" applyBorder="1" applyAlignment="1">
      <alignment horizontal="left" vertical="center" wrapText="1"/>
    </xf>
    <xf numFmtId="0" fontId="50" fillId="50" borderId="51" xfId="0" applyFont="1" applyFill="1" applyBorder="1" applyAlignment="1">
      <alignment horizontal="left" vertical="center"/>
    </xf>
    <xf numFmtId="0" fontId="50" fillId="50" borderId="49" xfId="0" applyFont="1" applyFill="1" applyBorder="1" applyAlignment="1">
      <alignment horizontal="left" vertical="center"/>
    </xf>
    <xf numFmtId="0" fontId="50" fillId="50" borderId="50" xfId="0" applyFont="1" applyFill="1" applyBorder="1" applyAlignment="1">
      <alignment horizontal="left" vertical="center"/>
    </xf>
    <xf numFmtId="0" fontId="0" fillId="47" borderId="45" xfId="0" applyFill="1" applyBorder="1" applyAlignment="1">
      <alignment vertical="center"/>
    </xf>
    <xf numFmtId="0" fontId="0" fillId="47" borderId="46" xfId="0" applyFill="1" applyBorder="1" applyAlignment="1">
      <alignment vertical="center"/>
    </xf>
    <xf numFmtId="0" fontId="50" fillId="51" borderId="51" xfId="0" applyFont="1" applyFill="1" applyBorder="1" applyAlignment="1">
      <alignment horizontal="left" vertical="center" wrapText="1"/>
    </xf>
    <xf numFmtId="0" fontId="50" fillId="51" borderId="49" xfId="0" applyFont="1" applyFill="1" applyBorder="1" applyAlignment="1">
      <alignment horizontal="left" vertical="center" wrapText="1"/>
    </xf>
    <xf numFmtId="0" fontId="50" fillId="51" borderId="50" xfId="0" applyFont="1" applyFill="1" applyBorder="1" applyAlignment="1">
      <alignment horizontal="left" vertical="center" wrapText="1"/>
    </xf>
    <xf numFmtId="0" fontId="50" fillId="51" borderId="51" xfId="0" applyFont="1" applyFill="1" applyBorder="1" applyAlignment="1">
      <alignment horizontal="left" vertical="center"/>
    </xf>
    <xf numFmtId="0" fontId="50" fillId="51" borderId="49" xfId="0" applyFont="1" applyFill="1" applyBorder="1" applyAlignment="1">
      <alignment horizontal="left" vertical="center"/>
    </xf>
    <xf numFmtId="0" fontId="50" fillId="51" borderId="50" xfId="0" applyFont="1" applyFill="1" applyBorder="1" applyAlignment="1">
      <alignment horizontal="left" vertical="center"/>
    </xf>
    <xf numFmtId="0" fontId="50" fillId="51" borderId="45" xfId="0" applyFont="1" applyFill="1" applyBorder="1" applyAlignment="1">
      <alignment horizontal="left" vertical="center"/>
    </xf>
    <xf numFmtId="0" fontId="50" fillId="51" borderId="46" xfId="0" applyFont="1" applyFill="1" applyBorder="1" applyAlignment="1">
      <alignment horizontal="left" vertical="center"/>
    </xf>
    <xf numFmtId="0" fontId="50" fillId="51" borderId="47" xfId="0" applyFont="1" applyFill="1" applyBorder="1" applyAlignment="1">
      <alignment horizontal="left" vertical="center" wrapText="1"/>
    </xf>
    <xf numFmtId="0" fontId="50" fillId="54" borderId="45" xfId="0" applyFont="1" applyFill="1" applyBorder="1" applyAlignment="1">
      <alignment horizontal="left" vertical="center"/>
    </xf>
    <xf numFmtId="0" fontId="50" fillId="54" borderId="46" xfId="0" applyFont="1" applyFill="1" applyBorder="1" applyAlignment="1">
      <alignment horizontal="left" vertical="center"/>
    </xf>
    <xf numFmtId="0" fontId="50" fillId="54" borderId="47" xfId="0" applyFont="1" applyFill="1" applyBorder="1" applyAlignment="1">
      <alignment horizontal="left" vertical="center" wrapText="1"/>
    </xf>
    <xf numFmtId="0" fontId="50" fillId="54" borderId="49" xfId="0" applyFont="1" applyFill="1" applyBorder="1" applyAlignment="1">
      <alignment horizontal="left" vertical="center" wrapText="1"/>
    </xf>
    <xf numFmtId="0" fontId="50" fillId="54" borderId="50" xfId="0" applyFont="1" applyFill="1" applyBorder="1" applyAlignment="1">
      <alignment horizontal="left" vertical="center" wrapText="1"/>
    </xf>
    <xf numFmtId="0" fontId="50" fillId="54" borderId="51" xfId="0" applyFont="1" applyFill="1" applyBorder="1" applyAlignment="1">
      <alignment horizontal="left" vertical="center" wrapText="1"/>
    </xf>
    <xf numFmtId="0" fontId="50" fillId="54" borderId="51" xfId="0" applyFont="1" applyFill="1" applyBorder="1" applyAlignment="1">
      <alignment horizontal="left" vertical="center"/>
    </xf>
    <xf numFmtId="0" fontId="50" fillId="54" borderId="49" xfId="0" applyFont="1" applyFill="1" applyBorder="1" applyAlignment="1">
      <alignment horizontal="left" vertical="center"/>
    </xf>
    <xf numFmtId="0" fontId="50" fillId="54" borderId="50" xfId="0" applyFont="1" applyFill="1" applyBorder="1" applyAlignment="1">
      <alignment horizontal="left" vertical="center"/>
    </xf>
    <xf numFmtId="0" fontId="50" fillId="57" borderId="51" xfId="0" applyFont="1" applyFill="1" applyBorder="1" applyAlignment="1">
      <alignment horizontal="left" vertical="center" wrapText="1"/>
    </xf>
    <xf numFmtId="0" fontId="50" fillId="57" borderId="49" xfId="0" applyFont="1" applyFill="1" applyBorder="1" applyAlignment="1">
      <alignment horizontal="left" vertical="center" wrapText="1"/>
    </xf>
    <xf numFmtId="0" fontId="50" fillId="57" borderId="50" xfId="0" applyFont="1" applyFill="1" applyBorder="1" applyAlignment="1">
      <alignment horizontal="left" vertical="center" wrapText="1"/>
    </xf>
    <xf numFmtId="0" fontId="56" fillId="59" borderId="51" xfId="0" applyFont="1" applyFill="1" applyBorder="1" applyAlignment="1">
      <alignment horizontal="left" vertical="center" wrapText="1"/>
    </xf>
    <xf numFmtId="0" fontId="56" fillId="59" borderId="49" xfId="0" applyFont="1" applyFill="1" applyBorder="1" applyAlignment="1">
      <alignment horizontal="left" vertical="center" wrapText="1"/>
    </xf>
    <xf numFmtId="0" fontId="56" fillId="59" borderId="51" xfId="0" applyFont="1" applyFill="1" applyBorder="1" applyAlignment="1">
      <alignment horizontal="left" vertical="center"/>
    </xf>
    <xf numFmtId="0" fontId="56" fillId="59" borderId="49" xfId="0" applyFont="1" applyFill="1" applyBorder="1" applyAlignment="1">
      <alignment horizontal="left" vertical="center"/>
    </xf>
    <xf numFmtId="0" fontId="56" fillId="59" borderId="50" xfId="0" applyFont="1" applyFill="1" applyBorder="1" applyAlignment="1">
      <alignment horizontal="left" vertical="center"/>
    </xf>
    <xf numFmtId="0" fontId="50" fillId="57" borderId="51" xfId="0" applyFont="1" applyFill="1" applyBorder="1" applyAlignment="1">
      <alignment horizontal="left" vertical="center"/>
    </xf>
    <xf numFmtId="0" fontId="50" fillId="57" borderId="49" xfId="0" applyFont="1" applyFill="1" applyBorder="1" applyAlignment="1">
      <alignment horizontal="left" vertical="center"/>
    </xf>
    <xf numFmtId="0" fontId="50" fillId="57" borderId="50" xfId="0" applyFont="1" applyFill="1" applyBorder="1" applyAlignment="1">
      <alignment horizontal="left" vertical="center"/>
    </xf>
    <xf numFmtId="0" fontId="50" fillId="57" borderId="45" xfId="0" applyFont="1" applyFill="1" applyBorder="1" applyAlignment="1">
      <alignment horizontal="left" vertical="center"/>
    </xf>
    <xf numFmtId="0" fontId="50" fillId="57" borderId="46" xfId="0" applyFont="1" applyFill="1" applyBorder="1" applyAlignment="1">
      <alignment horizontal="left" vertical="center"/>
    </xf>
    <xf numFmtId="0" fontId="50" fillId="57" borderId="47" xfId="0" applyFont="1" applyFill="1" applyBorder="1" applyAlignment="1">
      <alignment horizontal="left" vertical="center" wrapText="1"/>
    </xf>
    <xf numFmtId="0" fontId="50" fillId="59" borderId="45" xfId="0" applyFont="1" applyFill="1" applyBorder="1" applyAlignment="1">
      <alignment horizontal="left" vertical="center"/>
    </xf>
    <xf numFmtId="0" fontId="50" fillId="59" borderId="46" xfId="0" applyFont="1" applyFill="1" applyBorder="1" applyAlignment="1">
      <alignment horizontal="left" vertical="center"/>
    </xf>
    <xf numFmtId="0" fontId="56" fillId="59" borderId="53" xfId="0" applyFont="1" applyFill="1" applyBorder="1" applyAlignment="1">
      <alignment horizontal="left" vertical="center" wrapText="1"/>
    </xf>
    <xf numFmtId="0" fontId="56" fillId="59" borderId="54" xfId="0" applyFont="1" applyFill="1" applyBorder="1" applyAlignment="1">
      <alignment horizontal="left" vertical="center" wrapText="1"/>
    </xf>
    <xf numFmtId="0" fontId="51" fillId="61" borderId="53" xfId="0" applyFont="1" applyFill="1" applyBorder="1" applyAlignment="1">
      <alignment horizontal="center" vertical="center"/>
    </xf>
    <xf numFmtId="0" fontId="51" fillId="61" borderId="54" xfId="0" applyFont="1" applyFill="1" applyBorder="1" applyAlignment="1">
      <alignment horizontal="center" vertical="center"/>
    </xf>
    <xf numFmtId="0" fontId="51" fillId="61" borderId="55" xfId="0" applyFont="1" applyFill="1" applyBorder="1" applyAlignment="1">
      <alignment horizontal="center" vertical="center"/>
    </xf>
    <xf numFmtId="0" fontId="50" fillId="59" borderId="47" xfId="0" applyFont="1" applyFill="1" applyBorder="1" applyAlignment="1">
      <alignment horizontal="left" vertical="center" wrapText="1"/>
    </xf>
    <xf numFmtId="0" fontId="50" fillId="59" borderId="49" xfId="0" applyFont="1" applyFill="1" applyBorder="1" applyAlignment="1">
      <alignment horizontal="left" vertical="center" wrapText="1"/>
    </xf>
    <xf numFmtId="0" fontId="50" fillId="59" borderId="50" xfId="0" applyFont="1" applyFill="1" applyBorder="1" applyAlignment="1">
      <alignment horizontal="left" vertical="center" wrapText="1"/>
    </xf>
    <xf numFmtId="0" fontId="50" fillId="52" borderId="45" xfId="0" applyFont="1" applyFill="1" applyBorder="1" applyAlignment="1">
      <alignment horizontal="left" vertical="center"/>
    </xf>
    <xf numFmtId="0" fontId="50" fillId="52" borderId="46" xfId="0" applyFont="1" applyFill="1" applyBorder="1" applyAlignment="1">
      <alignment horizontal="left" vertical="center"/>
    </xf>
    <xf numFmtId="0" fontId="50" fillId="52" borderId="47" xfId="0" applyFont="1" applyFill="1" applyBorder="1" applyAlignment="1">
      <alignment horizontal="left" vertical="center" wrapText="1"/>
    </xf>
    <xf numFmtId="0" fontId="50" fillId="52" borderId="49" xfId="0" applyFont="1" applyFill="1" applyBorder="1" applyAlignment="1">
      <alignment horizontal="left" vertical="center" wrapText="1"/>
    </xf>
    <xf numFmtId="0" fontId="50" fillId="52" borderId="50" xfId="0" applyFont="1" applyFill="1" applyBorder="1" applyAlignment="1">
      <alignment horizontal="left" vertical="center" wrapText="1"/>
    </xf>
    <xf numFmtId="0" fontId="50" fillId="52" borderId="51" xfId="0" applyFont="1" applyFill="1" applyBorder="1" applyAlignment="1">
      <alignment horizontal="left" vertical="center" wrapText="1"/>
    </xf>
    <xf numFmtId="0" fontId="50" fillId="52" borderId="51" xfId="0" applyFont="1" applyFill="1" applyBorder="1" applyAlignment="1">
      <alignment horizontal="left" vertical="center"/>
    </xf>
    <xf numFmtId="0" fontId="50" fillId="52" borderId="49" xfId="0" applyFont="1" applyFill="1" applyBorder="1" applyAlignment="1">
      <alignment horizontal="left" vertical="center"/>
    </xf>
    <xf numFmtId="0" fontId="50" fillId="52" borderId="50" xfId="0" applyFont="1" applyFill="1" applyBorder="1" applyAlignment="1">
      <alignment horizontal="left" vertical="center"/>
    </xf>
    <xf numFmtId="0" fontId="50" fillId="59" borderId="45" xfId="0" applyFont="1" applyFill="1" applyBorder="1" applyAlignment="1">
      <alignment horizontal="center" vertical="center"/>
    </xf>
    <xf numFmtId="0" fontId="50" fillId="59" borderId="46" xfId="0" applyFont="1" applyFill="1" applyBorder="1" applyAlignment="1">
      <alignment horizontal="center" vertical="center"/>
    </xf>
    <xf numFmtId="0" fontId="1" fillId="64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59" fillId="64" borderId="0" xfId="43" applyFont="1" applyFill="1" applyAlignment="1">
      <alignment horizontal="center" vertical="center"/>
    </xf>
    <xf numFmtId="0" fontId="59" fillId="42" borderId="0" xfId="43" applyFont="1" applyFill="1" applyAlignment="1">
      <alignment vertical="center"/>
    </xf>
    <xf numFmtId="0" fontId="58" fillId="42" borderId="0" xfId="43" applyFont="1" applyFill="1" applyAlignment="1">
      <alignment vertical="center"/>
    </xf>
    <xf numFmtId="0" fontId="1" fillId="65" borderId="0" xfId="43" applyFont="1" applyFill="1" applyAlignment="1">
      <alignment vertical="center"/>
    </xf>
    <xf numFmtId="0" fontId="38" fillId="42" borderId="0" xfId="43" applyFont="1" applyFill="1" applyAlignment="1">
      <alignment vertical="center"/>
    </xf>
    <xf numFmtId="0" fontId="60" fillId="42" borderId="0" xfId="43" applyFont="1" applyFill="1" applyAlignment="1">
      <alignment vertical="center"/>
    </xf>
    <xf numFmtId="0" fontId="61" fillId="64" borderId="0" xfId="43" applyFont="1" applyFill="1" applyAlignment="1">
      <alignment vertical="center"/>
    </xf>
    <xf numFmtId="0" fontId="34" fillId="64" borderId="0" xfId="43" applyFont="1" applyFill="1" applyAlignment="1">
      <alignment vertical="center"/>
    </xf>
    <xf numFmtId="0" fontId="34" fillId="42" borderId="0" xfId="43" applyFont="1" applyFill="1" applyAlignment="1">
      <alignment vertical="center"/>
    </xf>
    <xf numFmtId="0" fontId="10" fillId="42" borderId="0" xfId="43" applyFont="1" applyFill="1" applyAlignment="1">
      <alignment vertical="center"/>
    </xf>
    <xf numFmtId="0" fontId="34" fillId="64" borderId="0" xfId="43" applyFont="1" applyFill="1" applyAlignment="1">
      <alignment vertical="center"/>
    </xf>
    <xf numFmtId="165" fontId="34" fillId="64" borderId="0" xfId="43" applyNumberFormat="1" applyFont="1" applyFill="1" applyAlignment="1">
      <alignment horizontal="left" vertical="center"/>
    </xf>
    <xf numFmtId="0" fontId="58" fillId="64" borderId="0" xfId="42" applyFill="1" applyAlignment="1">
      <alignment vertical="center"/>
    </xf>
    <xf numFmtId="0" fontId="62" fillId="42" borderId="0" xfId="43" applyFont="1" applyFill="1" applyAlignment="1">
      <alignment vertical="center"/>
    </xf>
    <xf numFmtId="0" fontId="49" fillId="64" borderId="0" xfId="43" applyFont="1" applyFill="1" applyAlignment="1">
      <alignment vertical="center"/>
    </xf>
    <xf numFmtId="0" fontId="58" fillId="64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50F1AD6C-8F11-4909-94C1-E60BC9CD3BAC}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948C7-160E-4F3D-9A9A-E874A4DF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994CC-6296-46D9-9E76-CFC9258B3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766B35-9A8D-4E85-9CE7-D7FF4833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FEF244-A749-4442-BA94-1FDAB8D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43609-B1FF-45BE-ADAB-DEE09F559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B1F00-FA41-4762-8BEC-644FEFD46E4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FE4-74C2-4246-8B9E-885F86B8B55F}">
  <sheetPr codeName="Sheet8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/>
  <cols>
    <col min="1" max="4" width="21.7109375" style="223" customWidth="1"/>
    <col min="5" max="6" width="14.140625" style="223" customWidth="1"/>
    <col min="7" max="7" width="12.140625" style="223" customWidth="1"/>
    <col min="8" max="10" width="8.140625" style="223" customWidth="1"/>
    <col min="11" max="11" width="9.7109375" style="223" customWidth="1"/>
    <col min="12" max="12" width="8.140625" style="223" customWidth="1"/>
    <col min="13" max="13" width="10" style="223" customWidth="1"/>
    <col min="14" max="14" width="11.42578125" style="223" customWidth="1"/>
    <col min="15" max="15" width="13.42578125" style="223" customWidth="1"/>
    <col min="16" max="16384" width="8.85546875" style="223"/>
  </cols>
  <sheetData>
    <row r="1" spans="1:26">
      <c r="A1" s="480"/>
      <c r="B1" s="480"/>
      <c r="C1" s="480"/>
      <c r="D1" s="480"/>
      <c r="E1" s="481"/>
      <c r="F1" s="481"/>
      <c r="G1" s="481"/>
      <c r="H1" s="481"/>
      <c r="I1" s="481"/>
      <c r="J1" s="481"/>
      <c r="K1" s="481"/>
      <c r="L1" s="481"/>
      <c r="M1" s="481"/>
      <c r="N1" s="481"/>
      <c r="O1" s="481"/>
      <c r="P1" s="481"/>
      <c r="Q1" s="481"/>
      <c r="R1" s="481"/>
      <c r="S1" s="481"/>
      <c r="T1" s="481"/>
      <c r="U1" s="481"/>
      <c r="V1" s="481"/>
      <c r="W1" s="481"/>
      <c r="X1" s="481"/>
      <c r="Y1" s="481"/>
      <c r="Z1" s="481"/>
    </row>
    <row r="2" spans="1:26">
      <c r="A2" s="480"/>
      <c r="B2" s="480"/>
      <c r="C2" s="480"/>
      <c r="D2" s="480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</row>
    <row r="3" spans="1:26">
      <c r="A3" s="480"/>
      <c r="B3" s="480"/>
      <c r="C3" s="480"/>
      <c r="D3" s="480"/>
      <c r="E3" s="481"/>
      <c r="F3" s="481"/>
      <c r="G3" s="481"/>
      <c r="H3" s="481"/>
      <c r="I3" s="481"/>
      <c r="J3" s="481"/>
      <c r="K3" s="481"/>
      <c r="L3" s="481"/>
      <c r="M3" s="481"/>
      <c r="N3" s="481"/>
      <c r="O3" s="481"/>
      <c r="P3" s="481"/>
      <c r="Q3" s="481"/>
      <c r="R3" s="481"/>
      <c r="S3" s="481"/>
      <c r="T3" s="481"/>
      <c r="U3" s="481"/>
      <c r="V3" s="481"/>
      <c r="W3" s="481"/>
      <c r="X3" s="481"/>
      <c r="Y3" s="481"/>
      <c r="Z3" s="481"/>
    </row>
    <row r="4" spans="1:26">
      <c r="A4" s="480"/>
      <c r="B4" s="480"/>
      <c r="C4" s="480"/>
      <c r="D4" s="480"/>
      <c r="E4" s="481"/>
      <c r="F4" s="481"/>
      <c r="G4" s="481"/>
      <c r="H4" s="481"/>
      <c r="I4" s="481"/>
      <c r="J4" s="481"/>
      <c r="K4" s="481"/>
      <c r="L4" s="481"/>
      <c r="M4" s="481"/>
      <c r="N4" s="481"/>
      <c r="O4" s="481"/>
      <c r="P4" s="481"/>
      <c r="Q4" s="481"/>
      <c r="R4" s="481"/>
      <c r="S4" s="481"/>
      <c r="T4" s="481"/>
      <c r="U4" s="481"/>
      <c r="V4" s="481"/>
      <c r="W4" s="481"/>
      <c r="X4" s="481"/>
      <c r="Y4" s="481"/>
      <c r="Z4" s="481"/>
    </row>
    <row r="5" spans="1:26">
      <c r="A5" s="480"/>
      <c r="B5" s="480"/>
      <c r="C5" s="480"/>
      <c r="D5" s="480"/>
      <c r="E5" s="481"/>
      <c r="F5" s="481"/>
      <c r="G5" s="481"/>
      <c r="H5" s="481"/>
      <c r="I5" s="481"/>
      <c r="J5" s="481"/>
      <c r="K5" s="481"/>
      <c r="L5" s="481"/>
      <c r="M5" s="481"/>
      <c r="N5" s="481"/>
      <c r="O5" s="481"/>
      <c r="P5" s="481"/>
      <c r="Q5" s="481"/>
      <c r="R5" s="481"/>
      <c r="S5" s="481"/>
      <c r="T5" s="481"/>
      <c r="U5" s="481"/>
      <c r="V5" s="481"/>
      <c r="W5" s="481"/>
      <c r="X5" s="481"/>
      <c r="Y5" s="481"/>
      <c r="Z5" s="481"/>
    </row>
    <row r="6" spans="1:26">
      <c r="A6" s="480"/>
      <c r="B6" s="480"/>
      <c r="C6" s="480"/>
      <c r="D6" s="480"/>
      <c r="E6" s="481"/>
      <c r="F6" s="481"/>
      <c r="G6" s="481"/>
      <c r="H6" s="481"/>
      <c r="I6" s="481"/>
      <c r="J6" s="481"/>
      <c r="K6" s="481"/>
      <c r="L6" s="481"/>
      <c r="M6" s="481"/>
      <c r="N6" s="481"/>
      <c r="O6" s="481"/>
      <c r="P6" s="481"/>
      <c r="Q6" s="481"/>
      <c r="R6" s="481"/>
      <c r="S6" s="481"/>
      <c r="T6" s="481"/>
      <c r="U6" s="481"/>
      <c r="V6" s="481"/>
      <c r="W6" s="481"/>
      <c r="X6" s="481"/>
      <c r="Y6" s="481"/>
      <c r="Z6" s="481"/>
    </row>
    <row r="7" spans="1:26">
      <c r="A7" s="480"/>
      <c r="B7" s="480"/>
      <c r="C7" s="480"/>
      <c r="D7" s="480"/>
      <c r="E7" s="481"/>
      <c r="F7" s="481"/>
      <c r="G7" s="481"/>
      <c r="H7" s="481"/>
      <c r="I7" s="481"/>
      <c r="J7" s="481"/>
      <c r="K7" s="481"/>
      <c r="L7" s="481"/>
      <c r="M7" s="481"/>
      <c r="N7" s="481"/>
      <c r="O7" s="481"/>
      <c r="P7" s="481"/>
      <c r="Q7" s="481"/>
      <c r="R7" s="481"/>
      <c r="S7" s="481"/>
      <c r="T7" s="481"/>
      <c r="U7" s="481"/>
      <c r="V7" s="481"/>
      <c r="W7" s="481"/>
      <c r="X7" s="481"/>
      <c r="Y7" s="481"/>
      <c r="Z7" s="481"/>
    </row>
    <row r="8" spans="1:26">
      <c r="A8" s="480"/>
      <c r="B8" s="480"/>
      <c r="C8" s="480"/>
      <c r="D8" s="480"/>
      <c r="E8" s="481"/>
      <c r="F8" s="481"/>
      <c r="G8" s="481"/>
      <c r="H8" s="481"/>
      <c r="I8" s="481"/>
      <c r="J8" s="481"/>
      <c r="K8" s="481"/>
      <c r="L8" s="481"/>
      <c r="M8" s="481"/>
      <c r="N8" s="481"/>
      <c r="O8" s="481"/>
      <c r="P8" s="481"/>
      <c r="Q8" s="481"/>
      <c r="R8" s="481"/>
      <c r="S8" s="481"/>
      <c r="T8" s="481"/>
      <c r="U8" s="481"/>
      <c r="V8" s="481"/>
      <c r="W8" s="481"/>
      <c r="X8" s="481"/>
      <c r="Y8" s="481"/>
      <c r="Z8" s="481"/>
    </row>
    <row r="9" spans="1:26">
      <c r="A9" s="480"/>
      <c r="B9" s="480"/>
      <c r="C9" s="480"/>
      <c r="D9" s="480"/>
      <c r="E9" s="481"/>
      <c r="F9" s="481"/>
      <c r="G9" s="481"/>
      <c r="H9" s="481"/>
      <c r="I9" s="481"/>
      <c r="J9" s="481"/>
      <c r="K9" s="481"/>
      <c r="L9" s="481"/>
      <c r="M9" s="481"/>
      <c r="N9" s="481"/>
      <c r="O9" s="481"/>
      <c r="P9" s="481"/>
      <c r="Q9" s="481"/>
      <c r="R9" s="481"/>
      <c r="S9" s="481"/>
      <c r="T9" s="481"/>
      <c r="U9" s="481"/>
      <c r="V9" s="481"/>
      <c r="W9" s="481"/>
      <c r="X9" s="481"/>
      <c r="Y9" s="481"/>
      <c r="Z9" s="481"/>
    </row>
    <row r="10" spans="1:26">
      <c r="A10" s="480"/>
      <c r="B10" s="480"/>
      <c r="C10" s="480"/>
      <c r="D10" s="480"/>
      <c r="E10" s="481"/>
      <c r="F10" s="481"/>
      <c r="G10" s="481"/>
      <c r="H10" s="481"/>
      <c r="I10" s="481"/>
      <c r="J10" s="481"/>
      <c r="K10" s="481"/>
      <c r="L10" s="481"/>
      <c r="M10" s="481"/>
      <c r="N10" s="481"/>
      <c r="O10" s="481"/>
      <c r="P10" s="481"/>
      <c r="Q10" s="481"/>
      <c r="R10" s="481"/>
      <c r="S10" s="481"/>
      <c r="T10" s="481"/>
      <c r="U10" s="481"/>
      <c r="V10" s="481"/>
      <c r="W10" s="481"/>
      <c r="X10" s="481"/>
      <c r="Y10" s="481"/>
      <c r="Z10" s="481"/>
    </row>
    <row r="11" spans="1:26">
      <c r="A11" s="480"/>
      <c r="B11" s="480"/>
      <c r="C11" s="480"/>
      <c r="D11" s="480"/>
      <c r="E11" s="481"/>
      <c r="F11" s="481"/>
      <c r="G11" s="481"/>
      <c r="H11" s="481"/>
      <c r="I11" s="481"/>
      <c r="J11" s="481"/>
      <c r="K11" s="481"/>
      <c r="L11" s="481"/>
      <c r="M11" s="481"/>
      <c r="N11" s="481"/>
      <c r="O11" s="481"/>
      <c r="P11" s="481"/>
      <c r="Q11" s="481"/>
      <c r="R11" s="481"/>
      <c r="S11" s="481"/>
      <c r="T11" s="481"/>
      <c r="U11" s="481"/>
      <c r="V11" s="481"/>
      <c r="W11" s="481"/>
      <c r="X11" s="481"/>
      <c r="Y11" s="481"/>
      <c r="Z11" s="481"/>
    </row>
    <row r="12" spans="1:26">
      <c r="A12" s="480"/>
      <c r="B12" s="480"/>
      <c r="C12" s="480"/>
      <c r="D12" s="480"/>
      <c r="E12" s="481"/>
      <c r="F12" s="481"/>
      <c r="G12" s="481"/>
      <c r="H12" s="481"/>
      <c r="I12" s="481"/>
      <c r="J12" s="481"/>
      <c r="K12" s="481"/>
      <c r="L12" s="481"/>
      <c r="M12" s="481"/>
      <c r="N12" s="481"/>
      <c r="O12" s="481"/>
      <c r="P12" s="481"/>
      <c r="Q12" s="481"/>
      <c r="R12" s="481"/>
      <c r="S12" s="481"/>
      <c r="T12" s="481"/>
      <c r="U12" s="481"/>
      <c r="V12" s="481"/>
      <c r="W12" s="481"/>
      <c r="X12" s="481"/>
      <c r="Y12" s="481"/>
      <c r="Z12" s="481"/>
    </row>
    <row r="13" spans="1:26">
      <c r="A13" s="480"/>
      <c r="B13" s="480"/>
      <c r="C13" s="480"/>
      <c r="D13" s="480"/>
      <c r="E13" s="481"/>
      <c r="F13" s="481"/>
      <c r="G13" s="481"/>
      <c r="H13" s="481"/>
      <c r="I13" s="481"/>
      <c r="J13" s="481"/>
      <c r="K13" s="481"/>
      <c r="L13" s="481"/>
      <c r="M13" s="481"/>
      <c r="N13" s="481"/>
      <c r="O13" s="481"/>
      <c r="P13" s="481"/>
      <c r="Q13" s="481"/>
      <c r="R13" s="481"/>
      <c r="S13" s="481"/>
      <c r="T13" s="481"/>
      <c r="U13" s="481"/>
      <c r="V13" s="481"/>
      <c r="W13" s="481"/>
      <c r="X13" s="481"/>
      <c r="Y13" s="481"/>
      <c r="Z13" s="481"/>
    </row>
    <row r="14" spans="1:26">
      <c r="A14" s="480"/>
      <c r="B14" s="480"/>
      <c r="C14" s="480"/>
      <c r="D14" s="480"/>
      <c r="E14" s="481"/>
      <c r="F14" s="481"/>
      <c r="G14" s="481"/>
      <c r="H14" s="481"/>
      <c r="I14" s="481"/>
      <c r="J14" s="481"/>
      <c r="K14" s="481"/>
      <c r="L14" s="481"/>
      <c r="M14" s="481"/>
      <c r="N14" s="481"/>
      <c r="O14" s="481"/>
      <c r="P14" s="481"/>
      <c r="Q14" s="481"/>
      <c r="R14" s="481"/>
      <c r="S14" s="481"/>
      <c r="T14" s="481"/>
      <c r="U14" s="481"/>
      <c r="V14" s="481"/>
      <c r="W14" s="481"/>
      <c r="X14" s="481"/>
      <c r="Y14" s="481"/>
      <c r="Z14" s="481"/>
    </row>
    <row r="15" spans="1:26">
      <c r="A15" s="480"/>
      <c r="B15" s="480"/>
      <c r="C15" s="480"/>
      <c r="D15" s="480"/>
      <c r="E15" s="481"/>
      <c r="F15" s="481"/>
      <c r="G15" s="481"/>
      <c r="H15" s="481"/>
      <c r="I15" s="481"/>
      <c r="J15" s="481"/>
      <c r="K15" s="481"/>
      <c r="L15" s="481"/>
      <c r="M15" s="481"/>
      <c r="N15" s="481"/>
      <c r="O15" s="481"/>
      <c r="P15" s="481"/>
      <c r="Q15" s="481"/>
      <c r="R15" s="481"/>
      <c r="S15" s="481"/>
      <c r="T15" s="481"/>
      <c r="U15" s="481"/>
      <c r="V15" s="481"/>
      <c r="W15" s="481"/>
      <c r="X15" s="481"/>
      <c r="Y15" s="481"/>
      <c r="Z15" s="481"/>
    </row>
    <row r="16" spans="1:26" ht="102.75" customHeight="1">
      <c r="A16" s="482" t="s">
        <v>3012</v>
      </c>
      <c r="B16" s="482"/>
      <c r="C16" s="482"/>
      <c r="D16" s="482"/>
      <c r="E16" s="483"/>
      <c r="F16" s="483"/>
      <c r="G16" s="484"/>
      <c r="H16" s="484"/>
      <c r="I16" s="484"/>
      <c r="J16" s="484"/>
      <c r="K16" s="484"/>
      <c r="L16" s="484"/>
      <c r="M16" s="481"/>
      <c r="N16" s="481"/>
      <c r="O16" s="481"/>
      <c r="P16" s="481"/>
      <c r="Q16" s="481"/>
      <c r="R16" s="481"/>
      <c r="S16" s="481"/>
      <c r="T16" s="481"/>
      <c r="U16" s="481"/>
      <c r="V16" s="481"/>
      <c r="W16" s="481"/>
      <c r="X16" s="481"/>
      <c r="Y16" s="481"/>
      <c r="Z16" s="481"/>
    </row>
    <row r="17" spans="1:26" ht="17.25" customHeight="1">
      <c r="A17" s="485"/>
      <c r="B17" s="485"/>
      <c r="C17" s="485"/>
      <c r="D17" s="485"/>
      <c r="E17" s="481"/>
      <c r="F17" s="481"/>
      <c r="G17" s="481"/>
      <c r="H17" s="481"/>
      <c r="I17" s="481"/>
      <c r="J17" s="481"/>
      <c r="K17" s="481"/>
      <c r="L17" s="481"/>
      <c r="M17" s="481"/>
      <c r="N17" s="481"/>
      <c r="O17" s="481"/>
      <c r="P17" s="481"/>
      <c r="Q17" s="481"/>
      <c r="R17" s="481"/>
      <c r="S17" s="481"/>
      <c r="T17" s="481"/>
      <c r="U17" s="481"/>
      <c r="V17" s="481"/>
      <c r="W17" s="481"/>
      <c r="X17" s="481"/>
      <c r="Y17" s="481"/>
      <c r="Z17" s="481"/>
    </row>
    <row r="18" spans="1:26" ht="17.25" customHeight="1">
      <c r="A18" s="485"/>
      <c r="B18" s="485"/>
      <c r="C18" s="485"/>
      <c r="D18" s="485"/>
      <c r="E18" s="486"/>
      <c r="F18" s="486"/>
      <c r="G18" s="487"/>
      <c r="H18" s="487"/>
      <c r="I18" s="487"/>
      <c r="J18" s="487"/>
      <c r="K18" s="487"/>
      <c r="L18" s="487"/>
      <c r="M18" s="481"/>
      <c r="N18" s="481"/>
      <c r="O18" s="481"/>
      <c r="P18" s="481"/>
      <c r="Q18" s="481"/>
      <c r="R18" s="481"/>
      <c r="S18" s="481"/>
      <c r="T18" s="481"/>
      <c r="U18" s="481"/>
      <c r="V18" s="481"/>
      <c r="W18" s="481"/>
      <c r="X18" s="481"/>
      <c r="Y18" s="481"/>
      <c r="Z18" s="481"/>
    </row>
    <row r="19" spans="1:26" ht="17.25" customHeight="1">
      <c r="A19" s="488" t="s">
        <v>3013</v>
      </c>
      <c r="B19" s="489" t="s">
        <v>3014</v>
      </c>
      <c r="C19" s="489"/>
      <c r="D19" s="489"/>
      <c r="E19" s="490"/>
      <c r="F19" s="490"/>
      <c r="G19" s="491"/>
      <c r="H19" s="491"/>
      <c r="I19" s="491"/>
      <c r="J19" s="491"/>
      <c r="K19" s="491"/>
      <c r="L19" s="491"/>
      <c r="M19" s="481"/>
      <c r="N19" s="481"/>
      <c r="O19" s="481"/>
      <c r="P19" s="481"/>
      <c r="Q19" s="481"/>
      <c r="R19" s="481"/>
      <c r="S19" s="481"/>
      <c r="T19" s="481"/>
      <c r="U19" s="481"/>
      <c r="V19" s="481"/>
      <c r="W19" s="481"/>
      <c r="X19" s="481"/>
      <c r="Y19" s="481"/>
      <c r="Z19" s="481"/>
    </row>
    <row r="20" spans="1:26" ht="17.25" customHeight="1">
      <c r="A20" s="488" t="s">
        <v>3015</v>
      </c>
      <c r="B20" s="489" t="s">
        <v>3016</v>
      </c>
      <c r="C20" s="489"/>
      <c r="D20" s="489"/>
      <c r="E20" s="490"/>
      <c r="F20" s="490"/>
      <c r="G20" s="491"/>
      <c r="H20" s="491"/>
      <c r="I20" s="491"/>
      <c r="J20" s="491"/>
      <c r="K20" s="491"/>
      <c r="L20" s="491"/>
      <c r="M20" s="481"/>
      <c r="N20" s="481"/>
      <c r="O20" s="481"/>
      <c r="P20" s="481"/>
      <c r="Q20" s="481"/>
      <c r="R20" s="481"/>
      <c r="S20" s="481"/>
      <c r="T20" s="481"/>
      <c r="U20" s="481"/>
      <c r="V20" s="481"/>
      <c r="W20" s="481"/>
      <c r="X20" s="481"/>
      <c r="Y20" s="481"/>
      <c r="Z20" s="481"/>
    </row>
    <row r="21" spans="1:26" ht="17.25" customHeight="1">
      <c r="A21" s="488" t="s">
        <v>3017</v>
      </c>
      <c r="B21" s="492" t="s">
        <v>3018</v>
      </c>
      <c r="C21" s="492"/>
      <c r="D21" s="492"/>
      <c r="E21" s="490"/>
      <c r="F21" s="490"/>
      <c r="G21" s="491"/>
      <c r="H21" s="491"/>
      <c r="I21" s="491"/>
      <c r="J21" s="491"/>
      <c r="K21" s="491"/>
      <c r="L21" s="491"/>
      <c r="M21" s="481"/>
      <c r="N21" s="481"/>
      <c r="O21" s="481"/>
      <c r="P21" s="481"/>
      <c r="Q21" s="481"/>
      <c r="R21" s="481"/>
      <c r="S21" s="481"/>
      <c r="T21" s="481"/>
      <c r="U21" s="481"/>
      <c r="V21" s="481"/>
      <c r="W21" s="481"/>
      <c r="X21" s="481"/>
      <c r="Y21" s="481"/>
      <c r="Z21" s="481"/>
    </row>
    <row r="22" spans="1:26" ht="17.25" customHeight="1">
      <c r="A22" s="488"/>
      <c r="B22" s="492"/>
      <c r="C22" s="492"/>
      <c r="D22" s="492"/>
      <c r="E22" s="490"/>
      <c r="F22" s="490"/>
      <c r="G22" s="491"/>
      <c r="H22" s="491"/>
      <c r="I22" s="491"/>
      <c r="J22" s="491"/>
      <c r="K22" s="491"/>
      <c r="L22" s="491"/>
      <c r="M22" s="481"/>
      <c r="N22" s="481"/>
      <c r="O22" s="481"/>
      <c r="P22" s="481"/>
      <c r="Q22" s="481"/>
      <c r="R22" s="481"/>
      <c r="S22" s="481"/>
      <c r="T22" s="481"/>
      <c r="U22" s="481"/>
      <c r="V22" s="481"/>
      <c r="W22" s="481"/>
      <c r="X22" s="481"/>
      <c r="Y22" s="481"/>
      <c r="Z22" s="481"/>
    </row>
    <row r="23" spans="1:26" ht="17.25" customHeight="1">
      <c r="A23" s="488" t="s">
        <v>3019</v>
      </c>
      <c r="B23" s="489" t="s">
        <v>3020</v>
      </c>
      <c r="C23" s="489"/>
      <c r="D23" s="489"/>
      <c r="E23" s="481"/>
      <c r="F23" s="481"/>
      <c r="G23" s="481"/>
      <c r="H23" s="481"/>
      <c r="I23" s="481"/>
      <c r="J23" s="481"/>
      <c r="K23" s="481"/>
      <c r="L23" s="481"/>
      <c r="M23" s="481"/>
      <c r="N23" s="481"/>
      <c r="O23" s="481"/>
      <c r="P23" s="481"/>
      <c r="Q23" s="481"/>
      <c r="R23" s="481"/>
      <c r="S23" s="481"/>
      <c r="T23" s="481"/>
      <c r="U23" s="481"/>
      <c r="V23" s="481"/>
      <c r="W23" s="481"/>
      <c r="X23" s="481"/>
      <c r="Y23" s="481"/>
      <c r="Z23" s="481"/>
    </row>
    <row r="24" spans="1:26" ht="17.25" customHeight="1">
      <c r="A24" s="488"/>
      <c r="B24" s="492"/>
      <c r="C24" s="492"/>
      <c r="D24" s="492"/>
      <c r="E24" s="481"/>
      <c r="F24" s="481"/>
      <c r="G24" s="481"/>
      <c r="H24" s="481"/>
      <c r="I24" s="481"/>
      <c r="J24" s="481"/>
      <c r="K24" s="481"/>
      <c r="L24" s="481"/>
      <c r="M24" s="481"/>
      <c r="N24" s="481"/>
      <c r="O24" s="481"/>
      <c r="P24" s="481"/>
      <c r="Q24" s="481"/>
      <c r="R24" s="481"/>
      <c r="S24" s="481"/>
      <c r="T24" s="481"/>
      <c r="U24" s="481"/>
      <c r="V24" s="481"/>
      <c r="W24" s="481"/>
      <c r="X24" s="481"/>
      <c r="Y24" s="481"/>
      <c r="Z24" s="481"/>
    </row>
    <row r="25" spans="1:26" ht="17.25" customHeight="1">
      <c r="A25" s="488"/>
      <c r="B25" s="492"/>
      <c r="C25" s="492"/>
      <c r="D25" s="492"/>
      <c r="E25" s="481"/>
      <c r="F25" s="481"/>
      <c r="G25" s="481"/>
      <c r="H25" s="481"/>
      <c r="I25" s="481"/>
      <c r="J25" s="481"/>
      <c r="K25" s="481"/>
      <c r="L25" s="481"/>
      <c r="M25" s="481"/>
      <c r="N25" s="481"/>
      <c r="O25" s="481"/>
      <c r="P25" s="481"/>
      <c r="Q25" s="481"/>
      <c r="R25" s="481"/>
      <c r="S25" s="481"/>
      <c r="T25" s="481"/>
      <c r="U25" s="481"/>
      <c r="V25" s="481"/>
      <c r="W25" s="481"/>
      <c r="X25" s="481"/>
      <c r="Y25" s="481"/>
      <c r="Z25" s="481"/>
    </row>
    <row r="26" spans="1:26" ht="17.25" customHeight="1">
      <c r="A26" s="488" t="s">
        <v>3021</v>
      </c>
      <c r="B26" s="489" t="s">
        <v>3020</v>
      </c>
      <c r="C26" s="489"/>
      <c r="D26" s="489"/>
      <c r="E26" s="481"/>
      <c r="F26" s="481"/>
      <c r="G26" s="481"/>
      <c r="H26" s="481"/>
      <c r="I26" s="481"/>
      <c r="J26" s="481"/>
      <c r="K26" s="481"/>
      <c r="L26" s="481"/>
      <c r="M26" s="481"/>
      <c r="N26" s="481"/>
      <c r="O26" s="481"/>
      <c r="P26" s="481"/>
      <c r="Q26" s="481"/>
      <c r="R26" s="481"/>
      <c r="S26" s="481"/>
      <c r="T26" s="481"/>
      <c r="U26" s="481"/>
      <c r="V26" s="481"/>
      <c r="W26" s="481"/>
      <c r="X26" s="481"/>
      <c r="Y26" s="481"/>
      <c r="Z26" s="481"/>
    </row>
    <row r="27" spans="1:26" ht="17.25" customHeight="1">
      <c r="A27" s="488"/>
      <c r="B27" s="492"/>
      <c r="C27" s="492"/>
      <c r="D27" s="492"/>
      <c r="E27" s="481"/>
      <c r="F27" s="481"/>
      <c r="G27" s="481"/>
      <c r="H27" s="481"/>
      <c r="I27" s="481"/>
      <c r="J27" s="481"/>
      <c r="K27" s="481"/>
      <c r="L27" s="481"/>
      <c r="M27" s="481"/>
      <c r="N27" s="481"/>
      <c r="O27" s="481"/>
      <c r="P27" s="481"/>
      <c r="Q27" s="481"/>
      <c r="R27" s="481"/>
      <c r="S27" s="481"/>
      <c r="T27" s="481"/>
      <c r="U27" s="481"/>
      <c r="V27" s="481"/>
      <c r="W27" s="481"/>
      <c r="X27" s="481"/>
      <c r="Y27" s="481"/>
      <c r="Z27" s="481"/>
    </row>
    <row r="28" spans="1:26" ht="17.25" customHeight="1">
      <c r="A28" s="488"/>
      <c r="B28" s="492"/>
      <c r="C28" s="492"/>
      <c r="D28" s="492"/>
      <c r="E28" s="481"/>
      <c r="F28" s="481"/>
      <c r="G28" s="481"/>
      <c r="H28" s="481"/>
      <c r="I28" s="481"/>
      <c r="J28" s="481"/>
      <c r="K28" s="481"/>
      <c r="L28" s="481"/>
      <c r="M28" s="481"/>
      <c r="N28" s="481"/>
      <c r="O28" s="481"/>
      <c r="P28" s="481"/>
      <c r="Q28" s="481"/>
      <c r="R28" s="481"/>
      <c r="S28" s="481"/>
      <c r="T28" s="481"/>
      <c r="U28" s="481"/>
      <c r="V28" s="481"/>
      <c r="W28" s="481"/>
      <c r="X28" s="481"/>
      <c r="Y28" s="481"/>
      <c r="Z28" s="481"/>
    </row>
    <row r="29" spans="1:26" ht="17.25" customHeight="1">
      <c r="A29" s="488" t="s">
        <v>3022</v>
      </c>
      <c r="B29" s="493">
        <v>1</v>
      </c>
      <c r="C29" s="492"/>
      <c r="D29" s="492"/>
      <c r="E29" s="481"/>
      <c r="F29" s="481"/>
      <c r="G29" s="481"/>
      <c r="H29" s="481"/>
      <c r="I29" s="481"/>
      <c r="J29" s="481"/>
      <c r="K29" s="481"/>
      <c r="L29" s="481"/>
      <c r="M29" s="481"/>
      <c r="N29" s="481"/>
      <c r="O29" s="481"/>
      <c r="P29" s="481"/>
      <c r="Q29" s="481"/>
      <c r="R29" s="481"/>
      <c r="S29" s="481"/>
      <c r="T29" s="481"/>
      <c r="U29" s="481"/>
      <c r="V29" s="481"/>
      <c r="W29" s="481"/>
      <c r="X29" s="481"/>
      <c r="Y29" s="481"/>
      <c r="Z29" s="481"/>
    </row>
    <row r="30" spans="1:26" ht="17.25" customHeight="1">
      <c r="A30" s="488" t="s">
        <v>3023</v>
      </c>
      <c r="B30" s="494" t="s">
        <v>3024</v>
      </c>
      <c r="C30" s="489"/>
      <c r="D30" s="489"/>
      <c r="E30" s="495"/>
      <c r="F30" s="495"/>
      <c r="G30" s="481"/>
      <c r="H30" s="481"/>
      <c r="I30" s="481"/>
      <c r="J30" s="481"/>
      <c r="K30" s="481"/>
      <c r="L30" s="481"/>
      <c r="M30" s="481"/>
      <c r="N30" s="481"/>
      <c r="O30" s="481"/>
      <c r="P30" s="481"/>
      <c r="Q30" s="481"/>
      <c r="R30" s="481"/>
      <c r="S30" s="481"/>
      <c r="T30" s="481"/>
      <c r="U30" s="481"/>
      <c r="V30" s="481"/>
      <c r="W30" s="481"/>
      <c r="X30" s="481"/>
      <c r="Y30" s="481"/>
      <c r="Z30" s="481"/>
    </row>
    <row r="31" spans="1:26" ht="17.25" customHeight="1">
      <c r="A31" s="488" t="s">
        <v>3025</v>
      </c>
      <c r="B31" s="489" t="s">
        <v>3026</v>
      </c>
      <c r="C31" s="489"/>
      <c r="D31" s="489"/>
      <c r="E31" s="495"/>
      <c r="F31" s="495"/>
      <c r="G31" s="481"/>
      <c r="H31" s="481"/>
      <c r="I31" s="481"/>
      <c r="J31" s="481"/>
      <c r="K31" s="481"/>
      <c r="L31" s="481"/>
      <c r="M31" s="481"/>
      <c r="N31" s="481"/>
      <c r="O31" s="481"/>
      <c r="P31" s="481"/>
      <c r="Q31" s="481"/>
      <c r="R31" s="481"/>
      <c r="S31" s="481"/>
      <c r="T31" s="481"/>
      <c r="U31" s="481"/>
      <c r="V31" s="481"/>
      <c r="W31" s="481"/>
      <c r="X31" s="481"/>
      <c r="Y31" s="481"/>
      <c r="Z31" s="481"/>
    </row>
    <row r="32" spans="1:26" ht="17.25" customHeight="1">
      <c r="A32" s="496"/>
      <c r="B32" s="497" t="s">
        <v>3027</v>
      </c>
      <c r="C32" s="496"/>
      <c r="D32" s="496"/>
      <c r="E32" s="481"/>
      <c r="F32" s="481"/>
      <c r="G32" s="481"/>
      <c r="H32" s="481"/>
      <c r="I32" s="481"/>
      <c r="J32" s="481"/>
      <c r="K32" s="481"/>
      <c r="L32" s="481"/>
      <c r="M32" s="481"/>
      <c r="N32" s="481"/>
      <c r="O32" s="481"/>
      <c r="P32" s="481"/>
      <c r="Q32" s="481"/>
      <c r="R32" s="481"/>
      <c r="S32" s="481"/>
      <c r="T32" s="481"/>
      <c r="U32" s="481"/>
      <c r="V32" s="481"/>
      <c r="W32" s="481"/>
      <c r="X32" s="481"/>
      <c r="Y32" s="481"/>
      <c r="Z32" s="481"/>
    </row>
    <row r="33" spans="1:26">
      <c r="A33" s="480"/>
      <c r="B33" s="480"/>
      <c r="C33" s="480"/>
      <c r="D33" s="480"/>
      <c r="E33" s="481"/>
      <c r="F33" s="481"/>
      <c r="G33" s="481"/>
      <c r="H33" s="481"/>
      <c r="I33" s="481"/>
      <c r="J33" s="481"/>
      <c r="K33" s="481"/>
      <c r="L33" s="481"/>
      <c r="M33" s="481"/>
      <c r="N33" s="481"/>
      <c r="O33" s="481"/>
      <c r="P33" s="481"/>
      <c r="Q33" s="481"/>
      <c r="R33" s="481"/>
      <c r="S33" s="481"/>
      <c r="T33" s="481"/>
      <c r="U33" s="481"/>
      <c r="V33" s="481"/>
      <c r="W33" s="481"/>
      <c r="X33" s="481"/>
      <c r="Y33" s="481"/>
      <c r="Z33" s="481"/>
    </row>
    <row r="34" spans="1:26">
      <c r="A34" s="480"/>
      <c r="B34" s="480"/>
      <c r="C34" s="480"/>
      <c r="D34" s="480"/>
      <c r="E34" s="481"/>
      <c r="F34" s="481"/>
      <c r="G34" s="481"/>
      <c r="H34" s="481"/>
      <c r="I34" s="481"/>
      <c r="J34" s="481"/>
      <c r="K34" s="481"/>
      <c r="L34" s="481"/>
      <c r="M34" s="481"/>
      <c r="N34" s="481"/>
      <c r="O34" s="481"/>
      <c r="P34" s="481"/>
      <c r="Q34" s="481"/>
      <c r="R34" s="481"/>
      <c r="S34" s="481"/>
      <c r="T34" s="481"/>
      <c r="U34" s="481"/>
      <c r="V34" s="481"/>
      <c r="W34" s="481"/>
      <c r="X34" s="481"/>
      <c r="Y34" s="481"/>
      <c r="Z34" s="481"/>
    </row>
    <row r="35" spans="1:26">
      <c r="A35" s="480"/>
      <c r="B35" s="480"/>
      <c r="C35" s="480"/>
      <c r="D35" s="480"/>
      <c r="E35" s="481"/>
      <c r="F35" s="481"/>
      <c r="G35" s="481"/>
      <c r="H35" s="481"/>
      <c r="I35" s="481"/>
      <c r="J35" s="481"/>
      <c r="K35" s="481"/>
      <c r="L35" s="481"/>
      <c r="M35" s="481"/>
      <c r="N35" s="481"/>
      <c r="O35" s="481"/>
      <c r="P35" s="481"/>
      <c r="Q35" s="481"/>
      <c r="R35" s="481"/>
      <c r="S35" s="481"/>
      <c r="T35" s="481"/>
      <c r="U35" s="481"/>
      <c r="V35" s="481"/>
      <c r="W35" s="481"/>
      <c r="X35" s="481"/>
      <c r="Y35" s="481"/>
      <c r="Z35" s="481"/>
    </row>
    <row r="36" spans="1:26">
      <c r="A36" s="480"/>
      <c r="B36" s="480"/>
      <c r="C36" s="480"/>
      <c r="D36" s="480"/>
      <c r="E36" s="481"/>
      <c r="F36" s="481"/>
      <c r="G36" s="481"/>
      <c r="H36" s="481"/>
      <c r="I36" s="481"/>
      <c r="J36" s="481"/>
      <c r="K36" s="481"/>
      <c r="L36" s="481"/>
      <c r="M36" s="481"/>
      <c r="N36" s="481"/>
      <c r="O36" s="481"/>
      <c r="P36" s="481"/>
      <c r="Q36" s="481"/>
      <c r="R36" s="481"/>
      <c r="S36" s="481"/>
      <c r="T36" s="481"/>
      <c r="U36" s="481"/>
      <c r="V36" s="481"/>
      <c r="W36" s="481"/>
      <c r="X36" s="481"/>
      <c r="Y36" s="481"/>
      <c r="Z36" s="481"/>
    </row>
    <row r="37" spans="1:26">
      <c r="A37" s="480"/>
      <c r="B37" s="480"/>
      <c r="C37" s="480"/>
      <c r="D37" s="480"/>
      <c r="E37" s="481"/>
      <c r="F37" s="481"/>
      <c r="G37" s="481"/>
      <c r="H37" s="481"/>
      <c r="I37" s="481"/>
      <c r="J37" s="481"/>
      <c r="K37" s="481"/>
      <c r="L37" s="481"/>
      <c r="M37" s="481"/>
      <c r="N37" s="481"/>
      <c r="O37" s="481"/>
      <c r="P37" s="481"/>
      <c r="Q37" s="481"/>
      <c r="R37" s="481"/>
      <c r="S37" s="481"/>
      <c r="T37" s="481"/>
      <c r="U37" s="481"/>
      <c r="V37" s="481"/>
      <c r="W37" s="481"/>
      <c r="X37" s="481"/>
      <c r="Y37" s="481"/>
      <c r="Z37" s="481"/>
    </row>
    <row r="38" spans="1:26">
      <c r="A38" s="480"/>
      <c r="B38" s="480"/>
      <c r="C38" s="480"/>
      <c r="D38" s="480"/>
      <c r="E38" s="481"/>
      <c r="F38" s="481"/>
      <c r="G38" s="481"/>
      <c r="H38" s="481"/>
      <c r="I38" s="481"/>
      <c r="J38" s="481"/>
      <c r="K38" s="481"/>
      <c r="L38" s="481"/>
      <c r="M38" s="481"/>
      <c r="N38" s="481"/>
      <c r="O38" s="481"/>
      <c r="P38" s="481"/>
      <c r="Q38" s="481"/>
      <c r="R38" s="481"/>
      <c r="S38" s="481"/>
      <c r="T38" s="481"/>
      <c r="U38" s="481"/>
      <c r="V38" s="481"/>
      <c r="W38" s="481"/>
      <c r="X38" s="481"/>
      <c r="Y38" s="481"/>
      <c r="Z38" s="481"/>
    </row>
    <row r="39" spans="1:26">
      <c r="A39" s="480"/>
      <c r="B39" s="480"/>
      <c r="C39" s="480"/>
      <c r="D39" s="480"/>
      <c r="E39" s="481"/>
      <c r="F39" s="481"/>
      <c r="G39" s="481"/>
      <c r="H39" s="481"/>
      <c r="I39" s="481"/>
      <c r="J39" s="481"/>
      <c r="K39" s="481"/>
      <c r="L39" s="481"/>
      <c r="M39" s="481"/>
      <c r="N39" s="481"/>
      <c r="O39" s="481"/>
      <c r="P39" s="481"/>
      <c r="Q39" s="481"/>
      <c r="R39" s="481"/>
      <c r="S39" s="481"/>
      <c r="T39" s="481"/>
      <c r="U39" s="481"/>
      <c r="V39" s="481"/>
      <c r="W39" s="481"/>
      <c r="X39" s="481"/>
      <c r="Y39" s="481"/>
      <c r="Z39" s="481"/>
    </row>
    <row r="40" spans="1:26">
      <c r="A40" s="480"/>
      <c r="B40" s="480"/>
      <c r="C40" s="480"/>
      <c r="D40" s="480"/>
      <c r="E40" s="481"/>
      <c r="F40" s="481"/>
      <c r="G40" s="481"/>
      <c r="H40" s="481"/>
      <c r="I40" s="481"/>
      <c r="J40" s="481"/>
      <c r="K40" s="481"/>
      <c r="L40" s="481"/>
      <c r="M40" s="481"/>
      <c r="N40" s="481"/>
      <c r="O40" s="481"/>
      <c r="P40" s="481"/>
      <c r="Q40" s="481"/>
      <c r="R40" s="481"/>
      <c r="S40" s="481"/>
      <c r="T40" s="481"/>
      <c r="U40" s="481"/>
      <c r="V40" s="481"/>
      <c r="W40" s="481"/>
      <c r="X40" s="481"/>
      <c r="Y40" s="481"/>
      <c r="Z40" s="481"/>
    </row>
    <row r="41" spans="1:26">
      <c r="A41" s="480"/>
      <c r="B41" s="480"/>
      <c r="C41" s="480"/>
      <c r="D41" s="480"/>
      <c r="E41" s="481"/>
      <c r="F41" s="481"/>
      <c r="G41" s="481"/>
      <c r="H41" s="481"/>
      <c r="I41" s="481"/>
      <c r="J41" s="481"/>
      <c r="K41" s="481"/>
      <c r="L41" s="481"/>
      <c r="M41" s="481"/>
      <c r="N41" s="481"/>
      <c r="O41" s="481"/>
      <c r="P41" s="481"/>
      <c r="Q41" s="481"/>
      <c r="R41" s="481"/>
      <c r="S41" s="481"/>
      <c r="T41" s="481"/>
      <c r="U41" s="481"/>
      <c r="V41" s="481"/>
      <c r="W41" s="481"/>
      <c r="X41" s="481"/>
      <c r="Y41" s="481"/>
      <c r="Z41" s="481"/>
    </row>
    <row r="42" spans="1:26">
      <c r="A42" s="480"/>
      <c r="B42" s="480"/>
      <c r="C42" s="480"/>
      <c r="D42" s="480"/>
      <c r="E42" s="481"/>
      <c r="F42" s="481"/>
      <c r="G42" s="481"/>
      <c r="H42" s="481"/>
      <c r="I42" s="481"/>
      <c r="J42" s="481"/>
      <c r="K42" s="481"/>
      <c r="L42" s="481"/>
      <c r="M42" s="481"/>
      <c r="N42" s="481"/>
      <c r="O42" s="481"/>
      <c r="P42" s="481"/>
      <c r="Q42" s="481"/>
      <c r="R42" s="481"/>
      <c r="S42" s="481"/>
      <c r="T42" s="481"/>
      <c r="U42" s="481"/>
      <c r="V42" s="481"/>
      <c r="W42" s="481"/>
      <c r="X42" s="481"/>
      <c r="Y42" s="481"/>
      <c r="Z42" s="481"/>
    </row>
    <row r="43" spans="1:26">
      <c r="A43" s="481"/>
      <c r="B43" s="481"/>
      <c r="C43" s="481"/>
      <c r="D43" s="481"/>
      <c r="E43" s="481"/>
      <c r="F43" s="481"/>
      <c r="G43" s="481"/>
      <c r="H43" s="481"/>
      <c r="I43" s="481"/>
      <c r="J43" s="481"/>
      <c r="K43" s="481"/>
      <c r="L43" s="481"/>
      <c r="M43" s="481"/>
      <c r="N43" s="481"/>
      <c r="O43" s="481"/>
      <c r="P43" s="481"/>
      <c r="Q43" s="481"/>
      <c r="R43" s="481"/>
      <c r="S43" s="481"/>
      <c r="T43" s="481"/>
      <c r="U43" s="481"/>
      <c r="V43" s="481"/>
      <c r="W43" s="481"/>
      <c r="X43" s="481"/>
      <c r="Y43" s="481"/>
      <c r="Z43" s="481"/>
    </row>
    <row r="44" spans="1:26">
      <c r="A44" s="481"/>
      <c r="B44" s="481"/>
      <c r="C44" s="481"/>
      <c r="D44" s="481"/>
      <c r="E44" s="481"/>
      <c r="F44" s="481"/>
      <c r="G44" s="481"/>
      <c r="H44" s="481"/>
      <c r="I44" s="481"/>
      <c r="J44" s="481"/>
      <c r="K44" s="481"/>
      <c r="L44" s="481"/>
      <c r="M44" s="481"/>
      <c r="N44" s="481"/>
      <c r="O44" s="481"/>
      <c r="P44" s="481"/>
      <c r="Q44" s="481"/>
      <c r="R44" s="481"/>
      <c r="S44" s="481"/>
      <c r="T44" s="481"/>
      <c r="U44" s="481"/>
      <c r="V44" s="481"/>
      <c r="W44" s="481"/>
      <c r="X44" s="481"/>
      <c r="Y44" s="481"/>
      <c r="Z44" s="481"/>
    </row>
    <row r="45" spans="1:26">
      <c r="A45" s="481"/>
      <c r="B45" s="481"/>
      <c r="C45" s="481"/>
      <c r="D45" s="481"/>
      <c r="E45" s="481"/>
      <c r="F45" s="481"/>
      <c r="G45" s="481"/>
      <c r="H45" s="481"/>
      <c r="I45" s="481"/>
      <c r="J45" s="481"/>
      <c r="K45" s="481"/>
      <c r="L45" s="481"/>
      <c r="M45" s="481"/>
      <c r="N45" s="481"/>
      <c r="O45" s="481"/>
      <c r="P45" s="481"/>
      <c r="Q45" s="481"/>
      <c r="R45" s="481"/>
      <c r="S45" s="481"/>
      <c r="T45" s="481"/>
      <c r="U45" s="481"/>
      <c r="V45" s="481"/>
      <c r="W45" s="481"/>
      <c r="X45" s="481"/>
      <c r="Y45" s="481"/>
      <c r="Z45" s="481"/>
    </row>
    <row r="46" spans="1:26">
      <c r="A46" s="481"/>
      <c r="B46" s="481"/>
      <c r="C46" s="481"/>
      <c r="D46" s="481"/>
      <c r="E46" s="481"/>
      <c r="F46" s="481"/>
      <c r="G46" s="481"/>
      <c r="H46" s="481"/>
      <c r="I46" s="481"/>
      <c r="J46" s="481"/>
      <c r="K46" s="481"/>
      <c r="L46" s="481"/>
      <c r="M46" s="481"/>
      <c r="N46" s="481"/>
      <c r="O46" s="481"/>
      <c r="P46" s="481"/>
      <c r="Q46" s="481"/>
      <c r="R46" s="481"/>
      <c r="S46" s="481"/>
      <c r="T46" s="481"/>
      <c r="U46" s="481"/>
      <c r="V46" s="481"/>
      <c r="W46" s="481"/>
      <c r="X46" s="481"/>
      <c r="Y46" s="481"/>
      <c r="Z46" s="481"/>
    </row>
    <row r="47" spans="1:26">
      <c r="A47" s="481"/>
      <c r="B47" s="481"/>
      <c r="C47" s="481"/>
      <c r="D47" s="481"/>
      <c r="E47" s="481"/>
      <c r="F47" s="481"/>
      <c r="G47" s="481"/>
      <c r="H47" s="481"/>
      <c r="I47" s="481"/>
      <c r="J47" s="481"/>
      <c r="K47" s="481"/>
      <c r="L47" s="481"/>
      <c r="M47" s="481"/>
      <c r="N47" s="481"/>
      <c r="O47" s="481"/>
      <c r="P47" s="481"/>
      <c r="Q47" s="481"/>
      <c r="R47" s="481"/>
      <c r="S47" s="481"/>
      <c r="T47" s="481"/>
      <c r="U47" s="481"/>
      <c r="V47" s="481"/>
      <c r="W47" s="481"/>
      <c r="X47" s="481"/>
      <c r="Y47" s="481"/>
      <c r="Z47" s="481"/>
    </row>
    <row r="48" spans="1:26">
      <c r="A48" s="481"/>
      <c r="B48" s="481"/>
      <c r="C48" s="481"/>
      <c r="D48" s="481"/>
      <c r="E48" s="481"/>
      <c r="F48" s="481"/>
      <c r="G48" s="481"/>
      <c r="H48" s="481"/>
      <c r="I48" s="481"/>
      <c r="J48" s="481"/>
      <c r="K48" s="481"/>
      <c r="L48" s="481"/>
      <c r="M48" s="481"/>
      <c r="N48" s="481"/>
      <c r="O48" s="481"/>
      <c r="P48" s="481"/>
      <c r="Q48" s="481"/>
      <c r="R48" s="481"/>
      <c r="S48" s="481"/>
      <c r="T48" s="481"/>
      <c r="U48" s="481"/>
      <c r="V48" s="481"/>
      <c r="W48" s="481"/>
      <c r="X48" s="481"/>
      <c r="Y48" s="481"/>
      <c r="Z48" s="481"/>
    </row>
    <row r="49" spans="1:26">
      <c r="A49" s="481"/>
      <c r="B49" s="481"/>
      <c r="C49" s="481"/>
      <c r="D49" s="481"/>
      <c r="E49" s="481"/>
      <c r="F49" s="481"/>
      <c r="G49" s="481"/>
      <c r="H49" s="481"/>
      <c r="I49" s="481"/>
      <c r="J49" s="481"/>
      <c r="K49" s="481"/>
      <c r="L49" s="481"/>
      <c r="M49" s="481"/>
      <c r="N49" s="481"/>
      <c r="O49" s="481"/>
      <c r="P49" s="481"/>
      <c r="Q49" s="481"/>
      <c r="R49" s="481"/>
      <c r="S49" s="481"/>
      <c r="T49" s="481"/>
      <c r="U49" s="481"/>
      <c r="V49" s="481"/>
      <c r="W49" s="481"/>
      <c r="X49" s="481"/>
      <c r="Y49" s="481"/>
      <c r="Z49" s="481"/>
    </row>
    <row r="50" spans="1:26">
      <c r="A50" s="481"/>
      <c r="B50" s="481"/>
      <c r="C50" s="481"/>
      <c r="D50" s="481"/>
      <c r="E50" s="481"/>
      <c r="F50" s="481"/>
      <c r="G50" s="481"/>
      <c r="H50" s="481"/>
      <c r="I50" s="481"/>
      <c r="J50" s="481"/>
      <c r="K50" s="481"/>
      <c r="L50" s="481"/>
      <c r="M50" s="481"/>
      <c r="N50" s="481"/>
      <c r="O50" s="481"/>
      <c r="P50" s="481"/>
      <c r="Q50" s="481"/>
      <c r="R50" s="481"/>
      <c r="S50" s="481"/>
      <c r="T50" s="481"/>
      <c r="U50" s="481"/>
      <c r="V50" s="481"/>
      <c r="W50" s="481"/>
      <c r="X50" s="481"/>
      <c r="Y50" s="481"/>
      <c r="Z50" s="481"/>
    </row>
    <row r="51" spans="1:26">
      <c r="A51" s="481"/>
      <c r="B51" s="481"/>
      <c r="C51" s="481"/>
      <c r="D51" s="481"/>
      <c r="E51" s="481"/>
      <c r="F51" s="481"/>
      <c r="G51" s="481"/>
      <c r="H51" s="481"/>
      <c r="I51" s="481"/>
      <c r="J51" s="481"/>
      <c r="K51" s="481"/>
      <c r="L51" s="481"/>
      <c r="M51" s="481"/>
      <c r="N51" s="481"/>
      <c r="O51" s="481"/>
      <c r="P51" s="481"/>
      <c r="Q51" s="481"/>
      <c r="R51" s="481"/>
      <c r="S51" s="481"/>
      <c r="T51" s="481"/>
      <c r="U51" s="481"/>
      <c r="V51" s="481"/>
      <c r="W51" s="481"/>
      <c r="X51" s="481"/>
      <c r="Y51" s="481"/>
      <c r="Z51" s="481"/>
    </row>
    <row r="52" spans="1:26">
      <c r="A52" s="481"/>
      <c r="B52" s="481"/>
      <c r="C52" s="481"/>
      <c r="D52" s="481"/>
      <c r="E52" s="481"/>
      <c r="F52" s="481"/>
      <c r="G52" s="481"/>
      <c r="H52" s="481"/>
      <c r="I52" s="481"/>
      <c r="J52" s="481"/>
      <c r="K52" s="481"/>
      <c r="L52" s="481"/>
      <c r="M52" s="481"/>
      <c r="N52" s="481"/>
      <c r="O52" s="481"/>
      <c r="P52" s="481"/>
      <c r="Q52" s="481"/>
      <c r="R52" s="481"/>
      <c r="S52" s="481"/>
      <c r="T52" s="481"/>
      <c r="U52" s="481"/>
      <c r="V52" s="481"/>
      <c r="W52" s="481"/>
      <c r="X52" s="481"/>
      <c r="Y52" s="481"/>
      <c r="Z52" s="481"/>
    </row>
    <row r="53" spans="1:26">
      <c r="A53" s="481"/>
      <c r="B53" s="481"/>
      <c r="C53" s="481"/>
      <c r="D53" s="481"/>
      <c r="E53" s="481"/>
      <c r="F53" s="481"/>
      <c r="G53" s="481"/>
      <c r="H53" s="481"/>
      <c r="I53" s="481"/>
      <c r="J53" s="481"/>
      <c r="K53" s="481"/>
      <c r="L53" s="481"/>
      <c r="M53" s="481"/>
      <c r="N53" s="481"/>
      <c r="O53" s="481"/>
      <c r="P53" s="481"/>
      <c r="Q53" s="481"/>
      <c r="R53" s="481"/>
      <c r="S53" s="481"/>
      <c r="T53" s="481"/>
      <c r="U53" s="481"/>
      <c r="V53" s="481"/>
      <c r="W53" s="481"/>
      <c r="X53" s="481"/>
      <c r="Y53" s="481"/>
      <c r="Z53" s="481"/>
    </row>
    <row r="54" spans="1:26">
      <c r="A54" s="481"/>
      <c r="B54" s="481"/>
      <c r="C54" s="481"/>
      <c r="D54" s="481"/>
      <c r="E54" s="481"/>
      <c r="F54" s="481"/>
      <c r="G54" s="481"/>
      <c r="H54" s="481"/>
      <c r="I54" s="481"/>
      <c r="J54" s="481"/>
      <c r="K54" s="481"/>
      <c r="L54" s="481"/>
      <c r="M54" s="481"/>
      <c r="N54" s="481"/>
      <c r="O54" s="481"/>
      <c r="P54" s="481"/>
      <c r="Q54" s="481"/>
      <c r="R54" s="481"/>
      <c r="S54" s="481"/>
      <c r="T54" s="481"/>
      <c r="U54" s="481"/>
      <c r="V54" s="481"/>
      <c r="W54" s="481"/>
      <c r="X54" s="481"/>
      <c r="Y54" s="481"/>
      <c r="Z54" s="481"/>
    </row>
    <row r="55" spans="1:26">
      <c r="A55" s="481"/>
      <c r="B55" s="481"/>
      <c r="C55" s="481"/>
      <c r="D55" s="481"/>
      <c r="E55" s="481"/>
      <c r="F55" s="481"/>
      <c r="G55" s="481"/>
      <c r="H55" s="481"/>
      <c r="I55" s="481"/>
      <c r="J55" s="481"/>
      <c r="K55" s="481"/>
      <c r="L55" s="481"/>
      <c r="M55" s="481"/>
      <c r="N55" s="481"/>
      <c r="O55" s="481"/>
      <c r="P55" s="481"/>
      <c r="Q55" s="481"/>
      <c r="R55" s="481"/>
      <c r="S55" s="481"/>
      <c r="T55" s="481"/>
      <c r="U55" s="481"/>
      <c r="V55" s="481"/>
      <c r="W55" s="481"/>
      <c r="X55" s="481"/>
      <c r="Y55" s="481"/>
      <c r="Z55" s="481"/>
    </row>
    <row r="56" spans="1:26">
      <c r="A56" s="481"/>
      <c r="B56" s="481"/>
      <c r="C56" s="481"/>
      <c r="D56" s="481"/>
      <c r="E56" s="481"/>
      <c r="F56" s="481"/>
      <c r="G56" s="481"/>
      <c r="H56" s="481"/>
      <c r="I56" s="481"/>
      <c r="J56" s="481"/>
      <c r="K56" s="481"/>
      <c r="L56" s="481"/>
      <c r="M56" s="481"/>
      <c r="N56" s="481"/>
      <c r="O56" s="481"/>
      <c r="P56" s="481"/>
      <c r="Q56" s="481"/>
      <c r="R56" s="481"/>
      <c r="S56" s="481"/>
      <c r="T56" s="481"/>
      <c r="U56" s="481"/>
      <c r="V56" s="481"/>
      <c r="W56" s="481"/>
      <c r="X56" s="481"/>
      <c r="Y56" s="481"/>
      <c r="Z56" s="481"/>
    </row>
    <row r="57" spans="1:26">
      <c r="A57" s="481"/>
      <c r="B57" s="481"/>
      <c r="C57" s="481"/>
      <c r="D57" s="481"/>
      <c r="E57" s="481"/>
      <c r="F57" s="481"/>
      <c r="G57" s="481"/>
      <c r="H57" s="481"/>
      <c r="I57" s="481"/>
      <c r="J57" s="481"/>
      <c r="K57" s="481"/>
      <c r="L57" s="481"/>
      <c r="M57" s="481"/>
      <c r="N57" s="481"/>
      <c r="O57" s="481"/>
      <c r="P57" s="481"/>
      <c r="Q57" s="481"/>
      <c r="R57" s="481"/>
      <c r="S57" s="481"/>
      <c r="T57" s="481"/>
      <c r="U57" s="481"/>
      <c r="V57" s="481"/>
      <c r="W57" s="481"/>
      <c r="X57" s="481"/>
      <c r="Y57" s="481"/>
      <c r="Z57" s="481"/>
    </row>
    <row r="58" spans="1:26">
      <c r="A58" s="481"/>
      <c r="B58" s="481"/>
      <c r="C58" s="481"/>
      <c r="D58" s="481"/>
      <c r="E58" s="481"/>
      <c r="F58" s="481"/>
      <c r="G58" s="481"/>
      <c r="H58" s="481"/>
      <c r="I58" s="481"/>
      <c r="J58" s="481"/>
      <c r="K58" s="481"/>
      <c r="L58" s="481"/>
      <c r="M58" s="481"/>
      <c r="N58" s="481"/>
      <c r="O58" s="481"/>
      <c r="P58" s="481"/>
      <c r="Q58" s="481"/>
      <c r="R58" s="481"/>
      <c r="S58" s="481"/>
      <c r="T58" s="481"/>
      <c r="U58" s="481"/>
      <c r="V58" s="481"/>
      <c r="W58" s="481"/>
      <c r="X58" s="481"/>
      <c r="Y58" s="481"/>
      <c r="Z58" s="481"/>
    </row>
    <row r="59" spans="1:26">
      <c r="A59" s="481"/>
      <c r="B59" s="481"/>
      <c r="C59" s="481"/>
      <c r="D59" s="481"/>
      <c r="E59" s="481"/>
      <c r="F59" s="481"/>
      <c r="G59" s="481"/>
      <c r="H59" s="481"/>
      <c r="I59" s="481"/>
      <c r="J59" s="481"/>
      <c r="K59" s="481"/>
      <c r="L59" s="481"/>
      <c r="M59" s="481"/>
      <c r="N59" s="481"/>
      <c r="O59" s="481"/>
      <c r="P59" s="481"/>
      <c r="Q59" s="481"/>
      <c r="R59" s="481"/>
      <c r="S59" s="481"/>
      <c r="T59" s="481"/>
      <c r="U59" s="481"/>
      <c r="V59" s="481"/>
      <c r="W59" s="481"/>
      <c r="X59" s="481"/>
      <c r="Y59" s="481"/>
      <c r="Z59" s="481"/>
    </row>
    <row r="60" spans="1:26">
      <c r="A60" s="481"/>
      <c r="B60" s="481"/>
      <c r="C60" s="481"/>
      <c r="D60" s="481"/>
      <c r="E60" s="481"/>
      <c r="F60" s="481"/>
      <c r="G60" s="481"/>
      <c r="H60" s="481"/>
      <c r="I60" s="481"/>
      <c r="J60" s="481"/>
      <c r="K60" s="481"/>
      <c r="L60" s="481"/>
      <c r="M60" s="481"/>
      <c r="N60" s="481"/>
      <c r="O60" s="481"/>
      <c r="P60" s="481"/>
      <c r="Q60" s="481"/>
      <c r="R60" s="481"/>
      <c r="S60" s="481"/>
      <c r="T60" s="481"/>
      <c r="U60" s="481"/>
      <c r="V60" s="481"/>
      <c r="W60" s="481"/>
      <c r="X60" s="481"/>
      <c r="Y60" s="481"/>
      <c r="Z60" s="481"/>
    </row>
    <row r="61" spans="1:26">
      <c r="A61" s="481"/>
      <c r="B61" s="481"/>
      <c r="C61" s="481"/>
      <c r="D61" s="481"/>
      <c r="E61" s="481"/>
      <c r="F61" s="481"/>
      <c r="G61" s="481"/>
      <c r="H61" s="481"/>
      <c r="I61" s="481"/>
      <c r="J61" s="481"/>
      <c r="K61" s="481"/>
      <c r="L61" s="481"/>
      <c r="M61" s="481"/>
      <c r="N61" s="481"/>
      <c r="O61" s="481"/>
      <c r="P61" s="481"/>
      <c r="Q61" s="481"/>
      <c r="R61" s="481"/>
      <c r="S61" s="481"/>
      <c r="T61" s="481"/>
      <c r="U61" s="481"/>
      <c r="V61" s="481"/>
      <c r="W61" s="481"/>
      <c r="X61" s="481"/>
      <c r="Y61" s="481"/>
      <c r="Z61" s="481"/>
    </row>
    <row r="62" spans="1:26">
      <c r="A62" s="481"/>
      <c r="B62" s="481"/>
      <c r="C62" s="481"/>
      <c r="D62" s="481"/>
      <c r="E62" s="481"/>
      <c r="F62" s="481"/>
      <c r="G62" s="481"/>
      <c r="H62" s="481"/>
      <c r="I62" s="481"/>
      <c r="J62" s="481"/>
      <c r="K62" s="481"/>
      <c r="L62" s="481"/>
      <c r="M62" s="481"/>
      <c r="N62" s="481"/>
      <c r="O62" s="481"/>
      <c r="P62" s="481"/>
      <c r="Q62" s="481"/>
      <c r="R62" s="481"/>
      <c r="S62" s="481"/>
      <c r="T62" s="481"/>
      <c r="U62" s="481"/>
      <c r="V62" s="481"/>
      <c r="W62" s="481"/>
      <c r="X62" s="481"/>
      <c r="Y62" s="481"/>
      <c r="Z62" s="481"/>
    </row>
    <row r="63" spans="1:26">
      <c r="A63" s="481"/>
      <c r="B63" s="481"/>
      <c r="C63" s="481"/>
      <c r="D63" s="481"/>
      <c r="E63" s="481"/>
      <c r="F63" s="481"/>
      <c r="G63" s="481"/>
      <c r="H63" s="481"/>
      <c r="I63" s="481"/>
      <c r="J63" s="481"/>
      <c r="K63" s="481"/>
      <c r="L63" s="481"/>
      <c r="M63" s="481"/>
      <c r="N63" s="481"/>
      <c r="O63" s="481"/>
      <c r="P63" s="481"/>
      <c r="Q63" s="481"/>
      <c r="R63" s="481"/>
      <c r="S63" s="481"/>
      <c r="T63" s="481"/>
      <c r="U63" s="481"/>
      <c r="V63" s="481"/>
      <c r="W63" s="481"/>
      <c r="X63" s="481"/>
      <c r="Y63" s="481"/>
      <c r="Z63" s="481"/>
    </row>
    <row r="64" spans="1:26">
      <c r="A64" s="481"/>
      <c r="B64" s="481"/>
      <c r="C64" s="481"/>
      <c r="D64" s="481"/>
      <c r="E64" s="481"/>
      <c r="F64" s="481"/>
      <c r="G64" s="481"/>
      <c r="H64" s="481"/>
      <c r="I64" s="481"/>
      <c r="J64" s="481"/>
      <c r="K64" s="481"/>
      <c r="L64" s="481"/>
      <c r="M64" s="481"/>
      <c r="N64" s="481"/>
      <c r="O64" s="481"/>
      <c r="P64" s="481"/>
      <c r="Q64" s="481"/>
      <c r="R64" s="481"/>
      <c r="S64" s="481"/>
      <c r="T64" s="481"/>
      <c r="U64" s="481"/>
      <c r="V64" s="481"/>
      <c r="W64" s="481"/>
      <c r="X64" s="481"/>
      <c r="Y64" s="481"/>
      <c r="Z64" s="481"/>
    </row>
    <row r="65" spans="1:26">
      <c r="A65" s="481"/>
      <c r="B65" s="481"/>
      <c r="C65" s="481"/>
      <c r="D65" s="481"/>
      <c r="E65" s="481"/>
      <c r="F65" s="481"/>
      <c r="G65" s="481"/>
      <c r="H65" s="481"/>
      <c r="I65" s="481"/>
      <c r="J65" s="481"/>
      <c r="K65" s="481"/>
      <c r="L65" s="481"/>
      <c r="M65" s="481"/>
      <c r="N65" s="481"/>
      <c r="O65" s="481"/>
      <c r="P65" s="481"/>
      <c r="Q65" s="481"/>
      <c r="R65" s="481"/>
      <c r="S65" s="481"/>
      <c r="T65" s="481"/>
      <c r="U65" s="481"/>
      <c r="V65" s="481"/>
      <c r="W65" s="481"/>
      <c r="X65" s="481"/>
      <c r="Y65" s="481"/>
      <c r="Z65" s="481"/>
    </row>
    <row r="66" spans="1:26">
      <c r="A66" s="481"/>
      <c r="B66" s="481"/>
      <c r="C66" s="481"/>
      <c r="D66" s="481"/>
      <c r="E66" s="481"/>
      <c r="F66" s="481"/>
      <c r="G66" s="481"/>
      <c r="H66" s="481"/>
      <c r="I66" s="481"/>
      <c r="J66" s="481"/>
      <c r="K66" s="481"/>
      <c r="L66" s="481"/>
      <c r="M66" s="481"/>
      <c r="N66" s="481"/>
      <c r="O66" s="481"/>
      <c r="P66" s="481"/>
      <c r="Q66" s="481"/>
      <c r="R66" s="481"/>
      <c r="S66" s="481"/>
      <c r="T66" s="481"/>
      <c r="U66" s="481"/>
      <c r="V66" s="481"/>
      <c r="W66" s="481"/>
      <c r="X66" s="481"/>
      <c r="Y66" s="481"/>
      <c r="Z66" s="481"/>
    </row>
    <row r="67" spans="1:26">
      <c r="A67" s="481"/>
      <c r="B67" s="481"/>
      <c r="C67" s="481"/>
      <c r="D67" s="481"/>
      <c r="E67" s="481"/>
      <c r="F67" s="481"/>
      <c r="G67" s="481"/>
      <c r="H67" s="481"/>
      <c r="I67" s="481"/>
      <c r="J67" s="481"/>
      <c r="K67" s="481"/>
      <c r="L67" s="481"/>
      <c r="M67" s="481"/>
      <c r="N67" s="481"/>
      <c r="O67" s="481"/>
      <c r="P67" s="481"/>
      <c r="Q67" s="481"/>
      <c r="R67" s="481"/>
      <c r="S67" s="481"/>
      <c r="T67" s="481"/>
      <c r="U67" s="481"/>
      <c r="V67" s="481"/>
      <c r="W67" s="481"/>
      <c r="X67" s="481"/>
      <c r="Y67" s="481"/>
      <c r="Z67" s="481"/>
    </row>
    <row r="68" spans="1:26">
      <c r="A68" s="481"/>
      <c r="B68" s="481"/>
      <c r="C68" s="481"/>
      <c r="D68" s="481"/>
      <c r="E68" s="481"/>
      <c r="F68" s="481"/>
      <c r="G68" s="481"/>
      <c r="H68" s="481"/>
      <c r="I68" s="481"/>
      <c r="J68" s="481"/>
      <c r="K68" s="481"/>
      <c r="L68" s="481"/>
      <c r="M68" s="481"/>
      <c r="N68" s="481"/>
      <c r="O68" s="481"/>
      <c r="P68" s="481"/>
      <c r="Q68" s="481"/>
      <c r="R68" s="481"/>
      <c r="S68" s="481"/>
      <c r="T68" s="481"/>
      <c r="U68" s="481"/>
      <c r="V68" s="481"/>
      <c r="W68" s="481"/>
      <c r="X68" s="481"/>
      <c r="Y68" s="481"/>
      <c r="Z68" s="481"/>
    </row>
    <row r="69" spans="1:26">
      <c r="A69" s="481"/>
      <c r="B69" s="481"/>
      <c r="C69" s="481"/>
      <c r="D69" s="481"/>
      <c r="E69" s="481"/>
      <c r="F69" s="481"/>
      <c r="G69" s="481"/>
      <c r="H69" s="481"/>
      <c r="I69" s="481"/>
      <c r="J69" s="481"/>
      <c r="K69" s="481"/>
      <c r="L69" s="481"/>
      <c r="M69" s="481"/>
      <c r="N69" s="481"/>
      <c r="O69" s="481"/>
      <c r="P69" s="481"/>
      <c r="Q69" s="481"/>
      <c r="R69" s="481"/>
      <c r="S69" s="481"/>
      <c r="T69" s="481"/>
      <c r="U69" s="481"/>
      <c r="V69" s="481"/>
      <c r="W69" s="481"/>
      <c r="X69" s="481"/>
      <c r="Y69" s="481"/>
      <c r="Z69" s="481"/>
    </row>
    <row r="70" spans="1:26">
      <c r="A70" s="481"/>
      <c r="B70" s="481"/>
      <c r="C70" s="481"/>
      <c r="D70" s="481"/>
      <c r="E70" s="481"/>
      <c r="F70" s="481"/>
      <c r="G70" s="481"/>
      <c r="H70" s="481"/>
      <c r="I70" s="481"/>
      <c r="J70" s="481"/>
      <c r="K70" s="481"/>
      <c r="L70" s="481"/>
      <c r="M70" s="481"/>
      <c r="N70" s="481"/>
      <c r="O70" s="481"/>
      <c r="P70" s="481"/>
      <c r="Q70" s="481"/>
      <c r="R70" s="481"/>
      <c r="S70" s="481"/>
      <c r="T70" s="481"/>
      <c r="U70" s="481"/>
      <c r="V70" s="481"/>
      <c r="W70" s="481"/>
      <c r="X70" s="481"/>
      <c r="Y70" s="481"/>
      <c r="Z70" s="481"/>
    </row>
    <row r="71" spans="1:26">
      <c r="A71" s="481"/>
      <c r="B71" s="481"/>
      <c r="C71" s="481"/>
      <c r="D71" s="481"/>
      <c r="E71" s="481"/>
      <c r="F71" s="481"/>
      <c r="G71" s="481"/>
      <c r="H71" s="481"/>
      <c r="I71" s="481"/>
      <c r="J71" s="481"/>
      <c r="K71" s="481"/>
      <c r="L71" s="481"/>
      <c r="M71" s="481"/>
      <c r="N71" s="481"/>
      <c r="O71" s="481"/>
      <c r="P71" s="481"/>
      <c r="Q71" s="481"/>
      <c r="R71" s="481"/>
      <c r="S71" s="481"/>
      <c r="T71" s="481"/>
      <c r="U71" s="481"/>
      <c r="V71" s="481"/>
      <c r="W71" s="481"/>
      <c r="X71" s="481"/>
      <c r="Y71" s="481"/>
      <c r="Z71" s="481"/>
    </row>
    <row r="72" spans="1:26">
      <c r="A72" s="481"/>
      <c r="B72" s="481"/>
      <c r="C72" s="481"/>
      <c r="D72" s="481"/>
      <c r="E72" s="481"/>
      <c r="F72" s="481"/>
      <c r="G72" s="481"/>
      <c r="H72" s="481"/>
      <c r="I72" s="481"/>
      <c r="J72" s="481"/>
      <c r="K72" s="481"/>
      <c r="L72" s="481"/>
      <c r="M72" s="481"/>
      <c r="N72" s="481"/>
      <c r="O72" s="481"/>
      <c r="P72" s="481"/>
      <c r="Q72" s="481"/>
      <c r="R72" s="481"/>
      <c r="S72" s="481"/>
      <c r="T72" s="481"/>
      <c r="U72" s="481"/>
      <c r="V72" s="481"/>
      <c r="W72" s="481"/>
      <c r="X72" s="481"/>
      <c r="Y72" s="481"/>
      <c r="Z72" s="481"/>
    </row>
    <row r="73" spans="1:26">
      <c r="A73" s="481"/>
      <c r="B73" s="481"/>
      <c r="C73" s="481"/>
      <c r="D73" s="481"/>
      <c r="E73" s="481"/>
      <c r="F73" s="481"/>
      <c r="G73" s="481"/>
      <c r="H73" s="481"/>
      <c r="I73" s="481"/>
      <c r="J73" s="481"/>
      <c r="K73" s="481"/>
      <c r="L73" s="481"/>
      <c r="M73" s="481"/>
      <c r="N73" s="481"/>
      <c r="O73" s="481"/>
      <c r="P73" s="481"/>
      <c r="Q73" s="481"/>
      <c r="R73" s="481"/>
      <c r="S73" s="481"/>
      <c r="T73" s="481"/>
      <c r="U73" s="481"/>
      <c r="V73" s="481"/>
      <c r="W73" s="481"/>
      <c r="X73" s="481"/>
      <c r="Y73" s="481"/>
      <c r="Z73" s="481"/>
    </row>
    <row r="74" spans="1:26">
      <c r="A74" s="481"/>
      <c r="B74" s="481"/>
      <c r="C74" s="481"/>
      <c r="D74" s="481"/>
      <c r="E74" s="481"/>
      <c r="F74" s="481"/>
      <c r="G74" s="481"/>
      <c r="H74" s="481"/>
      <c r="I74" s="481"/>
      <c r="J74" s="481"/>
      <c r="K74" s="481"/>
      <c r="L74" s="481"/>
      <c r="M74" s="481"/>
      <c r="N74" s="481"/>
      <c r="O74" s="481"/>
      <c r="P74" s="481"/>
      <c r="Q74" s="481"/>
      <c r="R74" s="481"/>
      <c r="S74" s="481"/>
      <c r="T74" s="481"/>
      <c r="U74" s="481"/>
      <c r="V74" s="481"/>
      <c r="W74" s="481"/>
      <c r="X74" s="481"/>
      <c r="Y74" s="481"/>
      <c r="Z74" s="481"/>
    </row>
    <row r="75" spans="1:26">
      <c r="A75" s="481"/>
      <c r="B75" s="481"/>
      <c r="C75" s="481"/>
      <c r="D75" s="481"/>
      <c r="E75" s="481"/>
      <c r="F75" s="481"/>
      <c r="G75" s="481"/>
      <c r="H75" s="481"/>
      <c r="I75" s="481"/>
      <c r="J75" s="481"/>
      <c r="K75" s="481"/>
      <c r="L75" s="481"/>
      <c r="M75" s="481"/>
      <c r="N75" s="481"/>
      <c r="O75" s="481"/>
      <c r="P75" s="481"/>
      <c r="Q75" s="481"/>
      <c r="R75" s="481"/>
      <c r="S75" s="481"/>
      <c r="T75" s="481"/>
      <c r="U75" s="481"/>
      <c r="V75" s="481"/>
      <c r="W75" s="481"/>
      <c r="X75" s="481"/>
      <c r="Y75" s="481"/>
      <c r="Z75" s="481"/>
    </row>
    <row r="76" spans="1:26">
      <c r="A76" s="481"/>
      <c r="B76" s="481"/>
      <c r="C76" s="481"/>
      <c r="D76" s="481"/>
      <c r="E76" s="481"/>
      <c r="F76" s="481"/>
      <c r="G76" s="481"/>
      <c r="H76" s="481"/>
      <c r="I76" s="481"/>
      <c r="J76" s="481"/>
      <c r="K76" s="481"/>
      <c r="L76" s="481"/>
      <c r="M76" s="481"/>
      <c r="N76" s="481"/>
      <c r="O76" s="481"/>
      <c r="P76" s="481"/>
      <c r="Q76" s="481"/>
      <c r="R76" s="481"/>
      <c r="S76" s="481"/>
      <c r="T76" s="481"/>
      <c r="U76" s="481"/>
      <c r="V76" s="481"/>
      <c r="W76" s="481"/>
      <c r="X76" s="481"/>
      <c r="Y76" s="481"/>
      <c r="Z76" s="481"/>
    </row>
    <row r="77" spans="1:26">
      <c r="A77" s="481"/>
      <c r="B77" s="481"/>
      <c r="C77" s="481"/>
      <c r="D77" s="481"/>
      <c r="E77" s="481"/>
      <c r="F77" s="481"/>
      <c r="G77" s="481"/>
      <c r="H77" s="481"/>
      <c r="I77" s="481"/>
      <c r="J77" s="481"/>
      <c r="K77" s="481"/>
      <c r="L77" s="481"/>
      <c r="M77" s="481"/>
      <c r="N77" s="481"/>
      <c r="O77" s="481"/>
      <c r="P77" s="481"/>
      <c r="Q77" s="481"/>
      <c r="R77" s="481"/>
      <c r="S77" s="481"/>
      <c r="T77" s="481"/>
      <c r="U77" s="481"/>
      <c r="V77" s="481"/>
      <c r="W77" s="481"/>
      <c r="X77" s="481"/>
      <c r="Y77" s="481"/>
      <c r="Z77" s="481"/>
    </row>
    <row r="78" spans="1:26">
      <c r="A78" s="481"/>
      <c r="B78" s="481"/>
      <c r="C78" s="481"/>
      <c r="D78" s="481"/>
      <c r="E78" s="481"/>
      <c r="F78" s="481"/>
      <c r="G78" s="481"/>
      <c r="H78" s="481"/>
      <c r="I78" s="481"/>
      <c r="J78" s="481"/>
      <c r="K78" s="481"/>
      <c r="L78" s="481"/>
      <c r="M78" s="481"/>
      <c r="N78" s="481"/>
      <c r="O78" s="481"/>
      <c r="P78" s="481"/>
      <c r="Q78" s="481"/>
      <c r="R78" s="481"/>
      <c r="S78" s="481"/>
      <c r="T78" s="481"/>
      <c r="U78" s="481"/>
      <c r="V78" s="481"/>
      <c r="W78" s="481"/>
      <c r="X78" s="481"/>
      <c r="Y78" s="481"/>
      <c r="Z78" s="481"/>
    </row>
    <row r="79" spans="1:26">
      <c r="A79" s="481"/>
      <c r="B79" s="481"/>
      <c r="C79" s="481"/>
      <c r="D79" s="481"/>
      <c r="E79" s="481"/>
      <c r="F79" s="481"/>
      <c r="G79" s="481"/>
      <c r="H79" s="481"/>
      <c r="I79" s="481"/>
      <c r="J79" s="481"/>
      <c r="K79" s="481"/>
      <c r="L79" s="481"/>
      <c r="M79" s="481"/>
      <c r="N79" s="481"/>
      <c r="O79" s="481"/>
      <c r="P79" s="481"/>
      <c r="Q79" s="481"/>
      <c r="R79" s="481"/>
      <c r="S79" s="481"/>
      <c r="T79" s="481"/>
      <c r="U79" s="481"/>
      <c r="V79" s="481"/>
      <c r="W79" s="481"/>
      <c r="X79" s="481"/>
      <c r="Y79" s="481"/>
      <c r="Z79" s="481"/>
    </row>
    <row r="80" spans="1:26">
      <c r="A80" s="481"/>
      <c r="B80" s="481"/>
      <c r="C80" s="481"/>
      <c r="D80" s="481"/>
      <c r="E80" s="481"/>
      <c r="F80" s="481"/>
      <c r="G80" s="481"/>
      <c r="H80" s="481"/>
      <c r="I80" s="481"/>
      <c r="J80" s="481"/>
      <c r="K80" s="481"/>
      <c r="L80" s="481"/>
      <c r="M80" s="481"/>
      <c r="N80" s="481"/>
      <c r="O80" s="481"/>
      <c r="P80" s="481"/>
      <c r="Q80" s="481"/>
      <c r="R80" s="481"/>
      <c r="S80" s="481"/>
      <c r="T80" s="481"/>
      <c r="U80" s="481"/>
      <c r="V80" s="481"/>
      <c r="W80" s="481"/>
      <c r="X80" s="481"/>
      <c r="Y80" s="481"/>
      <c r="Z80" s="481"/>
    </row>
    <row r="81" spans="1:26">
      <c r="A81" s="481"/>
      <c r="B81" s="481"/>
      <c r="C81" s="481"/>
      <c r="D81" s="481"/>
      <c r="E81" s="481"/>
      <c r="F81" s="481"/>
      <c r="G81" s="481"/>
      <c r="H81" s="481"/>
      <c r="I81" s="481"/>
      <c r="J81" s="481"/>
      <c r="K81" s="481"/>
      <c r="L81" s="481"/>
      <c r="M81" s="481"/>
      <c r="N81" s="481"/>
      <c r="O81" s="481"/>
      <c r="P81" s="481"/>
      <c r="Q81" s="481"/>
      <c r="R81" s="481"/>
      <c r="S81" s="481"/>
      <c r="T81" s="481"/>
      <c r="U81" s="481"/>
      <c r="V81" s="481"/>
      <c r="W81" s="481"/>
      <c r="X81" s="481"/>
      <c r="Y81" s="481"/>
      <c r="Z81" s="481"/>
    </row>
    <row r="82" spans="1:26">
      <c r="A82" s="481"/>
      <c r="B82" s="481"/>
      <c r="C82" s="481"/>
      <c r="D82" s="481"/>
      <c r="E82" s="481"/>
      <c r="F82" s="481"/>
      <c r="G82" s="481"/>
      <c r="H82" s="481"/>
      <c r="I82" s="481"/>
      <c r="J82" s="481"/>
      <c r="K82" s="481"/>
      <c r="L82" s="481"/>
      <c r="M82" s="481"/>
      <c r="N82" s="481"/>
      <c r="O82" s="481"/>
      <c r="P82" s="481"/>
      <c r="Q82" s="481"/>
      <c r="R82" s="481"/>
      <c r="S82" s="481"/>
      <c r="T82" s="481"/>
      <c r="U82" s="481"/>
      <c r="V82" s="481"/>
      <c r="W82" s="481"/>
      <c r="X82" s="481"/>
      <c r="Y82" s="481"/>
      <c r="Z82" s="481"/>
    </row>
    <row r="83" spans="1:26">
      <c r="A83" s="481"/>
      <c r="B83" s="481"/>
      <c r="C83" s="481"/>
      <c r="D83" s="481"/>
      <c r="E83" s="481"/>
      <c r="F83" s="481"/>
      <c r="G83" s="481"/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</row>
    <row r="84" spans="1:26">
      <c r="A84" s="481"/>
      <c r="B84" s="481"/>
      <c r="C84" s="481"/>
      <c r="D84" s="481"/>
      <c r="E84" s="481"/>
      <c r="F84" s="481"/>
      <c r="G84" s="481"/>
      <c r="H84" s="481"/>
      <c r="I84" s="481"/>
      <c r="J84" s="481"/>
      <c r="K84" s="481"/>
      <c r="L84" s="481"/>
      <c r="M84" s="481"/>
      <c r="N84" s="481"/>
      <c r="O84" s="481"/>
      <c r="P84" s="481"/>
      <c r="Q84" s="481"/>
      <c r="R84" s="481"/>
      <c r="S84" s="481"/>
      <c r="T84" s="481"/>
      <c r="U84" s="481"/>
      <c r="V84" s="481"/>
      <c r="W84" s="481"/>
      <c r="X84" s="481"/>
      <c r="Y84" s="481"/>
      <c r="Z84" s="481"/>
    </row>
    <row r="85" spans="1:26">
      <c r="A85" s="481"/>
      <c r="B85" s="481"/>
      <c r="C85" s="481"/>
      <c r="D85" s="481"/>
      <c r="E85" s="481"/>
      <c r="F85" s="481"/>
      <c r="G85" s="481"/>
      <c r="H85" s="481"/>
      <c r="I85" s="481"/>
      <c r="J85" s="481"/>
      <c r="K85" s="481"/>
      <c r="L85" s="481"/>
      <c r="M85" s="481"/>
      <c r="N85" s="481"/>
      <c r="O85" s="481"/>
      <c r="P85" s="481"/>
      <c r="Q85" s="481"/>
      <c r="R85" s="481"/>
      <c r="S85" s="481"/>
      <c r="T85" s="481"/>
      <c r="U85" s="481"/>
      <c r="V85" s="481"/>
      <c r="W85" s="481"/>
      <c r="X85" s="481"/>
      <c r="Y85" s="481"/>
      <c r="Z85" s="481"/>
    </row>
    <row r="86" spans="1:26">
      <c r="A86" s="481"/>
      <c r="B86" s="481"/>
      <c r="C86" s="481"/>
      <c r="D86" s="481"/>
      <c r="E86" s="481"/>
      <c r="F86" s="481"/>
      <c r="G86" s="481"/>
      <c r="H86" s="481"/>
      <c r="I86" s="481"/>
      <c r="J86" s="481"/>
      <c r="K86" s="481"/>
      <c r="L86" s="481"/>
      <c r="M86" s="481"/>
      <c r="N86" s="481"/>
      <c r="O86" s="481"/>
      <c r="P86" s="481"/>
      <c r="Q86" s="481"/>
      <c r="R86" s="481"/>
      <c r="S86" s="481"/>
      <c r="T86" s="481"/>
      <c r="U86" s="481"/>
      <c r="V86" s="481"/>
      <c r="W86" s="481"/>
      <c r="X86" s="481"/>
      <c r="Y86" s="481"/>
      <c r="Z86" s="481"/>
    </row>
    <row r="87" spans="1:26">
      <c r="A87" s="481"/>
      <c r="B87" s="481"/>
      <c r="C87" s="481"/>
      <c r="D87" s="481"/>
      <c r="E87" s="481"/>
      <c r="F87" s="481"/>
      <c r="G87" s="481"/>
      <c r="H87" s="481"/>
      <c r="I87" s="481"/>
      <c r="J87" s="481"/>
      <c r="K87" s="481"/>
      <c r="L87" s="481"/>
      <c r="M87" s="481"/>
      <c r="N87" s="481"/>
      <c r="O87" s="481"/>
      <c r="P87" s="481"/>
      <c r="Q87" s="481"/>
      <c r="R87" s="481"/>
      <c r="S87" s="481"/>
      <c r="T87" s="481"/>
      <c r="U87" s="481"/>
      <c r="V87" s="481"/>
      <c r="W87" s="481"/>
      <c r="X87" s="481"/>
      <c r="Y87" s="481"/>
      <c r="Z87" s="481"/>
    </row>
    <row r="88" spans="1:26">
      <c r="A88" s="481"/>
      <c r="B88" s="481"/>
      <c r="C88" s="481"/>
      <c r="D88" s="481"/>
      <c r="E88" s="481"/>
      <c r="F88" s="481"/>
      <c r="G88" s="481"/>
      <c r="H88" s="481"/>
      <c r="I88" s="481"/>
      <c r="J88" s="481"/>
      <c r="K88" s="481"/>
      <c r="L88" s="481"/>
      <c r="M88" s="481"/>
      <c r="N88" s="481"/>
      <c r="O88" s="481"/>
      <c r="P88" s="481"/>
      <c r="Q88" s="481"/>
      <c r="R88" s="481"/>
      <c r="S88" s="481"/>
      <c r="T88" s="481"/>
      <c r="U88" s="481"/>
      <c r="V88" s="481"/>
      <c r="W88" s="481"/>
      <c r="X88" s="481"/>
      <c r="Y88" s="481"/>
      <c r="Z88" s="481"/>
    </row>
    <row r="89" spans="1:26">
      <c r="A89" s="481"/>
      <c r="B89" s="481"/>
      <c r="C89" s="481"/>
      <c r="D89" s="481"/>
      <c r="E89" s="481"/>
      <c r="F89" s="481"/>
      <c r="G89" s="481"/>
      <c r="H89" s="481"/>
      <c r="I89" s="481"/>
      <c r="J89" s="481"/>
      <c r="K89" s="481"/>
      <c r="L89" s="481"/>
      <c r="M89" s="481"/>
      <c r="N89" s="481"/>
      <c r="O89" s="481"/>
      <c r="P89" s="481"/>
      <c r="Q89" s="481"/>
      <c r="R89" s="481"/>
      <c r="S89" s="481"/>
      <c r="T89" s="481"/>
      <c r="U89" s="481"/>
      <c r="V89" s="481"/>
      <c r="W89" s="481"/>
      <c r="X89" s="481"/>
      <c r="Y89" s="481"/>
      <c r="Z89" s="481"/>
    </row>
    <row r="90" spans="1:26">
      <c r="A90" s="481"/>
      <c r="B90" s="481"/>
      <c r="C90" s="481"/>
      <c r="D90" s="481"/>
      <c r="E90" s="481"/>
      <c r="F90" s="481"/>
      <c r="G90" s="481"/>
      <c r="H90" s="481"/>
      <c r="I90" s="481"/>
      <c r="J90" s="481"/>
      <c r="K90" s="481"/>
      <c r="L90" s="481"/>
      <c r="M90" s="481"/>
      <c r="N90" s="481"/>
      <c r="O90" s="481"/>
      <c r="P90" s="481"/>
      <c r="Q90" s="481"/>
      <c r="R90" s="481"/>
      <c r="S90" s="481"/>
      <c r="T90" s="481"/>
      <c r="U90" s="481"/>
      <c r="V90" s="481"/>
      <c r="W90" s="481"/>
      <c r="X90" s="481"/>
      <c r="Y90" s="481"/>
      <c r="Z90" s="481"/>
    </row>
    <row r="91" spans="1:26">
      <c r="A91" s="481"/>
      <c r="B91" s="481"/>
      <c r="C91" s="481"/>
      <c r="D91" s="481"/>
      <c r="E91" s="481"/>
      <c r="F91" s="481"/>
      <c r="G91" s="481"/>
      <c r="H91" s="481"/>
      <c r="I91" s="481"/>
      <c r="J91" s="481"/>
      <c r="K91" s="481"/>
      <c r="L91" s="481"/>
      <c r="M91" s="481"/>
      <c r="N91" s="481"/>
      <c r="O91" s="481"/>
      <c r="P91" s="481"/>
      <c r="Q91" s="481"/>
      <c r="R91" s="481"/>
      <c r="S91" s="481"/>
      <c r="T91" s="481"/>
      <c r="U91" s="481"/>
      <c r="V91" s="481"/>
      <c r="W91" s="481"/>
      <c r="X91" s="481"/>
      <c r="Y91" s="481"/>
      <c r="Z91" s="481"/>
    </row>
    <row r="92" spans="1:26">
      <c r="A92" s="481"/>
      <c r="B92" s="481"/>
      <c r="C92" s="481"/>
      <c r="D92" s="481"/>
      <c r="E92" s="481"/>
      <c r="F92" s="481"/>
      <c r="G92" s="481"/>
      <c r="H92" s="481"/>
      <c r="I92" s="481"/>
      <c r="J92" s="481"/>
      <c r="K92" s="481"/>
      <c r="L92" s="481"/>
      <c r="M92" s="481"/>
      <c r="N92" s="481"/>
      <c r="O92" s="481"/>
      <c r="P92" s="481"/>
      <c r="Q92" s="481"/>
      <c r="R92" s="481"/>
      <c r="S92" s="481"/>
      <c r="T92" s="481"/>
      <c r="U92" s="481"/>
      <c r="V92" s="481"/>
      <c r="W92" s="481"/>
      <c r="X92" s="481"/>
      <c r="Y92" s="481"/>
      <c r="Z92" s="481"/>
    </row>
    <row r="93" spans="1:26">
      <c r="A93" s="481"/>
      <c r="B93" s="481"/>
      <c r="C93" s="481"/>
      <c r="D93" s="481"/>
      <c r="E93" s="481"/>
      <c r="F93" s="481"/>
      <c r="G93" s="481"/>
      <c r="H93" s="481"/>
      <c r="I93" s="481"/>
      <c r="J93" s="481"/>
      <c r="K93" s="481"/>
      <c r="L93" s="481"/>
      <c r="M93" s="481"/>
      <c r="N93" s="481"/>
      <c r="O93" s="481"/>
      <c r="P93" s="481"/>
      <c r="Q93" s="481"/>
      <c r="R93" s="481"/>
      <c r="S93" s="481"/>
      <c r="T93" s="481"/>
      <c r="U93" s="481"/>
      <c r="V93" s="481"/>
      <c r="W93" s="481"/>
      <c r="X93" s="481"/>
      <c r="Y93" s="481"/>
      <c r="Z93" s="481"/>
    </row>
    <row r="94" spans="1:26">
      <c r="A94" s="481"/>
      <c r="B94" s="481"/>
      <c r="C94" s="481"/>
      <c r="D94" s="481"/>
      <c r="E94" s="481"/>
      <c r="F94" s="481"/>
      <c r="G94" s="481"/>
      <c r="H94" s="481"/>
      <c r="I94" s="481"/>
      <c r="J94" s="481"/>
      <c r="K94" s="481"/>
      <c r="L94" s="481"/>
      <c r="M94" s="481"/>
      <c r="N94" s="481"/>
      <c r="O94" s="481"/>
      <c r="P94" s="481"/>
      <c r="Q94" s="481"/>
      <c r="R94" s="481"/>
      <c r="S94" s="481"/>
      <c r="T94" s="481"/>
      <c r="U94" s="481"/>
      <c r="V94" s="481"/>
      <c r="W94" s="481"/>
      <c r="X94" s="481"/>
      <c r="Y94" s="481"/>
      <c r="Z94" s="481"/>
    </row>
    <row r="95" spans="1:26">
      <c r="A95" s="481"/>
      <c r="B95" s="481"/>
      <c r="C95" s="481"/>
      <c r="D95" s="481"/>
      <c r="E95" s="481"/>
      <c r="F95" s="481"/>
      <c r="G95" s="481"/>
      <c r="H95" s="481"/>
      <c r="I95" s="481"/>
      <c r="J95" s="481"/>
      <c r="K95" s="481"/>
      <c r="L95" s="481"/>
      <c r="M95" s="481"/>
      <c r="N95" s="481"/>
      <c r="O95" s="481"/>
      <c r="P95" s="481"/>
      <c r="Q95" s="481"/>
      <c r="R95" s="481"/>
      <c r="S95" s="481"/>
      <c r="T95" s="481"/>
      <c r="U95" s="481"/>
      <c r="V95" s="481"/>
      <c r="W95" s="481"/>
      <c r="X95" s="481"/>
      <c r="Y95" s="481"/>
      <c r="Z95" s="481"/>
    </row>
    <row r="96" spans="1:26">
      <c r="A96" s="481"/>
      <c r="B96" s="481"/>
      <c r="C96" s="481"/>
      <c r="D96" s="481"/>
      <c r="E96" s="481"/>
      <c r="F96" s="481"/>
      <c r="G96" s="481"/>
      <c r="H96" s="481"/>
      <c r="I96" s="481"/>
      <c r="J96" s="481"/>
      <c r="K96" s="481"/>
      <c r="L96" s="481"/>
      <c r="M96" s="481"/>
      <c r="N96" s="481"/>
      <c r="O96" s="481"/>
      <c r="P96" s="481"/>
      <c r="Q96" s="481"/>
      <c r="R96" s="481"/>
      <c r="S96" s="481"/>
      <c r="T96" s="481"/>
      <c r="U96" s="481"/>
      <c r="V96" s="481"/>
      <c r="W96" s="481"/>
      <c r="X96" s="481"/>
      <c r="Y96" s="481"/>
      <c r="Z96" s="481"/>
    </row>
    <row r="97" spans="1:26">
      <c r="A97" s="481"/>
      <c r="B97" s="481"/>
      <c r="C97" s="481"/>
      <c r="D97" s="481"/>
      <c r="E97" s="481"/>
      <c r="F97" s="481"/>
      <c r="G97" s="481"/>
      <c r="H97" s="481"/>
      <c r="I97" s="481"/>
      <c r="J97" s="481"/>
      <c r="K97" s="481"/>
      <c r="L97" s="481"/>
      <c r="M97" s="481"/>
      <c r="N97" s="481"/>
      <c r="O97" s="481"/>
      <c r="P97" s="481"/>
      <c r="Q97" s="481"/>
      <c r="R97" s="481"/>
      <c r="S97" s="481"/>
      <c r="T97" s="481"/>
      <c r="U97" s="481"/>
      <c r="V97" s="481"/>
      <c r="W97" s="481"/>
      <c r="X97" s="481"/>
      <c r="Y97" s="481"/>
      <c r="Z97" s="481"/>
    </row>
    <row r="98" spans="1:26">
      <c r="A98" s="481"/>
      <c r="B98" s="481"/>
      <c r="C98" s="481"/>
      <c r="D98" s="481"/>
      <c r="E98" s="481"/>
      <c r="F98" s="481"/>
      <c r="G98" s="481"/>
      <c r="H98" s="481"/>
      <c r="I98" s="481"/>
      <c r="J98" s="481"/>
      <c r="K98" s="481"/>
      <c r="L98" s="481"/>
      <c r="M98" s="481"/>
      <c r="N98" s="481"/>
      <c r="O98" s="481"/>
      <c r="P98" s="481"/>
      <c r="Q98" s="481"/>
      <c r="R98" s="481"/>
      <c r="S98" s="481"/>
      <c r="T98" s="481"/>
      <c r="U98" s="481"/>
      <c r="V98" s="481"/>
      <c r="W98" s="481"/>
      <c r="X98" s="481"/>
      <c r="Y98" s="481"/>
      <c r="Z98" s="481"/>
    </row>
    <row r="99" spans="1:26">
      <c r="A99" s="481"/>
      <c r="B99" s="481"/>
      <c r="C99" s="481"/>
      <c r="D99" s="481"/>
      <c r="E99" s="481"/>
      <c r="F99" s="481"/>
      <c r="G99" s="481"/>
      <c r="H99" s="481"/>
      <c r="I99" s="481"/>
      <c r="J99" s="481"/>
      <c r="K99" s="481"/>
      <c r="L99" s="481"/>
      <c r="M99" s="481"/>
      <c r="N99" s="481"/>
      <c r="O99" s="481"/>
      <c r="P99" s="481"/>
      <c r="Q99" s="481"/>
      <c r="R99" s="481"/>
      <c r="S99" s="481"/>
      <c r="T99" s="481"/>
      <c r="U99" s="481"/>
      <c r="V99" s="481"/>
      <c r="W99" s="481"/>
      <c r="X99" s="481"/>
      <c r="Y99" s="481"/>
      <c r="Z99" s="48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AC325B-15AF-44B1-AFCC-31E5072758B3}"/>
    <hyperlink ref="B32" r:id="rId2" xr:uid="{F2F18DD0-5FD7-45D7-9B8D-E910CE8FEB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D47"/>
  <sheetViews>
    <sheetView topLeftCell="A20" zoomScale="89" zoomScaleNormal="10" workbookViewId="0">
      <selection activeCell="K46" sqref="K46"/>
    </sheetView>
  </sheetViews>
  <sheetFormatPr defaultColWidth="9.140625" defaultRowHeight="15"/>
  <cols>
    <col min="1" max="1" width="22.42578125" style="1" customWidth="1"/>
    <col min="2" max="2" width="19.140625" style="1" customWidth="1"/>
    <col min="3" max="3" width="11.140625" style="1" customWidth="1"/>
    <col min="4" max="4" width="84.42578125" style="1" bestFit="1" customWidth="1"/>
    <col min="5" max="5" width="9.140625" style="1"/>
    <col min="6" max="6" width="12" style="1" bestFit="1" customWidth="1"/>
    <col min="7" max="7" width="9.140625" style="1"/>
    <col min="8" max="10" width="8.7109375" style="1" bestFit="1" customWidth="1"/>
    <col min="11" max="11" width="20.28515625" style="1" bestFit="1" customWidth="1"/>
    <col min="12" max="34" width="9.140625" style="1"/>
    <col min="35" max="35" width="4.7109375" style="1" bestFit="1" customWidth="1"/>
    <col min="36" max="36" width="12.42578125" style="1" bestFit="1" customWidth="1"/>
    <col min="37" max="37" width="21.140625" style="1" bestFit="1" customWidth="1"/>
    <col min="38" max="38" width="26.5703125" style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9" ht="23.25">
      <c r="A1" s="17" t="s">
        <v>86</v>
      </c>
      <c r="B1" s="18"/>
    </row>
    <row r="2" spans="1:49">
      <c r="A2" s="2" t="s">
        <v>125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9">
      <c r="A3" s="2"/>
      <c r="B3" s="185"/>
      <c r="C3" s="185"/>
      <c r="D3" s="2"/>
      <c r="E3" s="2"/>
      <c r="F3" s="5" t="s">
        <v>3008</v>
      </c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2"/>
      <c r="S3" s="2"/>
      <c r="T3" s="2"/>
      <c r="U3" s="2"/>
      <c r="W3" s="2"/>
      <c r="X3" s="2"/>
      <c r="Y3" s="2"/>
      <c r="AA3" s="2"/>
      <c r="AB3" s="2"/>
      <c r="AL3" s="5" t="s">
        <v>37</v>
      </c>
      <c r="AM3" s="11"/>
      <c r="AN3" s="12"/>
      <c r="AO3" s="12"/>
      <c r="AP3" s="12"/>
      <c r="AQ3" s="12"/>
      <c r="AR3" s="12"/>
      <c r="AS3" s="12"/>
    </row>
    <row r="4" spans="1:49" ht="38.25">
      <c r="A4" s="6" t="s">
        <v>17</v>
      </c>
      <c r="B4" s="106" t="s">
        <v>3005</v>
      </c>
      <c r="C4" s="106" t="s">
        <v>3006</v>
      </c>
      <c r="D4" s="7" t="s">
        <v>18</v>
      </c>
      <c r="E4" s="6" t="s">
        <v>19</v>
      </c>
      <c r="F4" s="6" t="s">
        <v>20</v>
      </c>
      <c r="G4" s="8" t="s">
        <v>75</v>
      </c>
      <c r="H4" s="8" t="s">
        <v>76</v>
      </c>
      <c r="I4" s="8" t="s">
        <v>77</v>
      </c>
      <c r="J4" s="8" t="s">
        <v>78</v>
      </c>
      <c r="K4" s="8" t="s">
        <v>79</v>
      </c>
      <c r="L4" s="9" t="s">
        <v>31</v>
      </c>
      <c r="M4" s="9" t="s">
        <v>3009</v>
      </c>
      <c r="N4" s="9" t="s">
        <v>22</v>
      </c>
      <c r="O4" s="9" t="s">
        <v>23</v>
      </c>
      <c r="P4" s="9" t="s">
        <v>66</v>
      </c>
      <c r="Q4" s="9" t="s">
        <v>67</v>
      </c>
      <c r="R4" s="9" t="s">
        <v>24</v>
      </c>
      <c r="S4" s="9" t="s">
        <v>25</v>
      </c>
      <c r="T4" s="9" t="s">
        <v>26</v>
      </c>
      <c r="U4" s="9" t="s">
        <v>68</v>
      </c>
      <c r="V4" s="9" t="s">
        <v>69</v>
      </c>
      <c r="W4" s="9" t="s">
        <v>27</v>
      </c>
      <c r="X4" s="9" t="s">
        <v>28</v>
      </c>
      <c r="Y4" s="9" t="s">
        <v>29</v>
      </c>
      <c r="Z4" s="9" t="s">
        <v>70</v>
      </c>
      <c r="AA4" s="9" t="s">
        <v>71</v>
      </c>
      <c r="AB4" s="9" t="s">
        <v>30</v>
      </c>
      <c r="AC4" s="9" t="s">
        <v>72</v>
      </c>
      <c r="AD4" s="9" t="s">
        <v>73</v>
      </c>
      <c r="AE4" s="9" t="s">
        <v>32</v>
      </c>
      <c r="AF4" s="9" t="s">
        <v>129</v>
      </c>
      <c r="AG4" s="9" t="s">
        <v>130</v>
      </c>
      <c r="AH4" s="9" t="s">
        <v>131</v>
      </c>
      <c r="AI4" s="9" t="s">
        <v>132</v>
      </c>
      <c r="AJ4" s="9" t="s">
        <v>133</v>
      </c>
      <c r="AL4" s="7" t="s">
        <v>38</v>
      </c>
      <c r="AM4" s="7" t="s">
        <v>17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</row>
    <row r="5" spans="1:49" ht="38.25" customHeight="1">
      <c r="A5" s="26" t="s">
        <v>33</v>
      </c>
      <c r="B5" s="113"/>
      <c r="C5" s="113"/>
      <c r="D5" s="26" t="s">
        <v>34</v>
      </c>
      <c r="E5" s="26" t="s">
        <v>35</v>
      </c>
      <c r="F5" s="26" t="s">
        <v>36</v>
      </c>
      <c r="G5" s="27" t="s">
        <v>80</v>
      </c>
      <c r="H5" s="27"/>
      <c r="I5" s="27"/>
      <c r="J5" s="27"/>
      <c r="K5" s="27"/>
      <c r="L5" s="28"/>
      <c r="M5" s="19" t="s">
        <v>88</v>
      </c>
      <c r="N5" s="28"/>
      <c r="O5" s="28"/>
      <c r="P5" s="28"/>
      <c r="Q5" s="28"/>
      <c r="R5" s="19" t="s">
        <v>89</v>
      </c>
      <c r="S5" s="28"/>
      <c r="T5" s="28"/>
      <c r="U5" s="28"/>
      <c r="V5" s="28"/>
      <c r="W5" s="38" t="s">
        <v>90</v>
      </c>
      <c r="X5" s="38"/>
      <c r="Y5" s="38"/>
      <c r="Z5" s="38"/>
      <c r="AA5" s="38"/>
      <c r="AB5" s="390" t="s">
        <v>74</v>
      </c>
      <c r="AC5" s="390"/>
      <c r="AD5" s="390"/>
      <c r="AE5" s="28"/>
      <c r="AF5" s="37" t="s">
        <v>1</v>
      </c>
      <c r="AG5" s="37"/>
      <c r="AH5" s="37"/>
      <c r="AI5" s="37"/>
      <c r="AJ5" s="37"/>
      <c r="AL5" s="13" t="s">
        <v>45</v>
      </c>
      <c r="AM5" s="13" t="s">
        <v>46</v>
      </c>
      <c r="AN5" s="13" t="s">
        <v>34</v>
      </c>
      <c r="AO5" s="13" t="s">
        <v>47</v>
      </c>
      <c r="AP5" s="13" t="s">
        <v>48</v>
      </c>
      <c r="AQ5" s="13" t="s">
        <v>85</v>
      </c>
      <c r="AR5" s="13" t="s">
        <v>49</v>
      </c>
      <c r="AS5" s="13" t="s">
        <v>50</v>
      </c>
    </row>
    <row r="6" spans="1:49">
      <c r="A6" s="29" t="s">
        <v>2798</v>
      </c>
      <c r="B6" s="162" t="s">
        <v>3003</v>
      </c>
      <c r="C6" s="162"/>
      <c r="D6" s="30" t="str">
        <f>"PWR "&amp;AW6&amp;" new"</f>
        <v>PWR Offshore wind new</v>
      </c>
      <c r="E6" s="30" t="s">
        <v>2816</v>
      </c>
      <c r="F6" s="29" t="s">
        <v>82</v>
      </c>
      <c r="G6" s="31">
        <v>1</v>
      </c>
      <c r="H6" s="31"/>
      <c r="I6" s="31"/>
      <c r="J6" s="31"/>
      <c r="K6" s="31"/>
      <c r="L6" s="32">
        <v>2019</v>
      </c>
      <c r="M6" s="34">
        <f>VLOOKUP($A6,ETRI_Cost!$A:$I,5,FALSE)</f>
        <v>3500</v>
      </c>
      <c r="N6" s="34">
        <f>VLOOKUP($A6,ETRI_Cost!$A:$I,6,FALSE)</f>
        <v>2870</v>
      </c>
      <c r="O6" s="34">
        <f>VLOOKUP($A6,ETRI_Cost!$A:$I,7,FALSE)</f>
        <v>2570</v>
      </c>
      <c r="P6" s="34">
        <f>VLOOKUP($A6,ETRI_Cost!$A:$I,8,FALSE)</f>
        <v>2430</v>
      </c>
      <c r="Q6" s="34">
        <f>VLOOKUP($A6,ETRI_Cost!$A:$I,9,FALSE)</f>
        <v>2330</v>
      </c>
      <c r="R6" s="39">
        <v>128.38999999999999</v>
      </c>
      <c r="S6" s="39">
        <v>92.16</v>
      </c>
      <c r="T6" s="39">
        <v>77.400000000000006</v>
      </c>
      <c r="U6" s="39">
        <v>66.64</v>
      </c>
      <c r="V6" s="39">
        <v>52.44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32">
        <v>20</v>
      </c>
      <c r="AC6" s="32">
        <v>25</v>
      </c>
      <c r="AD6" s="32">
        <v>30</v>
      </c>
      <c r="AE6" s="33">
        <v>31.536000000000001</v>
      </c>
      <c r="AF6" s="31">
        <v>0.5</v>
      </c>
      <c r="AG6" s="31">
        <v>0.55000000000000004</v>
      </c>
      <c r="AH6" s="31">
        <v>0.6</v>
      </c>
      <c r="AI6" s="31">
        <v>0.65</v>
      </c>
      <c r="AJ6" s="31">
        <v>0.65</v>
      </c>
      <c r="AL6" s="41" t="s">
        <v>83</v>
      </c>
      <c r="AM6" s="1" t="str">
        <f t="shared" ref="AM6:AM38" si="0">A6</f>
        <v>P-RNW-WIN-OF02</v>
      </c>
      <c r="AN6" s="10" t="str">
        <f t="shared" ref="AN6:AN33" si="1">D6</f>
        <v>PWR Offshore wind new</v>
      </c>
      <c r="AO6" s="1" t="s">
        <v>84</v>
      </c>
      <c r="AP6" s="1" t="s">
        <v>2</v>
      </c>
      <c r="AQ6" s="40" t="s">
        <v>91</v>
      </c>
      <c r="AR6" s="88"/>
      <c r="AS6" s="23"/>
      <c r="AW6" s="29" t="s">
        <v>87</v>
      </c>
    </row>
    <row r="7" spans="1:49">
      <c r="A7" s="29" t="s">
        <v>2771</v>
      </c>
      <c r="B7" s="162" t="s">
        <v>3003</v>
      </c>
      <c r="C7" s="162"/>
      <c r="D7" s="30" t="str">
        <f t="shared" ref="D7:D38" si="2">"PWR "&amp;AW7&amp;" new"</f>
        <v>PWR Commercial solar PV system 0.1-2 MW new</v>
      </c>
      <c r="E7" s="35" t="s">
        <v>2817</v>
      </c>
      <c r="F7" s="29" t="s">
        <v>82</v>
      </c>
      <c r="G7" s="31">
        <v>1</v>
      </c>
      <c r="H7" s="93"/>
      <c r="I7" s="93"/>
      <c r="J7" s="93"/>
      <c r="K7" s="93"/>
      <c r="L7" s="32">
        <v>2019</v>
      </c>
      <c r="M7" s="34">
        <f>VLOOKUP($A7,ETRI_Cost!$A:$I,5,FALSE)</f>
        <v>1140</v>
      </c>
      <c r="N7" s="34">
        <f>VLOOKUP($A7,ETRI_Cost!$A:$I,6,FALSE)</f>
        <v>880</v>
      </c>
      <c r="O7" s="34">
        <f>VLOOKUP($A7,ETRI_Cost!$A:$I,7,FALSE)</f>
        <v>670</v>
      </c>
      <c r="P7" s="34">
        <f>VLOOKUP($A7,ETRI_Cost!$A:$I,8,FALSE)</f>
        <v>510</v>
      </c>
      <c r="Q7" s="34">
        <f>VLOOKUP($A7,ETRI_Cost!$A:$I,9,FALSE)</f>
        <v>410</v>
      </c>
      <c r="R7" s="39">
        <v>27.5</v>
      </c>
      <c r="S7" s="39">
        <v>22.5</v>
      </c>
      <c r="T7" s="39">
        <v>20.25</v>
      </c>
      <c r="U7" s="39">
        <v>19</v>
      </c>
      <c r="V7" s="39">
        <v>18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32">
        <v>25</v>
      </c>
      <c r="AC7" s="32"/>
      <c r="AD7" s="32"/>
      <c r="AE7" s="33">
        <v>31.536000000000001</v>
      </c>
      <c r="AF7" s="31">
        <v>0.17</v>
      </c>
      <c r="AG7" s="31">
        <v>0.17</v>
      </c>
      <c r="AH7" s="31">
        <v>0.17</v>
      </c>
      <c r="AI7" s="31">
        <v>0.17</v>
      </c>
      <c r="AJ7" s="31">
        <v>0.17</v>
      </c>
      <c r="AL7" s="41" t="s">
        <v>83</v>
      </c>
      <c r="AM7" s="1" t="str">
        <f t="shared" si="0"/>
        <v>P-RNW-SOL-PV01</v>
      </c>
      <c r="AN7" s="10" t="str">
        <f t="shared" si="1"/>
        <v>PWR Commercial solar PV system 0.1-2 MW new</v>
      </c>
      <c r="AO7" s="1" t="s">
        <v>84</v>
      </c>
      <c r="AP7" s="1" t="s">
        <v>2</v>
      </c>
      <c r="AQ7" s="40" t="s">
        <v>91</v>
      </c>
      <c r="AR7" s="88"/>
      <c r="AS7" s="23"/>
      <c r="AW7" s="29" t="s">
        <v>3</v>
      </c>
    </row>
    <row r="8" spans="1:49">
      <c r="A8" s="92" t="s">
        <v>2770</v>
      </c>
      <c r="B8" s="162" t="s">
        <v>3003</v>
      </c>
      <c r="C8" s="162"/>
      <c r="D8" s="30" t="str">
        <f t="shared" si="2"/>
        <v>PWR Commercial solar PV &gt;2 MW without tracking new</v>
      </c>
      <c r="E8" s="35" t="s">
        <v>2817</v>
      </c>
      <c r="F8" s="29" t="s">
        <v>82</v>
      </c>
      <c r="G8" s="93">
        <v>1</v>
      </c>
      <c r="H8" s="93"/>
      <c r="I8" s="93"/>
      <c r="J8" s="93"/>
      <c r="K8" s="93"/>
      <c r="L8" s="32">
        <v>2019</v>
      </c>
      <c r="M8" s="34">
        <f>VLOOKUP($A8,ETRI_Cost!$A:$I,5,FALSE)</f>
        <v>1020</v>
      </c>
      <c r="N8" s="34">
        <f>VLOOKUP($A8,ETRI_Cost!$A:$I,6,FALSE)</f>
        <v>790</v>
      </c>
      <c r="O8" s="34">
        <f>VLOOKUP($A8,ETRI_Cost!$A:$I,7,FALSE)</f>
        <v>600</v>
      </c>
      <c r="P8" s="34">
        <f>VLOOKUP($A8,ETRI_Cost!$A:$I,8,FALSE)</f>
        <v>450</v>
      </c>
      <c r="Q8" s="34">
        <f>VLOOKUP($A8,ETRI_Cost!$A:$I,9,FALSE)</f>
        <v>370</v>
      </c>
      <c r="R8" s="39">
        <v>16.66</v>
      </c>
      <c r="S8" s="39">
        <v>13.6</v>
      </c>
      <c r="T8" s="39">
        <v>10.88</v>
      </c>
      <c r="U8" s="39">
        <v>9.86</v>
      </c>
      <c r="V8" s="39">
        <v>8.84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32">
        <v>25</v>
      </c>
      <c r="AC8" s="32"/>
      <c r="AD8" s="32"/>
      <c r="AE8" s="33">
        <v>31.536000000000001</v>
      </c>
      <c r="AF8" s="31">
        <v>0.17</v>
      </c>
      <c r="AG8" s="31">
        <v>0.17</v>
      </c>
      <c r="AH8" s="31">
        <v>0.17</v>
      </c>
      <c r="AI8" s="31">
        <v>0.17</v>
      </c>
      <c r="AJ8" s="31">
        <v>0.17</v>
      </c>
      <c r="AL8" s="41" t="s">
        <v>83</v>
      </c>
      <c r="AM8" s="1" t="str">
        <f t="shared" si="0"/>
        <v>P-RNW-SOL-PV02</v>
      </c>
      <c r="AN8" s="10" t="str">
        <f t="shared" si="1"/>
        <v>PWR Commercial solar PV &gt;2 MW without tracking new</v>
      </c>
      <c r="AO8" s="1" t="s">
        <v>84</v>
      </c>
      <c r="AP8" s="1" t="s">
        <v>2</v>
      </c>
      <c r="AQ8" s="40" t="s">
        <v>91</v>
      </c>
      <c r="AR8" s="88"/>
      <c r="AS8" s="23"/>
      <c r="AW8" s="29" t="s">
        <v>4</v>
      </c>
    </row>
    <row r="9" spans="1:49">
      <c r="A9" s="92" t="s">
        <v>2772</v>
      </c>
      <c r="B9" s="162" t="s">
        <v>3003</v>
      </c>
      <c r="C9" s="162"/>
      <c r="D9" s="30" t="str">
        <f t="shared" si="2"/>
        <v>PWR Commercial solar PV &gt;2 MW with tracking new</v>
      </c>
      <c r="E9" s="35" t="s">
        <v>2817</v>
      </c>
      <c r="F9" s="29" t="s">
        <v>82</v>
      </c>
      <c r="G9" s="93">
        <v>1</v>
      </c>
      <c r="H9" s="93"/>
      <c r="I9" s="93"/>
      <c r="J9" s="93"/>
      <c r="K9" s="93"/>
      <c r="L9" s="32">
        <v>2019</v>
      </c>
      <c r="M9" s="34">
        <f>VLOOKUP($A9,ETRI_Cost!$A:$I,5,FALSE)</f>
        <v>1120</v>
      </c>
      <c r="N9" s="34">
        <f>VLOOKUP($A9,ETRI_Cost!$A:$I,6,FALSE)</f>
        <v>860</v>
      </c>
      <c r="O9" s="34">
        <f>VLOOKUP($A9,ETRI_Cost!$A:$I,7,FALSE)</f>
        <v>650</v>
      </c>
      <c r="P9" s="34">
        <f>VLOOKUP($A9,ETRI_Cost!$A:$I,8,FALSE)</f>
        <v>500</v>
      </c>
      <c r="Q9" s="34">
        <f>VLOOKUP($A9,ETRI_Cost!$A:$I,9,FALSE)</f>
        <v>410</v>
      </c>
      <c r="R9" s="39">
        <v>21.75</v>
      </c>
      <c r="S9" s="39">
        <v>16.5</v>
      </c>
      <c r="T9" s="39">
        <v>13.35</v>
      </c>
      <c r="U9" s="39">
        <v>11.85</v>
      </c>
      <c r="V9" s="39">
        <v>10.65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32">
        <v>25</v>
      </c>
      <c r="AC9" s="32"/>
      <c r="AD9" s="32"/>
      <c r="AE9" s="33">
        <v>31.536000000000001</v>
      </c>
      <c r="AF9" s="31">
        <v>0.21</v>
      </c>
      <c r="AG9" s="31">
        <v>0.21</v>
      </c>
      <c r="AH9" s="31">
        <v>0.21</v>
      </c>
      <c r="AI9" s="31">
        <v>0.21</v>
      </c>
      <c r="AJ9" s="31">
        <v>0.21</v>
      </c>
      <c r="AL9" s="41" t="s">
        <v>83</v>
      </c>
      <c r="AM9" s="1" t="str">
        <f t="shared" si="0"/>
        <v>P-RNW-SOL-PV03</v>
      </c>
      <c r="AN9" s="10" t="str">
        <f t="shared" si="1"/>
        <v>PWR Commercial solar PV &gt;2 MW with tracking new</v>
      </c>
      <c r="AO9" s="1" t="s">
        <v>84</v>
      </c>
      <c r="AP9" s="1" t="s">
        <v>2</v>
      </c>
      <c r="AQ9" s="40" t="s">
        <v>91</v>
      </c>
      <c r="AR9" s="88"/>
      <c r="AS9" s="23"/>
      <c r="AW9" s="29" t="s">
        <v>5</v>
      </c>
    </row>
    <row r="10" spans="1:49">
      <c r="A10" s="92" t="s">
        <v>2773</v>
      </c>
      <c r="B10" s="162" t="s">
        <v>3004</v>
      </c>
      <c r="C10" s="162"/>
      <c r="D10" s="30" t="str">
        <f t="shared" si="2"/>
        <v>PWR Solar thermal electricity power plants without thermal storage (power/heat=0.38) new</v>
      </c>
      <c r="E10" s="35" t="s">
        <v>2817</v>
      </c>
      <c r="F10" s="29" t="s">
        <v>82</v>
      </c>
      <c r="G10" s="31">
        <v>0.36</v>
      </c>
      <c r="H10" s="31"/>
      <c r="I10" s="31"/>
      <c r="J10" s="31"/>
      <c r="K10" s="31"/>
      <c r="L10" s="32">
        <v>2019</v>
      </c>
      <c r="M10" s="34">
        <v>5600</v>
      </c>
      <c r="N10" s="34">
        <v>4500</v>
      </c>
      <c r="O10" s="34">
        <v>3800</v>
      </c>
      <c r="P10" s="34">
        <v>3500</v>
      </c>
      <c r="Q10" s="32">
        <v>3400</v>
      </c>
      <c r="R10" s="39">
        <v>224</v>
      </c>
      <c r="S10" s="39">
        <v>180</v>
      </c>
      <c r="T10" s="39">
        <v>152</v>
      </c>
      <c r="U10" s="39">
        <v>140</v>
      </c>
      <c r="V10" s="39">
        <v>136</v>
      </c>
      <c r="W10" s="58">
        <v>0.44800000000000001</v>
      </c>
      <c r="X10" s="58">
        <v>0.36</v>
      </c>
      <c r="Y10" s="58">
        <v>0.30399999999999999</v>
      </c>
      <c r="Z10" s="58">
        <v>0.28000000000000003</v>
      </c>
      <c r="AA10" s="58">
        <v>0.27200000000000002</v>
      </c>
      <c r="AB10" s="32">
        <v>30</v>
      </c>
      <c r="AC10" s="32"/>
      <c r="AD10" s="32"/>
      <c r="AE10" s="33">
        <v>31.536000000000001</v>
      </c>
      <c r="AF10" s="31">
        <v>0.42</v>
      </c>
      <c r="AG10" s="31">
        <v>0.42</v>
      </c>
      <c r="AH10" s="31">
        <v>0.42</v>
      </c>
      <c r="AI10" s="31">
        <v>0.42</v>
      </c>
      <c r="AJ10" s="31">
        <v>0.42</v>
      </c>
      <c r="AL10" s="41" t="s">
        <v>83</v>
      </c>
      <c r="AM10" s="1" t="str">
        <f t="shared" si="0"/>
        <v>P-RNW-SOL-CSP04</v>
      </c>
      <c r="AN10" s="10" t="str">
        <f t="shared" si="1"/>
        <v>PWR Solar thermal electricity power plants without thermal storage (power/heat=0.38) new</v>
      </c>
      <c r="AO10" s="1" t="s">
        <v>84</v>
      </c>
      <c r="AP10" s="1" t="s">
        <v>2</v>
      </c>
      <c r="AQ10" s="40" t="s">
        <v>91</v>
      </c>
      <c r="AR10" s="88"/>
      <c r="AS10" s="23"/>
      <c r="AW10" s="29" t="s">
        <v>81</v>
      </c>
    </row>
    <row r="11" spans="1:49">
      <c r="A11" s="29" t="s">
        <v>2774</v>
      </c>
      <c r="B11" s="162" t="s">
        <v>3003</v>
      </c>
      <c r="C11" s="162"/>
      <c r="D11" s="30" t="str">
        <f t="shared" si="2"/>
        <v>PWR Hydropower dam and reservoir, &gt;100 MW new</v>
      </c>
      <c r="E11" s="36" t="s">
        <v>2818</v>
      </c>
      <c r="F11" s="29" t="s">
        <v>82</v>
      </c>
      <c r="G11" s="31">
        <v>1</v>
      </c>
      <c r="H11" s="31"/>
      <c r="I11" s="31"/>
      <c r="J11" s="31"/>
      <c r="K11" s="31"/>
      <c r="L11" s="32">
        <v>2019</v>
      </c>
      <c r="M11" s="34">
        <f>VLOOKUP($A11,ETRI_Cost!$A:$I,5,FALSE)</f>
        <v>3500</v>
      </c>
      <c r="N11" s="34">
        <f>VLOOKUP($A11,ETRI_Cost!$A:$I,6,FALSE)</f>
        <v>3500</v>
      </c>
      <c r="O11" s="34">
        <f>VLOOKUP($A11,ETRI_Cost!$A:$I,7,FALSE)</f>
        <v>3490</v>
      </c>
      <c r="P11" s="34">
        <f>VLOOKUP($A11,ETRI_Cost!$A:$I,8,FALSE)</f>
        <v>3480</v>
      </c>
      <c r="Q11" s="34">
        <f>VLOOKUP($A11,ETRI_Cost!$A:$I,9,FALSE)</f>
        <v>3470</v>
      </c>
      <c r="R11" s="39">
        <v>22</v>
      </c>
      <c r="S11" s="39">
        <v>22</v>
      </c>
      <c r="T11" s="39">
        <v>22</v>
      </c>
      <c r="U11" s="39">
        <v>22</v>
      </c>
      <c r="V11" s="39">
        <v>22</v>
      </c>
      <c r="W11" s="58">
        <v>6.6000000000000003E-2</v>
      </c>
      <c r="X11" s="58">
        <v>6.6000000000000003E-2</v>
      </c>
      <c r="Y11" s="58">
        <v>6.6000000000000003E-2</v>
      </c>
      <c r="Z11" s="58">
        <v>6.6000000000000003E-2</v>
      </c>
      <c r="AA11" s="58">
        <v>6.6000000000000003E-2</v>
      </c>
      <c r="AB11" s="32">
        <v>60</v>
      </c>
      <c r="AC11" s="32"/>
      <c r="AD11" s="32"/>
      <c r="AE11" s="33">
        <v>31.536000000000001</v>
      </c>
      <c r="AF11" s="31">
        <v>0.35</v>
      </c>
      <c r="AG11" s="31">
        <v>0.35</v>
      </c>
      <c r="AH11" s="31">
        <v>0.35</v>
      </c>
      <c r="AI11" s="31">
        <v>0.35</v>
      </c>
      <c r="AJ11" s="31">
        <v>0.35</v>
      </c>
      <c r="AL11" s="41" t="s">
        <v>83</v>
      </c>
      <c r="AM11" s="1" t="str">
        <f t="shared" si="0"/>
        <v>P-RNW-HYD-DAM01</v>
      </c>
      <c r="AN11" s="10" t="str">
        <f t="shared" si="1"/>
        <v>PWR Hydropower dam and reservoir, &gt;100 MW new</v>
      </c>
      <c r="AO11" s="1" t="s">
        <v>84</v>
      </c>
      <c r="AP11" s="1" t="s">
        <v>2</v>
      </c>
      <c r="AQ11" s="40" t="s">
        <v>91</v>
      </c>
      <c r="AR11" s="88"/>
      <c r="AS11" s="23"/>
      <c r="AW11" s="29" t="s">
        <v>6</v>
      </c>
    </row>
    <row r="12" spans="1:49">
      <c r="A12" s="92" t="s">
        <v>2775</v>
      </c>
      <c r="B12" s="162" t="s">
        <v>3003</v>
      </c>
      <c r="C12" s="162"/>
      <c r="D12" s="30" t="str">
        <f t="shared" si="2"/>
        <v>PWR Hydropower dam and reservoir, 10-100 MW new</v>
      </c>
      <c r="E12" s="36" t="s">
        <v>2818</v>
      </c>
      <c r="F12" s="29" t="s">
        <v>82</v>
      </c>
      <c r="G12" s="31">
        <v>1</v>
      </c>
      <c r="H12" s="31"/>
      <c r="I12" s="31"/>
      <c r="J12" s="31"/>
      <c r="K12" s="31"/>
      <c r="L12" s="32">
        <v>2019</v>
      </c>
      <c r="M12" s="34">
        <f>VLOOKUP($A12,ETRI_Cost!$A:$I,5,FALSE)</f>
        <v>4000</v>
      </c>
      <c r="N12" s="34">
        <f>VLOOKUP($A12,ETRI_Cost!$A:$I,6,FALSE)</f>
        <v>4000</v>
      </c>
      <c r="O12" s="34">
        <f>VLOOKUP($A12,ETRI_Cost!$A:$I,7,FALSE)</f>
        <v>3980</v>
      </c>
      <c r="P12" s="34">
        <f>VLOOKUP($A12,ETRI_Cost!$A:$I,8,FALSE)</f>
        <v>3970</v>
      </c>
      <c r="Q12" s="34">
        <f>VLOOKUP($A12,ETRI_Cost!$A:$I,9,FALSE)</f>
        <v>3970</v>
      </c>
      <c r="R12" s="39">
        <v>49.5</v>
      </c>
      <c r="S12" s="39">
        <v>50.4</v>
      </c>
      <c r="T12" s="39">
        <v>50.55</v>
      </c>
      <c r="U12" s="39">
        <v>50.55</v>
      </c>
      <c r="V12" s="39">
        <v>50.55</v>
      </c>
      <c r="W12" s="58">
        <v>0.16500000000000001</v>
      </c>
      <c r="X12" s="58">
        <v>0.16800000000000001</v>
      </c>
      <c r="Y12" s="58">
        <v>0.16850000000000001</v>
      </c>
      <c r="Z12" s="58">
        <v>0.16850000000000001</v>
      </c>
      <c r="AA12" s="58">
        <v>0.16850000000000001</v>
      </c>
      <c r="AB12" s="32">
        <v>60</v>
      </c>
      <c r="AC12" s="32"/>
      <c r="AD12" s="32"/>
      <c r="AE12" s="33">
        <v>31.536000000000001</v>
      </c>
      <c r="AF12" s="31">
        <v>0.4</v>
      </c>
      <c r="AG12" s="31">
        <v>0.4</v>
      </c>
      <c r="AH12" s="31">
        <v>0.4</v>
      </c>
      <c r="AI12" s="31">
        <v>0.4</v>
      </c>
      <c r="AJ12" s="31">
        <v>0.4</v>
      </c>
      <c r="AL12" s="41" t="s">
        <v>83</v>
      </c>
      <c r="AM12" s="1" t="str">
        <f t="shared" si="0"/>
        <v>P-RNW-HYD-DAM02</v>
      </c>
      <c r="AN12" s="10" t="str">
        <f t="shared" si="1"/>
        <v>PWR Hydropower dam and reservoir, 10-100 MW new</v>
      </c>
      <c r="AO12" s="1" t="s">
        <v>84</v>
      </c>
      <c r="AP12" s="1" t="s">
        <v>2</v>
      </c>
      <c r="AQ12" s="40" t="s">
        <v>91</v>
      </c>
      <c r="AR12" s="88"/>
      <c r="AS12" s="23"/>
      <c r="AW12" s="29" t="s">
        <v>7</v>
      </c>
    </row>
    <row r="13" spans="1:49">
      <c r="A13" s="92" t="s">
        <v>2776</v>
      </c>
      <c r="B13" s="162" t="s">
        <v>3003</v>
      </c>
      <c r="C13" s="162"/>
      <c r="D13" s="30" t="str">
        <f t="shared" si="2"/>
        <v>PWR Hydropower dam and reservoir, &lt;10 MW new</v>
      </c>
      <c r="E13" s="36" t="s">
        <v>2818</v>
      </c>
      <c r="F13" s="29" t="s">
        <v>82</v>
      </c>
      <c r="G13" s="31">
        <v>1</v>
      </c>
      <c r="H13" s="31"/>
      <c r="I13" s="31"/>
      <c r="J13" s="31"/>
      <c r="K13" s="31"/>
      <c r="L13" s="32">
        <v>2019</v>
      </c>
      <c r="M13" s="34">
        <f>VLOOKUP($A13,ETRI_Cost!$A:$I,5,FALSE)</f>
        <v>5000</v>
      </c>
      <c r="N13" s="34">
        <f>VLOOKUP($A13,ETRI_Cost!$A:$I,6,FALSE)</f>
        <v>5000</v>
      </c>
      <c r="O13" s="34">
        <f>VLOOKUP($A13,ETRI_Cost!$A:$I,7,FALSE)</f>
        <v>4980</v>
      </c>
      <c r="P13" s="34">
        <f>VLOOKUP($A13,ETRI_Cost!$A:$I,8,FALSE)</f>
        <v>4970</v>
      </c>
      <c r="Q13" s="34">
        <f>VLOOKUP($A13,ETRI_Cost!$A:$I,9,FALSE)</f>
        <v>4960</v>
      </c>
      <c r="R13" s="39">
        <v>66</v>
      </c>
      <c r="S13" s="39">
        <v>67.2</v>
      </c>
      <c r="T13" s="39">
        <v>67.5</v>
      </c>
      <c r="U13" s="39">
        <v>67.5</v>
      </c>
      <c r="V13" s="39">
        <v>67.5</v>
      </c>
      <c r="W13" s="58">
        <v>0.22</v>
      </c>
      <c r="X13" s="58">
        <v>0.224</v>
      </c>
      <c r="Y13" s="58">
        <v>0.22500000000000001</v>
      </c>
      <c r="Z13" s="58">
        <v>0.22500000000000001</v>
      </c>
      <c r="AA13" s="58">
        <v>0.22500000000000001</v>
      </c>
      <c r="AB13" s="32">
        <v>60</v>
      </c>
      <c r="AC13" s="32"/>
      <c r="AD13" s="32"/>
      <c r="AE13" s="33">
        <v>31.536000000000001</v>
      </c>
      <c r="AF13" s="31">
        <v>0.37</v>
      </c>
      <c r="AG13" s="31">
        <v>0.37</v>
      </c>
      <c r="AH13" s="31">
        <v>0.37</v>
      </c>
      <c r="AI13" s="31">
        <v>0.37</v>
      </c>
      <c r="AJ13" s="31">
        <v>0.37</v>
      </c>
      <c r="AL13" s="41" t="s">
        <v>83</v>
      </c>
      <c r="AM13" s="1" t="str">
        <f t="shared" si="0"/>
        <v>P-RNW-HYD-DAM03</v>
      </c>
      <c r="AN13" s="10" t="str">
        <f t="shared" si="1"/>
        <v>PWR Hydropower dam and reservoir, &lt;10 MW new</v>
      </c>
      <c r="AO13" s="1" t="s">
        <v>84</v>
      </c>
      <c r="AP13" s="1" t="s">
        <v>2</v>
      </c>
      <c r="AQ13" s="40" t="s">
        <v>91</v>
      </c>
      <c r="AR13" s="88"/>
      <c r="AS13" s="23"/>
      <c r="AW13" s="29" t="s">
        <v>8</v>
      </c>
    </row>
    <row r="14" spans="1:49">
      <c r="A14" s="92" t="s">
        <v>2777</v>
      </c>
      <c r="B14" s="162" t="s">
        <v>3003</v>
      </c>
      <c r="C14" s="162"/>
      <c r="D14" s="30" t="str">
        <f t="shared" si="2"/>
        <v>PWR Hydropower run-of-a-river new</v>
      </c>
      <c r="E14" s="36" t="s">
        <v>2818</v>
      </c>
      <c r="F14" s="92" t="s">
        <v>82</v>
      </c>
      <c r="G14" s="31">
        <v>1</v>
      </c>
      <c r="H14" s="31"/>
      <c r="I14" s="31"/>
      <c r="J14" s="31"/>
      <c r="K14" s="31"/>
      <c r="L14" s="32">
        <v>2019</v>
      </c>
      <c r="M14" s="34">
        <f>VLOOKUP($A14,ETRI_Cost!$A:$I,5,FALSE)</f>
        <v>3000</v>
      </c>
      <c r="N14" s="34">
        <f>VLOOKUP($A14,ETRI_Cost!$A:$I,6,FALSE)</f>
        <v>3000</v>
      </c>
      <c r="O14" s="34">
        <f>VLOOKUP($A14,ETRI_Cost!$A:$I,7,FALSE)</f>
        <v>2990</v>
      </c>
      <c r="P14" s="34">
        <f>VLOOKUP($A14,ETRI_Cost!$A:$I,8,FALSE)</f>
        <v>2980</v>
      </c>
      <c r="Q14" s="34">
        <f>VLOOKUP($A14,ETRI_Cost!$A:$I,9,FALSE)</f>
        <v>2970</v>
      </c>
      <c r="R14" s="39">
        <v>82.5</v>
      </c>
      <c r="S14" s="39">
        <v>84</v>
      </c>
      <c r="T14" s="39">
        <v>84.3</v>
      </c>
      <c r="U14" s="39">
        <v>84.3</v>
      </c>
      <c r="V14" s="39">
        <v>84.3</v>
      </c>
      <c r="W14" s="58">
        <v>0.27500000000000002</v>
      </c>
      <c r="X14" s="58">
        <v>0.28000000000000003</v>
      </c>
      <c r="Y14" s="58">
        <v>0.28100000000000003</v>
      </c>
      <c r="Z14" s="58">
        <v>0.28100000000000003</v>
      </c>
      <c r="AA14" s="58">
        <v>0.28100000000000003</v>
      </c>
      <c r="AB14" s="32">
        <v>60</v>
      </c>
      <c r="AC14" s="32"/>
      <c r="AD14" s="32"/>
      <c r="AE14" s="33">
        <v>31.536000000000001</v>
      </c>
      <c r="AF14" s="31">
        <v>0.37</v>
      </c>
      <c r="AG14" s="31">
        <v>0.37</v>
      </c>
      <c r="AH14" s="31">
        <v>0.37</v>
      </c>
      <c r="AI14" s="31">
        <v>0.37</v>
      </c>
      <c r="AJ14" s="31">
        <v>0.37</v>
      </c>
      <c r="AL14" s="41" t="s">
        <v>83</v>
      </c>
      <c r="AM14" s="1" t="str">
        <f t="shared" si="0"/>
        <v>P-RNW-HYD-ROR04</v>
      </c>
      <c r="AN14" s="10" t="str">
        <f t="shared" si="1"/>
        <v>PWR Hydropower run-of-a-river new</v>
      </c>
      <c r="AO14" s="1" t="s">
        <v>84</v>
      </c>
      <c r="AP14" s="1" t="s">
        <v>2</v>
      </c>
      <c r="AQ14" s="40" t="s">
        <v>91</v>
      </c>
      <c r="AR14" s="183"/>
      <c r="AS14" s="23"/>
      <c r="AW14" s="29" t="s">
        <v>9</v>
      </c>
    </row>
    <row r="15" spans="1:49">
      <c r="A15" s="92" t="s">
        <v>2778</v>
      </c>
      <c r="B15" s="162" t="s">
        <v>3003</v>
      </c>
      <c r="C15" s="162" t="s">
        <v>3004</v>
      </c>
      <c r="D15" s="30" t="str">
        <f t="shared" si="2"/>
        <v>PWR Flash power plant extracting fluid from hydrothermal system at 2.5 km depth new</v>
      </c>
      <c r="E15" s="30" t="s">
        <v>2819</v>
      </c>
      <c r="F15" s="29" t="s">
        <v>82</v>
      </c>
      <c r="G15" s="31">
        <v>0.1</v>
      </c>
      <c r="H15" s="93">
        <v>0.1</v>
      </c>
      <c r="I15" s="93">
        <v>0.1</v>
      </c>
      <c r="J15" s="93">
        <v>0.1</v>
      </c>
      <c r="K15" s="93">
        <v>0.1</v>
      </c>
      <c r="L15" s="32">
        <v>2019</v>
      </c>
      <c r="M15" s="34">
        <f>VLOOKUP($A15,ETRI_Cost!$A:$I,5,FALSE)</f>
        <v>3540</v>
      </c>
      <c r="N15" s="34">
        <f>VLOOKUP($A15,ETRI_Cost!$A:$I,6,FALSE)</f>
        <v>3350</v>
      </c>
      <c r="O15" s="34">
        <f>VLOOKUP($A15,ETRI_Cost!$A:$I,7,FALSE)</f>
        <v>3150</v>
      </c>
      <c r="P15" s="34">
        <f>VLOOKUP($A15,ETRI_Cost!$A:$I,8,FALSE)</f>
        <v>3020</v>
      </c>
      <c r="Q15" s="34">
        <f>VLOOKUP($A15,ETRI_Cost!$A:$I,9,FALSE)</f>
        <v>2910</v>
      </c>
      <c r="R15" s="39">
        <v>77.419999999999987</v>
      </c>
      <c r="S15" s="39">
        <v>79.52</v>
      </c>
      <c r="T15" s="39">
        <v>80.459999999999994</v>
      </c>
      <c r="U15" s="39">
        <v>80.400000000000006</v>
      </c>
      <c r="V15" s="39">
        <v>79.420000000000016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32">
        <v>30</v>
      </c>
      <c r="AC15" s="32"/>
      <c r="AD15" s="32"/>
      <c r="AE15" s="33">
        <v>31.536000000000001</v>
      </c>
      <c r="AF15" s="31">
        <v>0.95</v>
      </c>
      <c r="AG15" s="31">
        <v>0.95</v>
      </c>
      <c r="AH15" s="31">
        <v>0.95</v>
      </c>
      <c r="AI15" s="31">
        <v>0.95</v>
      </c>
      <c r="AJ15" s="31">
        <v>0.95</v>
      </c>
      <c r="AL15" s="41" t="s">
        <v>83</v>
      </c>
      <c r="AM15" s="1" t="str">
        <f t="shared" si="0"/>
        <v>P-RNW-GEO01</v>
      </c>
      <c r="AN15" s="10" t="str">
        <f t="shared" si="1"/>
        <v>PWR Flash power plant extracting fluid from hydrothermal system at 2.5 km depth new</v>
      </c>
      <c r="AO15" s="1" t="s">
        <v>84</v>
      </c>
      <c r="AP15" s="1" t="s">
        <v>2</v>
      </c>
      <c r="AQ15" s="40" t="s">
        <v>91</v>
      </c>
      <c r="AR15" s="88"/>
      <c r="AS15" s="23"/>
      <c r="AW15" s="29" t="s">
        <v>10</v>
      </c>
    </row>
    <row r="16" spans="1:49">
      <c r="A16" s="92" t="s">
        <v>2779</v>
      </c>
      <c r="B16" s="162" t="s">
        <v>3003</v>
      </c>
      <c r="C16" s="162" t="s">
        <v>3004</v>
      </c>
      <c r="D16" s="30" t="str">
        <f t="shared" si="2"/>
        <v>PWR Organic Rankine Cycle hydrothermal system. new</v>
      </c>
      <c r="E16" s="30" t="s">
        <v>2819</v>
      </c>
      <c r="F16" s="29" t="s">
        <v>82</v>
      </c>
      <c r="G16" s="93">
        <v>0.1</v>
      </c>
      <c r="H16" s="93">
        <v>0.1</v>
      </c>
      <c r="I16" s="93">
        <v>0.1</v>
      </c>
      <c r="J16" s="93">
        <v>0.1</v>
      </c>
      <c r="K16" s="93">
        <v>0.1</v>
      </c>
      <c r="L16" s="32">
        <v>2019</v>
      </c>
      <c r="M16" s="34">
        <f>VLOOKUP($A16,ETRI_Cost!$A:$I,5,FALSE)</f>
        <v>6970</v>
      </c>
      <c r="N16" s="34">
        <f>VLOOKUP($A16,ETRI_Cost!$A:$I,6,FALSE)</f>
        <v>6600</v>
      </c>
      <c r="O16" s="34">
        <f>VLOOKUP($A16,ETRI_Cost!$A:$I,7,FALSE)</f>
        <v>6190</v>
      </c>
      <c r="P16" s="34">
        <f>VLOOKUP($A16,ETRI_Cost!$A:$I,8,FALSE)</f>
        <v>5950</v>
      </c>
      <c r="Q16" s="34">
        <f>VLOOKUP($A16,ETRI_Cost!$A:$I,9,FALSE)</f>
        <v>5720</v>
      </c>
      <c r="R16" s="39">
        <v>146.37</v>
      </c>
      <c r="S16" s="39">
        <v>145.20000000000002</v>
      </c>
      <c r="T16" s="39">
        <v>143.51999999999998</v>
      </c>
      <c r="U16" s="39">
        <v>146.75</v>
      </c>
      <c r="V16" s="39">
        <v>148.77000000000001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32">
        <v>30</v>
      </c>
      <c r="AC16" s="32"/>
      <c r="AD16" s="32"/>
      <c r="AE16" s="33">
        <v>31.536000000000001</v>
      </c>
      <c r="AF16" s="31">
        <v>0.95</v>
      </c>
      <c r="AG16" s="31">
        <v>0.95</v>
      </c>
      <c r="AH16" s="31">
        <v>0.95</v>
      </c>
      <c r="AI16" s="31">
        <v>0.95</v>
      </c>
      <c r="AJ16" s="31">
        <v>0.95</v>
      </c>
      <c r="AL16" s="41" t="s">
        <v>83</v>
      </c>
      <c r="AM16" s="1" t="str">
        <f t="shared" si="0"/>
        <v>P-RNW-GEO02</v>
      </c>
      <c r="AN16" s="10" t="str">
        <f t="shared" si="1"/>
        <v>PWR Organic Rankine Cycle hydrothermal system. new</v>
      </c>
      <c r="AO16" s="1" t="s">
        <v>84</v>
      </c>
      <c r="AP16" s="1" t="s">
        <v>2</v>
      </c>
      <c r="AQ16" s="40" t="s">
        <v>91</v>
      </c>
      <c r="AR16" s="88"/>
      <c r="AS16" s="23"/>
      <c r="AW16" s="32" t="s">
        <v>11</v>
      </c>
    </row>
    <row r="17" spans="1:49">
      <c r="A17" s="92" t="s">
        <v>2780</v>
      </c>
      <c r="B17" s="162" t="s">
        <v>3004</v>
      </c>
      <c r="C17" s="162" t="s">
        <v>3004</v>
      </c>
      <c r="D17" s="30" t="str">
        <f t="shared" si="2"/>
        <v>PWR Organic Rankine Cycle Enhanced Geothermal System at 5.5 km depth new</v>
      </c>
      <c r="E17" s="30" t="s">
        <v>2819</v>
      </c>
      <c r="F17" s="29" t="s">
        <v>82</v>
      </c>
      <c r="G17" s="93">
        <v>0.1</v>
      </c>
      <c r="H17" s="93">
        <v>0.1</v>
      </c>
      <c r="I17" s="93">
        <v>0.1</v>
      </c>
      <c r="J17" s="93">
        <v>0.1</v>
      </c>
      <c r="K17" s="93">
        <v>0.1</v>
      </c>
      <c r="L17" s="32">
        <v>2019</v>
      </c>
      <c r="M17" s="32">
        <v>12600</v>
      </c>
      <c r="N17" s="32">
        <v>10300</v>
      </c>
      <c r="O17" s="32">
        <v>9000</v>
      </c>
      <c r="P17" s="32">
        <v>8600</v>
      </c>
      <c r="Q17" s="32">
        <v>8200</v>
      </c>
      <c r="R17" s="39">
        <v>226.8</v>
      </c>
      <c r="S17" s="39">
        <v>185.4</v>
      </c>
      <c r="T17" s="39">
        <v>171</v>
      </c>
      <c r="U17" s="39">
        <v>163.4</v>
      </c>
      <c r="V17" s="39">
        <v>155.80000000000001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32">
        <v>30</v>
      </c>
      <c r="AC17" s="32"/>
      <c r="AD17" s="32"/>
      <c r="AE17" s="33">
        <v>31.536000000000001</v>
      </c>
      <c r="AF17" s="31">
        <v>0.95</v>
      </c>
      <c r="AG17" s="31">
        <v>0.95</v>
      </c>
      <c r="AH17" s="31">
        <v>0.95</v>
      </c>
      <c r="AI17" s="31">
        <v>0.95</v>
      </c>
      <c r="AJ17" s="31">
        <v>0.95</v>
      </c>
      <c r="AL17" s="41" t="s">
        <v>83</v>
      </c>
      <c r="AM17" s="1" t="str">
        <f t="shared" si="0"/>
        <v>P-RNW-GEO03</v>
      </c>
      <c r="AN17" s="10" t="str">
        <f t="shared" si="1"/>
        <v>PWR Organic Rankine Cycle Enhanced Geothermal System at 5.5 km depth new</v>
      </c>
      <c r="AO17" s="1" t="s">
        <v>84</v>
      </c>
      <c r="AP17" s="1" t="s">
        <v>2</v>
      </c>
      <c r="AQ17" s="40" t="s">
        <v>91</v>
      </c>
      <c r="AR17" s="88"/>
      <c r="AS17" s="23"/>
      <c r="AW17" s="32" t="s">
        <v>12</v>
      </c>
    </row>
    <row r="18" spans="1:49">
      <c r="A18" s="92" t="s">
        <v>2781</v>
      </c>
      <c r="B18" s="162" t="s">
        <v>3003</v>
      </c>
      <c r="C18" s="162"/>
      <c r="D18" s="30" t="str">
        <f t="shared" si="2"/>
        <v>PWR Wave energy new</v>
      </c>
      <c r="E18" s="30" t="s">
        <v>2820</v>
      </c>
      <c r="F18" s="29" t="s">
        <v>134</v>
      </c>
      <c r="G18" s="31">
        <v>1</v>
      </c>
      <c r="H18" s="31"/>
      <c r="I18" s="31"/>
      <c r="J18" s="31"/>
      <c r="K18" s="31"/>
      <c r="L18" s="32">
        <v>2019</v>
      </c>
      <c r="M18" s="34">
        <f>VLOOKUP($A18,ETRI_Cost!$A:$I,5,FALSE)</f>
        <v>7910</v>
      </c>
      <c r="N18" s="34">
        <f>VLOOKUP($A18,ETRI_Cost!$A:$I,6,FALSE)</f>
        <v>6310</v>
      </c>
      <c r="O18" s="34">
        <f>VLOOKUP($A18,ETRI_Cost!$A:$I,7,FALSE)</f>
        <v>5320</v>
      </c>
      <c r="P18" s="34">
        <f>VLOOKUP($A18,ETRI_Cost!$A:$I,8,FALSE)</f>
        <v>4040</v>
      </c>
      <c r="Q18" s="34">
        <f>VLOOKUP($A18,ETRI_Cost!$A:$I,9,FALSE)</f>
        <v>3240</v>
      </c>
      <c r="R18" s="39">
        <v>326.88</v>
      </c>
      <c r="S18" s="39">
        <v>237.38999999999996</v>
      </c>
      <c r="T18" s="39">
        <v>210.56</v>
      </c>
      <c r="U18" s="39">
        <v>153.69999999999999</v>
      </c>
      <c r="V18" s="39">
        <v>133.4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32">
        <v>20</v>
      </c>
      <c r="AC18" s="32"/>
      <c r="AD18" s="32"/>
      <c r="AE18" s="33">
        <v>31.536000000000001</v>
      </c>
      <c r="AF18" s="31">
        <v>0.36</v>
      </c>
      <c r="AG18" s="31">
        <v>0.45</v>
      </c>
      <c r="AH18" s="31">
        <v>0.47</v>
      </c>
      <c r="AI18" s="31">
        <v>0.47</v>
      </c>
      <c r="AJ18" s="31">
        <v>0.5</v>
      </c>
      <c r="AL18" s="41" t="s">
        <v>83</v>
      </c>
      <c r="AM18" s="1" t="str">
        <f t="shared" si="0"/>
        <v>P-RNW-OCE-WAV01</v>
      </c>
      <c r="AN18" s="10" t="str">
        <f t="shared" si="1"/>
        <v>PWR Wave energy new</v>
      </c>
      <c r="AO18" s="1" t="s">
        <v>84</v>
      </c>
      <c r="AP18" s="1" t="s">
        <v>2</v>
      </c>
      <c r="AQ18" s="40" t="s">
        <v>91</v>
      </c>
      <c r="AR18" s="88"/>
      <c r="AS18" s="23"/>
      <c r="AW18" s="32" t="s">
        <v>13</v>
      </c>
    </row>
    <row r="19" spans="1:49">
      <c r="A19" s="92" t="s">
        <v>2782</v>
      </c>
      <c r="B19" s="162" t="s">
        <v>3003</v>
      </c>
      <c r="C19" s="162"/>
      <c r="D19" s="30" t="str">
        <f t="shared" si="2"/>
        <v>PWR Tidal energy new</v>
      </c>
      <c r="E19" s="30" t="s">
        <v>2820</v>
      </c>
      <c r="F19" s="29" t="s">
        <v>134</v>
      </c>
      <c r="G19" s="31">
        <v>1</v>
      </c>
      <c r="H19" s="31"/>
      <c r="I19" s="31"/>
      <c r="J19" s="31"/>
      <c r="K19" s="31"/>
      <c r="L19" s="32">
        <v>2019</v>
      </c>
      <c r="M19" s="34">
        <f>VLOOKUP($A19,ETRI_Cost!$A:$I,5,FALSE)</f>
        <v>7840</v>
      </c>
      <c r="N19" s="34">
        <f>VLOOKUP($A19,ETRI_Cost!$A:$I,6,FALSE)</f>
        <v>6260</v>
      </c>
      <c r="O19" s="34">
        <f>VLOOKUP($A19,ETRI_Cost!$A:$I,7,FALSE)</f>
        <v>5270</v>
      </c>
      <c r="P19" s="34">
        <f>VLOOKUP($A19,ETRI_Cost!$A:$I,8,FALSE)</f>
        <v>4000</v>
      </c>
      <c r="Q19" s="34">
        <f>VLOOKUP($A19,ETRI_Cost!$A:$I,9,FALSE)</f>
        <v>3210</v>
      </c>
      <c r="R19" s="39">
        <v>363.8</v>
      </c>
      <c r="S19" s="39">
        <v>158.4</v>
      </c>
      <c r="T19" s="39">
        <v>117.8</v>
      </c>
      <c r="U19" s="39">
        <v>90.3</v>
      </c>
      <c r="V19" s="39">
        <v>93.1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32">
        <v>20</v>
      </c>
      <c r="AC19" s="32"/>
      <c r="AD19" s="32"/>
      <c r="AE19" s="33">
        <v>31.536000000000001</v>
      </c>
      <c r="AF19" s="31">
        <v>0.36</v>
      </c>
      <c r="AG19" s="31">
        <v>0.45</v>
      </c>
      <c r="AH19" s="31">
        <v>0.47</v>
      </c>
      <c r="AI19" s="31">
        <v>0.47</v>
      </c>
      <c r="AJ19" s="31">
        <v>0.5</v>
      </c>
      <c r="AL19" s="41" t="s">
        <v>83</v>
      </c>
      <c r="AM19" s="1" t="str">
        <f t="shared" si="0"/>
        <v>P-RNW-OCE-TID02</v>
      </c>
      <c r="AN19" s="10" t="str">
        <f t="shared" si="1"/>
        <v>PWR Tidal energy new</v>
      </c>
      <c r="AO19" s="1" t="s">
        <v>84</v>
      </c>
      <c r="AP19" s="1" t="s">
        <v>2</v>
      </c>
      <c r="AQ19" s="40" t="s">
        <v>91</v>
      </c>
      <c r="AR19" s="88"/>
      <c r="AS19" s="23"/>
      <c r="AW19" s="32" t="s">
        <v>14</v>
      </c>
    </row>
    <row r="20" spans="1:49">
      <c r="A20" s="92" t="s">
        <v>2767</v>
      </c>
      <c r="B20" s="162" t="s">
        <v>3004</v>
      </c>
      <c r="C20" s="162"/>
      <c r="D20" s="30" t="str">
        <f t="shared" si="2"/>
        <v>PWR Open-Cycle Gas Turbine conventional new</v>
      </c>
      <c r="E20" s="36" t="s">
        <v>2821</v>
      </c>
      <c r="F20" s="29" t="s">
        <v>82</v>
      </c>
      <c r="G20" s="31">
        <v>0.38</v>
      </c>
      <c r="H20" s="31"/>
      <c r="I20" s="31"/>
      <c r="J20" s="31"/>
      <c r="K20" s="31"/>
      <c r="L20" s="32">
        <v>2019</v>
      </c>
      <c r="M20" s="32">
        <v>770</v>
      </c>
      <c r="N20" s="32"/>
      <c r="O20" s="32"/>
      <c r="P20" s="32"/>
      <c r="Q20" s="32"/>
      <c r="R20" s="39">
        <v>7.7</v>
      </c>
      <c r="S20" s="39"/>
      <c r="T20" s="39"/>
      <c r="U20" s="39"/>
      <c r="V20" s="39"/>
      <c r="W20" s="58">
        <v>0.10009999999999999</v>
      </c>
      <c r="X20" s="58">
        <v>0</v>
      </c>
      <c r="Y20" s="58">
        <v>0</v>
      </c>
      <c r="Z20" s="58">
        <v>0</v>
      </c>
      <c r="AA20" s="58">
        <v>0</v>
      </c>
      <c r="AB20" s="32">
        <v>30</v>
      </c>
      <c r="AC20" s="32"/>
      <c r="AD20" s="32"/>
      <c r="AE20" s="33">
        <v>31.536000000000001</v>
      </c>
      <c r="AF20" s="31">
        <v>0.95</v>
      </c>
      <c r="AG20" s="31"/>
      <c r="AH20" s="31"/>
      <c r="AI20" s="31"/>
      <c r="AJ20" s="31"/>
      <c r="AL20" s="41" t="s">
        <v>83</v>
      </c>
      <c r="AM20" s="1" t="str">
        <f t="shared" si="0"/>
        <v>P-TH-OCGT-GAS01</v>
      </c>
      <c r="AN20" s="10" t="str">
        <f t="shared" si="1"/>
        <v>PWR Open-Cycle Gas Turbine conventional new</v>
      </c>
      <c r="AO20" s="1" t="s">
        <v>84</v>
      </c>
      <c r="AP20" s="1" t="s">
        <v>2</v>
      </c>
      <c r="AQ20" s="117" t="s">
        <v>91</v>
      </c>
      <c r="AR20" s="88"/>
      <c r="AS20" s="23"/>
      <c r="AW20" s="32" t="s">
        <v>15</v>
      </c>
    </row>
    <row r="21" spans="1:49">
      <c r="A21" s="92" t="s">
        <v>2768</v>
      </c>
      <c r="B21" s="162" t="s">
        <v>3004</v>
      </c>
      <c r="C21" s="162"/>
      <c r="D21" s="30" t="str">
        <f t="shared" si="2"/>
        <v>PWR Open Cycle Gas Turbine advanced new</v>
      </c>
      <c r="E21" s="36" t="s">
        <v>2821</v>
      </c>
      <c r="F21" s="29" t="s">
        <v>82</v>
      </c>
      <c r="G21" s="31">
        <v>0.4</v>
      </c>
      <c r="H21" s="31">
        <v>0.4</v>
      </c>
      <c r="I21" s="31">
        <v>0.43</v>
      </c>
      <c r="J21" s="31">
        <v>0.44</v>
      </c>
      <c r="K21" s="31">
        <v>0.45</v>
      </c>
      <c r="L21" s="32">
        <v>2019</v>
      </c>
      <c r="M21" s="32">
        <v>550</v>
      </c>
      <c r="N21" s="32">
        <v>550</v>
      </c>
      <c r="O21" s="32">
        <v>550</v>
      </c>
      <c r="P21" s="32">
        <v>550</v>
      </c>
      <c r="Q21" s="32">
        <v>550</v>
      </c>
      <c r="R21" s="39">
        <v>16.5</v>
      </c>
      <c r="S21" s="39">
        <v>16.5</v>
      </c>
      <c r="T21" s="39">
        <v>16.5</v>
      </c>
      <c r="U21" s="39">
        <v>16.5</v>
      </c>
      <c r="V21" s="39">
        <v>16.5</v>
      </c>
      <c r="W21" s="58">
        <v>6.0499999999999998E-2</v>
      </c>
      <c r="X21" s="58">
        <v>6.0499999999999998E-2</v>
      </c>
      <c r="Y21" s="58">
        <v>6.0499999999999998E-2</v>
      </c>
      <c r="Z21" s="58">
        <v>6.0499999999999998E-2</v>
      </c>
      <c r="AA21" s="58">
        <v>6.0499999999999998E-2</v>
      </c>
      <c r="AB21" s="32">
        <v>30</v>
      </c>
      <c r="AC21" s="32"/>
      <c r="AD21" s="32"/>
      <c r="AE21" s="33">
        <v>31.536000000000001</v>
      </c>
      <c r="AF21" s="31">
        <v>0.95</v>
      </c>
      <c r="AG21" s="31">
        <v>0.95</v>
      </c>
      <c r="AH21" s="31">
        <v>0.95</v>
      </c>
      <c r="AI21" s="31">
        <v>0.95</v>
      </c>
      <c r="AJ21" s="31">
        <v>0.95</v>
      </c>
      <c r="AL21" s="41" t="s">
        <v>83</v>
      </c>
      <c r="AM21" s="1" t="str">
        <f t="shared" si="0"/>
        <v>P-TH-OCGT-GAS02</v>
      </c>
      <c r="AN21" s="10" t="str">
        <f t="shared" si="1"/>
        <v>PWR Open Cycle Gas Turbine advanced new</v>
      </c>
      <c r="AO21" s="1" t="s">
        <v>84</v>
      </c>
      <c r="AP21" s="1" t="s">
        <v>2</v>
      </c>
      <c r="AQ21" s="117" t="s">
        <v>91</v>
      </c>
      <c r="AR21" s="88"/>
      <c r="AS21" s="23"/>
      <c r="AW21" s="32" t="s">
        <v>16</v>
      </c>
    </row>
    <row r="22" spans="1:49">
      <c r="A22" s="92" t="s">
        <v>2769</v>
      </c>
      <c r="B22" s="162" t="s">
        <v>3004</v>
      </c>
      <c r="C22" s="162" t="s">
        <v>3004</v>
      </c>
      <c r="D22" s="30" t="str">
        <f t="shared" si="2"/>
        <v>PWR Combined Cycle Gas Turbine advanced new</v>
      </c>
      <c r="E22" s="36" t="s">
        <v>2821</v>
      </c>
      <c r="F22" s="29" t="s">
        <v>82</v>
      </c>
      <c r="G22" s="31">
        <v>0.57999999999999996</v>
      </c>
      <c r="H22" s="31">
        <v>0.6</v>
      </c>
      <c r="I22" s="31">
        <v>0.62</v>
      </c>
      <c r="J22" s="31">
        <v>0.62</v>
      </c>
      <c r="K22" s="31">
        <v>0.63</v>
      </c>
      <c r="L22" s="32">
        <v>2019</v>
      </c>
      <c r="M22" s="32">
        <v>850</v>
      </c>
      <c r="N22" s="32">
        <v>850</v>
      </c>
      <c r="O22" s="32">
        <v>850</v>
      </c>
      <c r="P22" s="32">
        <v>850</v>
      </c>
      <c r="Q22" s="32">
        <v>850</v>
      </c>
      <c r="R22" s="39">
        <v>21.25</v>
      </c>
      <c r="S22" s="39">
        <v>21.25</v>
      </c>
      <c r="T22" s="39">
        <v>21.25</v>
      </c>
      <c r="U22" s="39">
        <v>21.25</v>
      </c>
      <c r="V22" s="39">
        <v>21.25</v>
      </c>
      <c r="W22" s="58">
        <v>1.7000000000000001E-2</v>
      </c>
      <c r="X22" s="58">
        <v>1.7000000000000001E-2</v>
      </c>
      <c r="Y22" s="58">
        <v>1.7000000000000001E-2</v>
      </c>
      <c r="Z22" s="58">
        <v>1.7000000000000001E-2</v>
      </c>
      <c r="AA22" s="58">
        <v>1.7000000000000001E-2</v>
      </c>
      <c r="AB22" s="32">
        <v>30</v>
      </c>
      <c r="AC22" s="32"/>
      <c r="AD22" s="32"/>
      <c r="AE22" s="33">
        <v>31.536000000000001</v>
      </c>
      <c r="AF22" s="31">
        <v>0.9</v>
      </c>
      <c r="AG22" s="31">
        <v>0.9</v>
      </c>
      <c r="AH22" s="31">
        <v>0.9</v>
      </c>
      <c r="AI22" s="31">
        <v>0.9</v>
      </c>
      <c r="AJ22" s="31">
        <v>0.9</v>
      </c>
      <c r="AL22" s="118" t="s">
        <v>83</v>
      </c>
      <c r="AM22" s="1" t="str">
        <f t="shared" si="0"/>
        <v>P-TH-CCGT-GAS03</v>
      </c>
      <c r="AN22" s="10" t="str">
        <f t="shared" si="1"/>
        <v>PWR Combined Cycle Gas Turbine advanced new</v>
      </c>
      <c r="AO22" s="1" t="s">
        <v>84</v>
      </c>
      <c r="AP22" s="1" t="s">
        <v>2</v>
      </c>
      <c r="AQ22" s="117" t="s">
        <v>91</v>
      </c>
      <c r="AR22" s="88"/>
      <c r="AS22" s="23"/>
      <c r="AW22" s="32" t="s">
        <v>117</v>
      </c>
    </row>
    <row r="23" spans="1:49" s="157" customFormat="1">
      <c r="A23" s="162" t="s">
        <v>2783</v>
      </c>
      <c r="B23" s="162" t="s">
        <v>3004</v>
      </c>
      <c r="C23" s="162" t="s">
        <v>3004</v>
      </c>
      <c r="D23" s="30" t="str">
        <f t="shared" si="2"/>
        <v>PWR Pulverised coal supercritical new</v>
      </c>
      <c r="E23" s="96" t="s">
        <v>2822</v>
      </c>
      <c r="F23" s="162" t="s">
        <v>82</v>
      </c>
      <c r="G23" s="93">
        <v>0.45</v>
      </c>
      <c r="H23" s="93">
        <v>0.46</v>
      </c>
      <c r="I23" s="93">
        <v>0.48</v>
      </c>
      <c r="J23" s="93">
        <v>0.48</v>
      </c>
      <c r="K23" s="93">
        <v>0.48</v>
      </c>
      <c r="L23" s="162">
        <v>2019</v>
      </c>
      <c r="M23" s="162">
        <v>1600</v>
      </c>
      <c r="N23" s="162">
        <v>1600</v>
      </c>
      <c r="O23" s="162">
        <v>1600</v>
      </c>
      <c r="P23" s="162">
        <v>1600</v>
      </c>
      <c r="Q23" s="162">
        <v>1600</v>
      </c>
      <c r="R23" s="163">
        <v>40</v>
      </c>
      <c r="S23" s="163">
        <v>40</v>
      </c>
      <c r="T23" s="163">
        <v>40</v>
      </c>
      <c r="U23" s="163">
        <v>40</v>
      </c>
      <c r="V23" s="163">
        <v>40</v>
      </c>
      <c r="W23" s="164">
        <v>5.7599999999999998E-2</v>
      </c>
      <c r="X23" s="164">
        <v>5.7599999999999998E-2</v>
      </c>
      <c r="Y23" s="164">
        <v>5.7599999999999998E-2</v>
      </c>
      <c r="Z23" s="164">
        <v>5.7599999999999998E-2</v>
      </c>
      <c r="AA23" s="164">
        <v>5.7599999999999998E-2</v>
      </c>
      <c r="AB23" s="162">
        <v>40</v>
      </c>
      <c r="AC23" s="162"/>
      <c r="AD23" s="162"/>
      <c r="AE23" s="165">
        <v>31.536000000000001</v>
      </c>
      <c r="AF23" s="93">
        <v>0.9</v>
      </c>
      <c r="AG23" s="93">
        <v>0.9</v>
      </c>
      <c r="AH23" s="93">
        <v>0.9</v>
      </c>
      <c r="AI23" s="93">
        <v>0.9</v>
      </c>
      <c r="AJ23" s="93">
        <v>0.9</v>
      </c>
      <c r="AL23" s="118" t="s">
        <v>83</v>
      </c>
      <c r="AM23" s="157" t="str">
        <f t="shared" si="0"/>
        <v>P-TH-SC-COA01</v>
      </c>
      <c r="AN23" s="157" t="str">
        <f t="shared" si="1"/>
        <v>PWR Pulverised coal supercritical new</v>
      </c>
      <c r="AO23" s="157" t="s">
        <v>84</v>
      </c>
      <c r="AP23" s="157" t="s">
        <v>2</v>
      </c>
      <c r="AQ23" s="117" t="s">
        <v>91</v>
      </c>
      <c r="AR23" s="183"/>
      <c r="AW23" s="162" t="s">
        <v>2756</v>
      </c>
    </row>
    <row r="24" spans="1:49" s="157" customFormat="1">
      <c r="A24" s="162" t="s">
        <v>2785</v>
      </c>
      <c r="B24" s="162" t="s">
        <v>3004</v>
      </c>
      <c r="C24" s="162" t="s">
        <v>3004</v>
      </c>
      <c r="D24" s="30" t="str">
        <f t="shared" si="2"/>
        <v>PWR Pulverised peat supercritical new</v>
      </c>
      <c r="E24" s="96" t="s">
        <v>2823</v>
      </c>
      <c r="F24" s="162" t="s">
        <v>82</v>
      </c>
      <c r="G24" s="93">
        <v>0.42</v>
      </c>
      <c r="H24" s="93">
        <v>0.45</v>
      </c>
      <c r="I24" s="93">
        <v>0.47</v>
      </c>
      <c r="J24" s="93">
        <v>0.47</v>
      </c>
      <c r="K24" s="93">
        <v>0.47</v>
      </c>
      <c r="L24" s="162">
        <v>2019</v>
      </c>
      <c r="M24" s="162">
        <v>2000</v>
      </c>
      <c r="N24" s="162">
        <v>2000</v>
      </c>
      <c r="O24" s="162">
        <v>2000</v>
      </c>
      <c r="P24" s="162">
        <v>2000</v>
      </c>
      <c r="Q24" s="162">
        <v>2000</v>
      </c>
      <c r="R24" s="163">
        <v>50</v>
      </c>
      <c r="S24" s="163">
        <v>50</v>
      </c>
      <c r="T24" s="163">
        <v>50</v>
      </c>
      <c r="U24" s="163">
        <v>50</v>
      </c>
      <c r="V24" s="163">
        <v>50</v>
      </c>
      <c r="W24" s="164">
        <v>0.09</v>
      </c>
      <c r="X24" s="164">
        <v>0.09</v>
      </c>
      <c r="Y24" s="164">
        <v>0.09</v>
      </c>
      <c r="Z24" s="164">
        <v>0.09</v>
      </c>
      <c r="AA24" s="164">
        <v>0.09</v>
      </c>
      <c r="AB24" s="162">
        <v>40</v>
      </c>
      <c r="AC24" s="162"/>
      <c r="AD24" s="162"/>
      <c r="AE24" s="165">
        <v>31.536000000000001</v>
      </c>
      <c r="AF24" s="93">
        <v>0.9</v>
      </c>
      <c r="AG24" s="93">
        <v>0.9</v>
      </c>
      <c r="AH24" s="93">
        <v>0.9</v>
      </c>
      <c r="AI24" s="93">
        <v>0.9</v>
      </c>
      <c r="AJ24" s="93">
        <v>0.9</v>
      </c>
      <c r="AL24" s="118" t="s">
        <v>83</v>
      </c>
      <c r="AM24" s="157" t="str">
        <f t="shared" si="0"/>
        <v>P-TH-FB-PEA01</v>
      </c>
      <c r="AN24" s="157" t="str">
        <f t="shared" si="1"/>
        <v>PWR Pulverised peat supercritical new</v>
      </c>
      <c r="AO24" s="157" t="s">
        <v>84</v>
      </c>
      <c r="AP24" s="157" t="s">
        <v>2</v>
      </c>
      <c r="AQ24" s="117" t="s">
        <v>91</v>
      </c>
      <c r="AR24" s="183"/>
      <c r="AW24" s="162" t="s">
        <v>2757</v>
      </c>
    </row>
    <row r="25" spans="1:49" s="157" customFormat="1">
      <c r="A25" s="162" t="s">
        <v>2784</v>
      </c>
      <c r="B25" s="162" t="s">
        <v>3004</v>
      </c>
      <c r="C25" s="162" t="s">
        <v>3004</v>
      </c>
      <c r="D25" s="30" t="str">
        <f t="shared" si="2"/>
        <v>PWR Supercritical fluidized bed peat new</v>
      </c>
      <c r="E25" s="96" t="s">
        <v>2823</v>
      </c>
      <c r="F25" s="162" t="s">
        <v>82</v>
      </c>
      <c r="G25" s="93">
        <v>0.42</v>
      </c>
      <c r="H25" s="93">
        <v>0.43</v>
      </c>
      <c r="I25" s="93">
        <v>0.45</v>
      </c>
      <c r="J25" s="93">
        <v>0.45</v>
      </c>
      <c r="K25" s="93">
        <v>0.45</v>
      </c>
      <c r="L25" s="162">
        <v>2019</v>
      </c>
      <c r="M25" s="162">
        <v>1900</v>
      </c>
      <c r="N25" s="162">
        <v>1900</v>
      </c>
      <c r="O25" s="162">
        <v>1900</v>
      </c>
      <c r="P25" s="162">
        <v>1900</v>
      </c>
      <c r="Q25" s="162">
        <v>1900</v>
      </c>
      <c r="R25" s="163">
        <v>38</v>
      </c>
      <c r="S25" s="163">
        <v>38</v>
      </c>
      <c r="T25" s="163">
        <v>38</v>
      </c>
      <c r="U25" s="163">
        <v>38</v>
      </c>
      <c r="V25" s="163">
        <v>38</v>
      </c>
      <c r="W25" s="164">
        <v>0.114</v>
      </c>
      <c r="X25" s="164">
        <v>0.114</v>
      </c>
      <c r="Y25" s="164">
        <v>0.114</v>
      </c>
      <c r="Z25" s="164">
        <v>0.114</v>
      </c>
      <c r="AA25" s="164">
        <v>0.114</v>
      </c>
      <c r="AB25" s="162">
        <v>40</v>
      </c>
      <c r="AC25" s="162"/>
      <c r="AD25" s="162"/>
      <c r="AE25" s="165">
        <v>31.536000000000001</v>
      </c>
      <c r="AF25" s="93">
        <v>0.85</v>
      </c>
      <c r="AG25" s="93">
        <v>0.85</v>
      </c>
      <c r="AH25" s="93">
        <v>0.85</v>
      </c>
      <c r="AI25" s="93">
        <v>0.85</v>
      </c>
      <c r="AJ25" s="93">
        <v>0.85</v>
      </c>
      <c r="AL25" s="118" t="s">
        <v>83</v>
      </c>
      <c r="AM25" s="157" t="str">
        <f t="shared" si="0"/>
        <v>P-TH-SC-PEA02</v>
      </c>
      <c r="AN25" s="157" t="str">
        <f t="shared" si="1"/>
        <v>PWR Supercritical fluidized bed peat new</v>
      </c>
      <c r="AO25" s="157" t="s">
        <v>84</v>
      </c>
      <c r="AP25" s="157" t="s">
        <v>2</v>
      </c>
      <c r="AQ25" s="117" t="s">
        <v>91</v>
      </c>
      <c r="AR25" s="183"/>
      <c r="AW25" s="162" t="s">
        <v>2758</v>
      </c>
    </row>
    <row r="26" spans="1:49" s="157" customFormat="1">
      <c r="A26" s="162" t="s">
        <v>2786</v>
      </c>
      <c r="B26" s="162" t="s">
        <v>3004</v>
      </c>
      <c r="C26" s="162" t="s">
        <v>3004</v>
      </c>
      <c r="D26" s="30" t="str">
        <f t="shared" si="2"/>
        <v>PWR Integrated Gasification Combined Cycle coal new</v>
      </c>
      <c r="E26" s="96" t="s">
        <v>2822</v>
      </c>
      <c r="F26" s="162" t="s">
        <v>82</v>
      </c>
      <c r="G26" s="93">
        <v>0.45</v>
      </c>
      <c r="H26" s="93">
        <v>0.46</v>
      </c>
      <c r="I26" s="93">
        <v>0.46</v>
      </c>
      <c r="J26" s="93">
        <v>0.47</v>
      </c>
      <c r="K26" s="93">
        <v>0.5</v>
      </c>
      <c r="L26" s="162">
        <v>2019</v>
      </c>
      <c r="M26" s="162">
        <v>2500</v>
      </c>
      <c r="N26" s="162">
        <v>2300</v>
      </c>
      <c r="O26" s="162">
        <v>2300</v>
      </c>
      <c r="P26" s="162">
        <v>2300</v>
      </c>
      <c r="Q26" s="162">
        <v>2200</v>
      </c>
      <c r="R26" s="163">
        <v>62.5</v>
      </c>
      <c r="S26" s="163">
        <v>57.5</v>
      </c>
      <c r="T26" s="163">
        <v>57.5</v>
      </c>
      <c r="U26" s="163">
        <v>57.5</v>
      </c>
      <c r="V26" s="163">
        <v>55</v>
      </c>
      <c r="W26" s="164">
        <v>0.125</v>
      </c>
      <c r="X26" s="164">
        <v>0.115</v>
      </c>
      <c r="Y26" s="164">
        <v>0.115</v>
      </c>
      <c r="Z26" s="164">
        <v>0.115</v>
      </c>
      <c r="AA26" s="164">
        <v>0.11</v>
      </c>
      <c r="AB26" s="162">
        <v>35</v>
      </c>
      <c r="AC26" s="162"/>
      <c r="AD26" s="162"/>
      <c r="AE26" s="165">
        <v>31.536000000000001</v>
      </c>
      <c r="AF26" s="93">
        <v>0.9</v>
      </c>
      <c r="AG26" s="93">
        <v>0.9</v>
      </c>
      <c r="AH26" s="93">
        <v>0.9</v>
      </c>
      <c r="AI26" s="93">
        <v>0.9</v>
      </c>
      <c r="AJ26" s="93">
        <v>0.9</v>
      </c>
      <c r="AL26" s="118" t="s">
        <v>83</v>
      </c>
      <c r="AM26" s="157" t="str">
        <f t="shared" si="0"/>
        <v>P-TH-IGCC-COA03</v>
      </c>
      <c r="AN26" s="157" t="str">
        <f t="shared" si="1"/>
        <v>PWR Integrated Gasification Combined Cycle coal new</v>
      </c>
      <c r="AO26" s="157" t="s">
        <v>84</v>
      </c>
      <c r="AP26" s="157" t="s">
        <v>2</v>
      </c>
      <c r="AQ26" s="117" t="s">
        <v>91</v>
      </c>
      <c r="AR26" s="183"/>
      <c r="AW26" s="162" t="s">
        <v>2759</v>
      </c>
    </row>
    <row r="27" spans="1:49" s="157" customFormat="1">
      <c r="A27" s="162" t="s">
        <v>2787</v>
      </c>
      <c r="B27" s="162" t="s">
        <v>3004</v>
      </c>
      <c r="C27" s="162" t="s">
        <v>3004</v>
      </c>
      <c r="D27" s="30" t="str">
        <f t="shared" si="2"/>
        <v>PWR Integrated Gasification Combined Cycle peat new</v>
      </c>
      <c r="E27" s="96" t="s">
        <v>2823</v>
      </c>
      <c r="F27" s="162" t="s">
        <v>82</v>
      </c>
      <c r="G27" s="93">
        <v>0.43</v>
      </c>
      <c r="H27" s="93">
        <v>0.45</v>
      </c>
      <c r="I27" s="93">
        <v>0.46</v>
      </c>
      <c r="J27" s="93">
        <v>0.47</v>
      </c>
      <c r="K27" s="93">
        <v>0.47</v>
      </c>
      <c r="L27" s="162">
        <v>2019</v>
      </c>
      <c r="M27" s="162">
        <v>3100</v>
      </c>
      <c r="N27" s="162">
        <v>3000</v>
      </c>
      <c r="O27" s="162">
        <v>3000</v>
      </c>
      <c r="P27" s="162">
        <v>3000</v>
      </c>
      <c r="Q27" s="162">
        <v>3000</v>
      </c>
      <c r="R27" s="163">
        <v>93</v>
      </c>
      <c r="S27" s="163">
        <v>90</v>
      </c>
      <c r="T27" s="163">
        <v>90</v>
      </c>
      <c r="U27" s="163">
        <v>90</v>
      </c>
      <c r="V27" s="163">
        <v>90</v>
      </c>
      <c r="W27" s="164">
        <v>0.217</v>
      </c>
      <c r="X27" s="164">
        <v>0.21</v>
      </c>
      <c r="Y27" s="164">
        <v>0.21</v>
      </c>
      <c r="Z27" s="164">
        <v>0.21</v>
      </c>
      <c r="AA27" s="164">
        <v>0.21</v>
      </c>
      <c r="AB27" s="162">
        <v>35</v>
      </c>
      <c r="AC27" s="162"/>
      <c r="AD27" s="162"/>
      <c r="AE27" s="165">
        <v>31.536000000000001</v>
      </c>
      <c r="AF27" s="93">
        <v>0.9</v>
      </c>
      <c r="AG27" s="93">
        <v>0.9</v>
      </c>
      <c r="AH27" s="93">
        <v>0.9</v>
      </c>
      <c r="AI27" s="93">
        <v>0.9</v>
      </c>
      <c r="AJ27" s="93">
        <v>0.9</v>
      </c>
      <c r="AL27" s="118" t="s">
        <v>83</v>
      </c>
      <c r="AM27" s="157" t="str">
        <f t="shared" si="0"/>
        <v>P-TH-IGCC-PEA03</v>
      </c>
      <c r="AN27" s="157" t="str">
        <f t="shared" si="1"/>
        <v>PWR Integrated Gasification Combined Cycle peat new</v>
      </c>
      <c r="AO27" s="157" t="s">
        <v>84</v>
      </c>
      <c r="AP27" s="157" t="s">
        <v>2</v>
      </c>
      <c r="AQ27" s="117" t="s">
        <v>91</v>
      </c>
      <c r="AR27" s="183"/>
      <c r="AW27" s="162" t="s">
        <v>2760</v>
      </c>
    </row>
    <row r="28" spans="1:49" s="157" customFormat="1">
      <c r="A28" s="166" t="s">
        <v>2799</v>
      </c>
      <c r="B28" s="162" t="s">
        <v>3003</v>
      </c>
      <c r="C28" s="162" t="s">
        <v>3004</v>
      </c>
      <c r="D28" s="166" t="str">
        <f t="shared" si="2"/>
        <v>PWR CCGT advanced CCS post combustion new</v>
      </c>
      <c r="E28" s="167" t="s">
        <v>2821</v>
      </c>
      <c r="F28" s="166" t="s">
        <v>82</v>
      </c>
      <c r="G28" s="168">
        <v>0.5</v>
      </c>
      <c r="H28" s="168">
        <v>0.52</v>
      </c>
      <c r="I28" s="168">
        <v>0.55000000000000004</v>
      </c>
      <c r="J28" s="168">
        <v>0.55000000000000004</v>
      </c>
      <c r="K28" s="168">
        <v>0.55000000000000004</v>
      </c>
      <c r="L28" s="166">
        <v>2030</v>
      </c>
      <c r="M28" s="34"/>
      <c r="N28" s="34"/>
      <c r="O28" s="34">
        <f>VLOOKUP($A28,ETRI_Cost!$A:$I,7,FALSE)</f>
        <v>1390</v>
      </c>
      <c r="P28" s="34">
        <f>VLOOKUP($A28,ETRI_Cost!$A:$I,8,FALSE)</f>
        <v>1310</v>
      </c>
      <c r="Q28" s="34">
        <f>VLOOKUP($A28,ETRI_Cost!$A:$I,9,FALSE)</f>
        <v>1280</v>
      </c>
      <c r="R28" s="169">
        <v>37.5</v>
      </c>
      <c r="S28" s="169">
        <v>37.5</v>
      </c>
      <c r="T28" s="169">
        <v>37.5</v>
      </c>
      <c r="U28" s="169">
        <v>37.5</v>
      </c>
      <c r="V28" s="169">
        <v>37.5</v>
      </c>
      <c r="W28" s="170">
        <v>0.06</v>
      </c>
      <c r="X28" s="170">
        <v>0.06</v>
      </c>
      <c r="Y28" s="170">
        <v>0.06</v>
      </c>
      <c r="Z28" s="170">
        <v>0.06</v>
      </c>
      <c r="AA28" s="170">
        <v>0.06</v>
      </c>
      <c r="AB28" s="166">
        <v>30</v>
      </c>
      <c r="AC28" s="166"/>
      <c r="AD28" s="166"/>
      <c r="AE28" s="171">
        <v>31.536000000000001</v>
      </c>
      <c r="AF28" s="168">
        <v>0.9</v>
      </c>
      <c r="AG28" s="168">
        <v>0.9</v>
      </c>
      <c r="AH28" s="168">
        <v>0.9</v>
      </c>
      <c r="AI28" s="168">
        <v>0.9</v>
      </c>
      <c r="AJ28" s="168">
        <v>0.9</v>
      </c>
      <c r="AL28" s="118" t="s">
        <v>83</v>
      </c>
      <c r="AM28" s="157" t="str">
        <f t="shared" si="0"/>
        <v>*P-TH-CCGT-GAS-CCS04</v>
      </c>
      <c r="AN28" s="157" t="str">
        <f t="shared" si="1"/>
        <v>PWR CCGT advanced CCS post combustion new</v>
      </c>
      <c r="AO28" s="157" t="s">
        <v>84</v>
      </c>
      <c r="AP28" s="157" t="s">
        <v>2</v>
      </c>
      <c r="AQ28" s="117" t="s">
        <v>91</v>
      </c>
      <c r="AR28" s="183"/>
      <c r="AW28" s="162" t="s">
        <v>2761</v>
      </c>
    </row>
    <row r="29" spans="1:49" s="157" customFormat="1">
      <c r="A29" s="166" t="s">
        <v>2800</v>
      </c>
      <c r="B29" s="162" t="s">
        <v>3003</v>
      </c>
      <c r="C29" s="162" t="s">
        <v>3004</v>
      </c>
      <c r="D29" s="166" t="str">
        <f t="shared" si="2"/>
        <v>PWR Pulverised coal supercritical CCS post-combustion new</v>
      </c>
      <c r="E29" s="167" t="s">
        <v>2822</v>
      </c>
      <c r="F29" s="166" t="s">
        <v>82</v>
      </c>
      <c r="G29" s="168">
        <v>0.34</v>
      </c>
      <c r="H29" s="168">
        <v>0.35</v>
      </c>
      <c r="I29" s="168">
        <v>0.35</v>
      </c>
      <c r="J29" s="168">
        <v>0.38</v>
      </c>
      <c r="K29" s="168">
        <v>0.38</v>
      </c>
      <c r="L29" s="166">
        <v>2030</v>
      </c>
      <c r="M29" s="34"/>
      <c r="N29" s="34"/>
      <c r="O29" s="34">
        <f>VLOOKUP($A29,ETRI_Cost!$A:$I,7,FALSE)</f>
        <v>2740</v>
      </c>
      <c r="P29" s="34">
        <f>VLOOKUP($A29,ETRI_Cost!$A:$I,8,FALSE)</f>
        <v>2590</v>
      </c>
      <c r="Q29" s="34">
        <f>VLOOKUP($A29,ETRI_Cost!$A:$I,9,FALSE)</f>
        <v>2570</v>
      </c>
      <c r="R29" s="169">
        <v>75</v>
      </c>
      <c r="S29" s="169">
        <v>67.5</v>
      </c>
      <c r="T29" s="169">
        <v>63.75</v>
      </c>
      <c r="U29" s="169">
        <v>63.75</v>
      </c>
      <c r="V29" s="169">
        <v>63.75</v>
      </c>
      <c r="W29" s="170">
        <v>0.16500000000000001</v>
      </c>
      <c r="X29" s="170">
        <v>0.14849999999999999</v>
      </c>
      <c r="Y29" s="170">
        <v>0.14025000000000001</v>
      </c>
      <c r="Z29" s="170">
        <v>0.14025000000000001</v>
      </c>
      <c r="AA29" s="170">
        <v>0.14025000000000001</v>
      </c>
      <c r="AB29" s="166">
        <v>40</v>
      </c>
      <c r="AC29" s="166"/>
      <c r="AD29" s="166"/>
      <c r="AE29" s="171">
        <v>31.536000000000001</v>
      </c>
      <c r="AF29" s="168">
        <v>0.9</v>
      </c>
      <c r="AG29" s="168">
        <v>0.9</v>
      </c>
      <c r="AH29" s="168">
        <v>0.9</v>
      </c>
      <c r="AI29" s="168">
        <v>0.9</v>
      </c>
      <c r="AJ29" s="168">
        <v>0.9</v>
      </c>
      <c r="AL29" s="118" t="s">
        <v>83</v>
      </c>
      <c r="AM29" s="157" t="str">
        <f t="shared" si="0"/>
        <v>*P-TH-SC-COA-CCS04</v>
      </c>
      <c r="AN29" s="157" t="str">
        <f t="shared" si="1"/>
        <v>PWR Pulverised coal supercritical CCS post-combustion new</v>
      </c>
      <c r="AO29" s="157" t="s">
        <v>84</v>
      </c>
      <c r="AP29" s="157" t="s">
        <v>2</v>
      </c>
      <c r="AQ29" s="117" t="s">
        <v>91</v>
      </c>
      <c r="AR29" s="183"/>
      <c r="AW29" s="162" t="s">
        <v>2762</v>
      </c>
    </row>
    <row r="30" spans="1:49" s="157" customFormat="1">
      <c r="A30" s="166" t="s">
        <v>2801</v>
      </c>
      <c r="B30" s="162" t="s">
        <v>3004</v>
      </c>
      <c r="C30" s="162" t="s">
        <v>3004</v>
      </c>
      <c r="D30" s="166" t="str">
        <f t="shared" si="2"/>
        <v>PWR Fluidised bed peat CCS post combustion new</v>
      </c>
      <c r="E30" s="167" t="s">
        <v>2823</v>
      </c>
      <c r="F30" s="166" t="s">
        <v>82</v>
      </c>
      <c r="G30" s="168">
        <v>0.31</v>
      </c>
      <c r="H30" s="168">
        <v>0.32</v>
      </c>
      <c r="I30" s="168">
        <v>0.34</v>
      </c>
      <c r="J30" s="168">
        <v>0.34</v>
      </c>
      <c r="K30" s="168">
        <v>0.34</v>
      </c>
      <c r="L30" s="166">
        <v>2030</v>
      </c>
      <c r="M30" s="166">
        <v>3500</v>
      </c>
      <c r="N30" s="166">
        <v>3500</v>
      </c>
      <c r="O30" s="166">
        <v>3500</v>
      </c>
      <c r="P30" s="166">
        <v>3500</v>
      </c>
      <c r="Q30" s="166">
        <v>3500</v>
      </c>
      <c r="R30" s="169">
        <v>87.5</v>
      </c>
      <c r="S30" s="169">
        <v>87.5</v>
      </c>
      <c r="T30" s="169">
        <v>87.5</v>
      </c>
      <c r="U30" s="169">
        <v>87.5</v>
      </c>
      <c r="V30" s="169">
        <v>87.5</v>
      </c>
      <c r="W30" s="170">
        <v>0.35</v>
      </c>
      <c r="X30" s="170">
        <v>0.35</v>
      </c>
      <c r="Y30" s="170">
        <v>0.35</v>
      </c>
      <c r="Z30" s="170">
        <v>0.35</v>
      </c>
      <c r="AA30" s="170">
        <v>0.35</v>
      </c>
      <c r="AB30" s="166">
        <v>40</v>
      </c>
      <c r="AC30" s="166"/>
      <c r="AD30" s="166"/>
      <c r="AE30" s="171">
        <v>31.536000000000001</v>
      </c>
      <c r="AF30" s="168">
        <v>0.85</v>
      </c>
      <c r="AG30" s="168">
        <v>0.85</v>
      </c>
      <c r="AH30" s="168">
        <v>0.85</v>
      </c>
      <c r="AI30" s="168">
        <v>0.85</v>
      </c>
      <c r="AJ30" s="168">
        <v>0.85</v>
      </c>
      <c r="AL30" s="118" t="s">
        <v>83</v>
      </c>
      <c r="AM30" s="157" t="str">
        <f t="shared" si="0"/>
        <v>*P-TH-FB-PEA-CCS04</v>
      </c>
      <c r="AN30" s="157" t="str">
        <f t="shared" si="1"/>
        <v>PWR Fluidised bed peat CCS post combustion new</v>
      </c>
      <c r="AO30" s="157" t="s">
        <v>84</v>
      </c>
      <c r="AP30" s="157" t="s">
        <v>2</v>
      </c>
      <c r="AQ30" s="117" t="s">
        <v>91</v>
      </c>
      <c r="AR30" s="183"/>
      <c r="AW30" s="162" t="s">
        <v>2763</v>
      </c>
    </row>
    <row r="31" spans="1:49" s="157" customFormat="1">
      <c r="A31" s="166" t="s">
        <v>2802</v>
      </c>
      <c r="B31" s="162" t="s">
        <v>3003</v>
      </c>
      <c r="C31" s="162" t="s">
        <v>3004</v>
      </c>
      <c r="D31" s="166" t="str">
        <f t="shared" si="2"/>
        <v>PWR Pulverised coal supercritical CCS oxyfuel new</v>
      </c>
      <c r="E31" s="167" t="s">
        <v>2822</v>
      </c>
      <c r="F31" s="166" t="s">
        <v>82</v>
      </c>
      <c r="G31" s="168">
        <v>0.36</v>
      </c>
      <c r="H31" s="168">
        <v>0.37</v>
      </c>
      <c r="I31" s="168">
        <v>0.39</v>
      </c>
      <c r="J31" s="168">
        <v>0.4</v>
      </c>
      <c r="K31" s="168">
        <v>0.4</v>
      </c>
      <c r="L31" s="166">
        <v>2030</v>
      </c>
      <c r="M31" s="34"/>
      <c r="N31" s="34"/>
      <c r="O31" s="34">
        <f>VLOOKUP($A31,ETRI_Cost!$A:$I,7,FALSE)</f>
        <v>2690</v>
      </c>
      <c r="P31" s="34">
        <f>VLOOKUP($A31,ETRI_Cost!$A:$I,8,FALSE)</f>
        <v>2490</v>
      </c>
      <c r="Q31" s="34">
        <f>VLOOKUP($A31,ETRI_Cost!$A:$I,9,FALSE)</f>
        <v>2470</v>
      </c>
      <c r="R31" s="169">
        <v>75</v>
      </c>
      <c r="S31" s="169">
        <v>67.5</v>
      </c>
      <c r="T31" s="169">
        <v>63.75</v>
      </c>
      <c r="U31" s="169">
        <v>63.75</v>
      </c>
      <c r="V31" s="169">
        <v>63.75</v>
      </c>
      <c r="W31" s="170">
        <v>0.09</v>
      </c>
      <c r="X31" s="170">
        <v>8.1000000000000003E-2</v>
      </c>
      <c r="Y31" s="170">
        <v>7.6499999999999999E-2</v>
      </c>
      <c r="Z31" s="170">
        <v>7.6499999999999999E-2</v>
      </c>
      <c r="AA31" s="170">
        <v>7.6499999999999999E-2</v>
      </c>
      <c r="AB31" s="166">
        <v>40</v>
      </c>
      <c r="AC31" s="166"/>
      <c r="AD31" s="166"/>
      <c r="AE31" s="171">
        <v>31.536000000000001</v>
      </c>
      <c r="AF31" s="168">
        <v>0.9</v>
      </c>
      <c r="AG31" s="168">
        <v>0.9</v>
      </c>
      <c r="AH31" s="168">
        <v>0.9</v>
      </c>
      <c r="AI31" s="168">
        <v>0.9</v>
      </c>
      <c r="AJ31" s="168">
        <v>0.9</v>
      </c>
      <c r="AL31" s="118" t="s">
        <v>83</v>
      </c>
      <c r="AM31" s="157" t="str">
        <f t="shared" si="0"/>
        <v>*P-TH-SC-COA-CCS05</v>
      </c>
      <c r="AN31" s="157" t="str">
        <f t="shared" si="1"/>
        <v>PWR Pulverised coal supercritical CCS oxyfuel new</v>
      </c>
      <c r="AO31" s="157" t="s">
        <v>84</v>
      </c>
      <c r="AP31" s="157" t="s">
        <v>2</v>
      </c>
      <c r="AQ31" s="117" t="s">
        <v>91</v>
      </c>
      <c r="AR31" s="183"/>
      <c r="AW31" s="162" t="s">
        <v>2764</v>
      </c>
    </row>
    <row r="32" spans="1:49" s="157" customFormat="1">
      <c r="A32" s="166" t="s">
        <v>2803</v>
      </c>
      <c r="B32" s="162" t="s">
        <v>3003</v>
      </c>
      <c r="C32" s="162" t="s">
        <v>3004</v>
      </c>
      <c r="D32" s="166" t="str">
        <f t="shared" si="2"/>
        <v>PWR IGCC coal CCS pre-combustion new</v>
      </c>
      <c r="E32" s="167" t="s">
        <v>2822</v>
      </c>
      <c r="F32" s="166" t="s">
        <v>82</v>
      </c>
      <c r="G32" s="168">
        <v>0.35</v>
      </c>
      <c r="H32" s="168">
        <v>0.37</v>
      </c>
      <c r="I32" s="168">
        <v>0.4</v>
      </c>
      <c r="J32" s="168">
        <v>0.41</v>
      </c>
      <c r="K32" s="168">
        <v>0.44</v>
      </c>
      <c r="L32" s="166">
        <v>2030</v>
      </c>
      <c r="M32" s="34"/>
      <c r="N32" s="34"/>
      <c r="O32" s="34">
        <f>VLOOKUP($A32,ETRI_Cost!$A:$I,7,FALSE)</f>
        <v>2540</v>
      </c>
      <c r="P32" s="34">
        <f>VLOOKUP($A32,ETRI_Cost!$A:$I,8,FALSE)</f>
        <v>2220</v>
      </c>
      <c r="Q32" s="34">
        <f>VLOOKUP($A32,ETRI_Cost!$A:$I,9,FALSE)</f>
        <v>2180</v>
      </c>
      <c r="R32" s="169">
        <v>93</v>
      </c>
      <c r="S32" s="169">
        <v>86.55</v>
      </c>
      <c r="T32" s="169">
        <v>84.75</v>
      </c>
      <c r="U32" s="169">
        <v>84.75</v>
      </c>
      <c r="V32" s="169">
        <v>84.75</v>
      </c>
      <c r="W32" s="170">
        <v>0.186</v>
      </c>
      <c r="X32" s="170">
        <v>0.1731</v>
      </c>
      <c r="Y32" s="170">
        <v>0.16950000000000001</v>
      </c>
      <c r="Z32" s="170">
        <v>0.16950000000000001</v>
      </c>
      <c r="AA32" s="170">
        <v>0.16950000000000001</v>
      </c>
      <c r="AB32" s="166">
        <v>35</v>
      </c>
      <c r="AC32" s="166"/>
      <c r="AD32" s="166"/>
      <c r="AE32" s="171">
        <v>31.536000000000001</v>
      </c>
      <c r="AF32" s="168">
        <v>0.9</v>
      </c>
      <c r="AG32" s="168">
        <v>0.9</v>
      </c>
      <c r="AH32" s="168">
        <v>0.9</v>
      </c>
      <c r="AI32" s="168">
        <v>0.9</v>
      </c>
      <c r="AJ32" s="168">
        <v>0.9</v>
      </c>
      <c r="AL32" s="118" t="s">
        <v>83</v>
      </c>
      <c r="AM32" s="157" t="str">
        <f t="shared" si="0"/>
        <v>*P-TH-IGCC-COA-CCS06</v>
      </c>
      <c r="AN32" s="157" t="str">
        <f t="shared" si="1"/>
        <v>PWR IGCC coal CCS pre-combustion new</v>
      </c>
      <c r="AO32" s="157" t="s">
        <v>84</v>
      </c>
      <c r="AP32" s="157" t="s">
        <v>2</v>
      </c>
      <c r="AQ32" s="117" t="s">
        <v>91</v>
      </c>
      <c r="AR32" s="183"/>
      <c r="AW32" s="162" t="s">
        <v>2765</v>
      </c>
    </row>
    <row r="33" spans="1:56" s="157" customFormat="1">
      <c r="A33" s="166" t="s">
        <v>2804</v>
      </c>
      <c r="B33" s="162" t="s">
        <v>3003</v>
      </c>
      <c r="C33" s="162" t="s">
        <v>3004</v>
      </c>
      <c r="D33" s="166" t="str">
        <f t="shared" si="2"/>
        <v>PWR IGCC peat CCS pre combustion new</v>
      </c>
      <c r="E33" s="167" t="s">
        <v>2823</v>
      </c>
      <c r="F33" s="166" t="s">
        <v>82</v>
      </c>
      <c r="G33" s="168">
        <v>0.35</v>
      </c>
      <c r="H33" s="168">
        <v>0.37</v>
      </c>
      <c r="I33" s="168">
        <v>0.4</v>
      </c>
      <c r="J33" s="168">
        <v>0.41</v>
      </c>
      <c r="K33" s="168">
        <v>0.41</v>
      </c>
      <c r="L33" s="166">
        <v>2030</v>
      </c>
      <c r="M33" s="34"/>
      <c r="N33" s="34"/>
      <c r="O33" s="34">
        <f>VLOOKUP($A33,ETRI_Cost!$A:$I,7,FALSE)</f>
        <v>3870</v>
      </c>
      <c r="P33" s="34">
        <f>VLOOKUP($A33,ETRI_Cost!$A:$I,8,FALSE)</f>
        <v>3380</v>
      </c>
      <c r="Q33" s="34">
        <f>VLOOKUP($A33,ETRI_Cost!$A:$I,9,FALSE)</f>
        <v>3310</v>
      </c>
      <c r="R33" s="169">
        <v>103.5</v>
      </c>
      <c r="S33" s="169">
        <v>100.51</v>
      </c>
      <c r="T33" s="169">
        <v>100.51</v>
      </c>
      <c r="U33" s="169">
        <v>100.51</v>
      </c>
      <c r="V33" s="169">
        <v>100.51</v>
      </c>
      <c r="W33" s="170">
        <v>0.36</v>
      </c>
      <c r="X33" s="170">
        <v>0.34960000000000002</v>
      </c>
      <c r="Y33" s="170">
        <v>0.34960000000000002</v>
      </c>
      <c r="Z33" s="170">
        <v>0.34960000000000002</v>
      </c>
      <c r="AA33" s="170">
        <v>0.34960000000000002</v>
      </c>
      <c r="AB33" s="166">
        <v>35</v>
      </c>
      <c r="AC33" s="166"/>
      <c r="AD33" s="166"/>
      <c r="AE33" s="171">
        <v>31.536000000000001</v>
      </c>
      <c r="AF33" s="168">
        <v>0.9</v>
      </c>
      <c r="AG33" s="168">
        <v>0.9</v>
      </c>
      <c r="AH33" s="168">
        <v>0.9</v>
      </c>
      <c r="AI33" s="168">
        <v>0.9</v>
      </c>
      <c r="AJ33" s="168">
        <v>0.9</v>
      </c>
      <c r="AL33" s="118" t="s">
        <v>83</v>
      </c>
      <c r="AM33" s="157" t="str">
        <f t="shared" si="0"/>
        <v>*P-TH-IGCC-PEA-CCS05</v>
      </c>
      <c r="AN33" s="157" t="str">
        <f t="shared" si="1"/>
        <v>PWR IGCC peat CCS pre combustion new</v>
      </c>
      <c r="AO33" s="157" t="s">
        <v>84</v>
      </c>
      <c r="AP33" s="157" t="s">
        <v>2</v>
      </c>
      <c r="AQ33" s="117" t="s">
        <v>91</v>
      </c>
      <c r="AR33" s="183"/>
      <c r="AW33" s="162" t="s">
        <v>2766</v>
      </c>
    </row>
    <row r="34" spans="1:56" s="41" customFormat="1">
      <c r="A34" s="92" t="s">
        <v>2789</v>
      </c>
      <c r="B34" s="162" t="s">
        <v>3004</v>
      </c>
      <c r="C34" s="162" t="s">
        <v>3004</v>
      </c>
      <c r="D34" s="30" t="str">
        <f t="shared" si="2"/>
        <v>PWR Biomass grate furnace steam turbine new</v>
      </c>
      <c r="E34" s="96" t="s">
        <v>2824</v>
      </c>
      <c r="F34" s="92" t="s">
        <v>82</v>
      </c>
      <c r="G34" s="93">
        <v>0.34</v>
      </c>
      <c r="H34" s="93">
        <v>0.35</v>
      </c>
      <c r="I34" s="93">
        <v>0.36</v>
      </c>
      <c r="J34" s="93">
        <v>0.38</v>
      </c>
      <c r="K34" s="93">
        <v>0.38</v>
      </c>
      <c r="L34" s="94">
        <v>2019</v>
      </c>
      <c r="M34" s="94">
        <v>2890</v>
      </c>
      <c r="N34" s="94">
        <v>2620</v>
      </c>
      <c r="O34" s="94">
        <v>2370</v>
      </c>
      <c r="P34" s="94">
        <v>2150</v>
      </c>
      <c r="Q34" s="94">
        <v>1950</v>
      </c>
      <c r="R34" s="97">
        <v>63.580000000000013</v>
      </c>
      <c r="S34" s="97">
        <v>57.640000000000008</v>
      </c>
      <c r="T34" s="97">
        <v>52.14</v>
      </c>
      <c r="U34" s="97">
        <v>47.3</v>
      </c>
      <c r="V34" s="97">
        <v>42.9</v>
      </c>
      <c r="W34" s="99">
        <v>0.10115</v>
      </c>
      <c r="X34" s="99">
        <v>9.1700000000000004E-2</v>
      </c>
      <c r="Y34" s="99">
        <v>8.2949999999999996E-2</v>
      </c>
      <c r="Z34" s="99">
        <v>7.5249999999999997E-2</v>
      </c>
      <c r="AA34" s="99">
        <v>6.8250000000000005E-2</v>
      </c>
      <c r="AB34" s="94">
        <v>25</v>
      </c>
      <c r="AC34" s="94"/>
      <c r="AD34" s="94"/>
      <c r="AE34" s="95">
        <v>31.536000000000001</v>
      </c>
      <c r="AF34" s="93">
        <v>0.9</v>
      </c>
      <c r="AG34" s="93">
        <v>0.9</v>
      </c>
      <c r="AH34" s="93">
        <v>0.9</v>
      </c>
      <c r="AI34" s="93">
        <v>0.9</v>
      </c>
      <c r="AJ34" s="93">
        <v>0.9</v>
      </c>
      <c r="AK34" s="89"/>
      <c r="AL34" s="118" t="s">
        <v>83</v>
      </c>
      <c r="AM34" s="157" t="str">
        <f t="shared" si="0"/>
        <v>P-RNW-FB-BIO01</v>
      </c>
      <c r="AN34" s="91" t="s">
        <v>135</v>
      </c>
      <c r="AO34" s="90" t="s">
        <v>84</v>
      </c>
      <c r="AP34" s="90" t="s">
        <v>2</v>
      </c>
      <c r="AQ34" s="117" t="s">
        <v>91</v>
      </c>
      <c r="AR34" s="183"/>
      <c r="AS34" s="90"/>
      <c r="AT34" s="89"/>
      <c r="AU34" s="89"/>
      <c r="AV34" s="89"/>
      <c r="AW34" s="94" t="s">
        <v>136</v>
      </c>
      <c r="AX34" s="89"/>
      <c r="AY34" s="89"/>
      <c r="AZ34" s="89"/>
      <c r="BA34" s="89"/>
      <c r="BB34" s="89"/>
      <c r="BC34" s="89"/>
      <c r="BD34" s="89"/>
    </row>
    <row r="35" spans="1:56" s="41" customFormat="1">
      <c r="A35" s="92" t="s">
        <v>2788</v>
      </c>
      <c r="B35" s="162" t="s">
        <v>3004</v>
      </c>
      <c r="C35" s="162" t="s">
        <v>3004</v>
      </c>
      <c r="D35" s="30" t="str">
        <f t="shared" si="2"/>
        <v>PWR Fluidised bed boiler (circulating or bubbling) plus steam turbine new</v>
      </c>
      <c r="E35" s="96" t="s">
        <v>2824</v>
      </c>
      <c r="F35" s="92" t="s">
        <v>82</v>
      </c>
      <c r="G35" s="93">
        <v>0.35</v>
      </c>
      <c r="H35" s="93">
        <v>0.36</v>
      </c>
      <c r="I35" s="93">
        <v>0.37</v>
      </c>
      <c r="J35" s="93">
        <v>0.38</v>
      </c>
      <c r="K35" s="93">
        <v>0.39</v>
      </c>
      <c r="L35" s="94">
        <v>2019</v>
      </c>
      <c r="M35" s="94">
        <v>2960</v>
      </c>
      <c r="N35" s="94">
        <v>2620</v>
      </c>
      <c r="O35" s="94">
        <v>2330</v>
      </c>
      <c r="P35" s="94">
        <v>2060</v>
      </c>
      <c r="Q35" s="94">
        <v>1830</v>
      </c>
      <c r="R35" s="97">
        <v>53.28</v>
      </c>
      <c r="S35" s="97">
        <v>47.16</v>
      </c>
      <c r="T35" s="97">
        <v>41.94</v>
      </c>
      <c r="U35" s="97">
        <v>37.08</v>
      </c>
      <c r="V35" s="97">
        <v>32.94</v>
      </c>
      <c r="W35" s="99">
        <v>0.11248000000000001</v>
      </c>
      <c r="X35" s="99">
        <v>9.9559999999999996E-2</v>
      </c>
      <c r="Y35" s="99">
        <v>8.8540000000000008E-2</v>
      </c>
      <c r="Z35" s="99">
        <v>7.8280000000000002E-2</v>
      </c>
      <c r="AA35" s="99">
        <v>6.9540000000000005E-2</v>
      </c>
      <c r="AB35" s="94">
        <v>25</v>
      </c>
      <c r="AC35" s="94"/>
      <c r="AD35" s="94"/>
      <c r="AE35" s="95">
        <v>31.536000000000001</v>
      </c>
      <c r="AF35" s="93">
        <v>0.9</v>
      </c>
      <c r="AG35" s="93"/>
      <c r="AH35" s="93"/>
      <c r="AI35" s="93"/>
      <c r="AJ35" s="93"/>
      <c r="AK35" s="89"/>
      <c r="AL35" s="118" t="s">
        <v>83</v>
      </c>
      <c r="AM35" s="157" t="str">
        <f t="shared" si="0"/>
        <v>P-RNW-ST-BIO02</v>
      </c>
      <c r="AN35" s="91" t="s">
        <v>137</v>
      </c>
      <c r="AO35" s="90" t="s">
        <v>84</v>
      </c>
      <c r="AP35" s="90" t="s">
        <v>2</v>
      </c>
      <c r="AQ35" s="117" t="s">
        <v>91</v>
      </c>
      <c r="AR35" s="183"/>
      <c r="AS35" s="90"/>
      <c r="AT35" s="89"/>
      <c r="AU35" s="89"/>
      <c r="AV35" s="89"/>
      <c r="AW35" s="94" t="s">
        <v>138</v>
      </c>
      <c r="AX35" s="89"/>
      <c r="AY35" s="89"/>
      <c r="AZ35" s="89"/>
      <c r="BA35" s="89"/>
      <c r="BB35" s="89"/>
      <c r="BC35" s="89"/>
      <c r="BD35" s="89"/>
    </row>
    <row r="36" spans="1:56" s="41" customFormat="1">
      <c r="A36" s="92" t="s">
        <v>2790</v>
      </c>
      <c r="B36" s="162" t="s">
        <v>3004</v>
      </c>
      <c r="C36" s="162" t="s">
        <v>3004</v>
      </c>
      <c r="D36" s="30" t="str">
        <f t="shared" si="2"/>
        <v>PWR Biomass IGCC new</v>
      </c>
      <c r="E36" s="96" t="s">
        <v>2824</v>
      </c>
      <c r="F36" s="92" t="s">
        <v>82</v>
      </c>
      <c r="G36" s="93">
        <v>0.35</v>
      </c>
      <c r="H36" s="93">
        <v>0.37</v>
      </c>
      <c r="I36" s="93">
        <v>0.43</v>
      </c>
      <c r="J36" s="93">
        <v>0.47</v>
      </c>
      <c r="K36" s="93">
        <v>0.48</v>
      </c>
      <c r="L36" s="94">
        <v>2019</v>
      </c>
      <c r="M36" s="94">
        <v>4810</v>
      </c>
      <c r="N36" s="94">
        <v>3810</v>
      </c>
      <c r="O36" s="94">
        <v>3140</v>
      </c>
      <c r="P36" s="94">
        <v>2840</v>
      </c>
      <c r="Q36" s="94">
        <v>2560</v>
      </c>
      <c r="R36" s="97">
        <v>105.82</v>
      </c>
      <c r="S36" s="97">
        <v>83.82</v>
      </c>
      <c r="T36" s="97">
        <v>69.080000000000013</v>
      </c>
      <c r="U36" s="97">
        <v>62.480000000000011</v>
      </c>
      <c r="V36" s="97">
        <v>56.32</v>
      </c>
      <c r="W36" s="99">
        <v>0.39441999999999999</v>
      </c>
      <c r="X36" s="99">
        <v>0.31241999999999998</v>
      </c>
      <c r="Y36" s="99">
        <v>0.25747999999999999</v>
      </c>
      <c r="Z36" s="99">
        <v>0.23287999999999998</v>
      </c>
      <c r="AA36" s="99">
        <v>0.20992</v>
      </c>
      <c r="AB36" s="94">
        <v>25</v>
      </c>
      <c r="AC36" s="94"/>
      <c r="AD36" s="94"/>
      <c r="AE36" s="95">
        <v>31.536000000000001</v>
      </c>
      <c r="AF36" s="93">
        <v>0.9</v>
      </c>
      <c r="AG36" s="93">
        <v>0.9</v>
      </c>
      <c r="AH36" s="93">
        <v>0.9</v>
      </c>
      <c r="AI36" s="93">
        <v>0.9</v>
      </c>
      <c r="AJ36" s="93">
        <v>0.9</v>
      </c>
      <c r="AK36" s="89"/>
      <c r="AL36" s="118" t="s">
        <v>83</v>
      </c>
      <c r="AM36" s="157" t="str">
        <f t="shared" si="0"/>
        <v>P-RNW-IGCC-BIO03</v>
      </c>
      <c r="AN36" s="91" t="s">
        <v>139</v>
      </c>
      <c r="AO36" s="90" t="s">
        <v>84</v>
      </c>
      <c r="AP36" s="90" t="s">
        <v>2</v>
      </c>
      <c r="AQ36" s="117" t="s">
        <v>91</v>
      </c>
      <c r="AR36" s="183"/>
      <c r="AS36" s="90"/>
      <c r="AT36" s="89"/>
      <c r="AU36" s="89"/>
      <c r="AV36" s="89"/>
      <c r="AW36" s="94" t="s">
        <v>140</v>
      </c>
      <c r="AX36" s="89"/>
      <c r="AY36" s="89"/>
      <c r="AZ36" s="89"/>
      <c r="BA36" s="89"/>
      <c r="BB36" s="89"/>
      <c r="BC36" s="89"/>
      <c r="BD36" s="89"/>
    </row>
    <row r="37" spans="1:56" s="41" customFormat="1">
      <c r="A37" s="92" t="s">
        <v>2791</v>
      </c>
      <c r="B37" s="162" t="s">
        <v>3003</v>
      </c>
      <c r="C37" s="162" t="s">
        <v>3004</v>
      </c>
      <c r="D37" s="30" t="str">
        <f t="shared" si="2"/>
        <v>PWR Anaerobic digestion new</v>
      </c>
      <c r="E37" s="96" t="s">
        <v>2824</v>
      </c>
      <c r="F37" s="92" t="s">
        <v>82</v>
      </c>
      <c r="G37" s="93">
        <v>0.36</v>
      </c>
      <c r="H37" s="93">
        <v>0.38</v>
      </c>
      <c r="I37" s="93">
        <v>0.4</v>
      </c>
      <c r="J37" s="93">
        <v>0.42</v>
      </c>
      <c r="K37" s="93">
        <v>0.45</v>
      </c>
      <c r="L37" s="94">
        <v>2019</v>
      </c>
      <c r="M37" s="34">
        <f>VLOOKUP($A37,ETRI_Cost!$A:$I,5,FALSE)</f>
        <v>3100</v>
      </c>
      <c r="N37" s="34">
        <f>VLOOKUP($A37,ETRI_Cost!$A:$I,6,FALSE)</f>
        <v>2860</v>
      </c>
      <c r="O37" s="34">
        <f>VLOOKUP($A37,ETRI_Cost!$A:$I,7,FALSE)</f>
        <v>2740</v>
      </c>
      <c r="P37" s="34">
        <f>VLOOKUP($A37,ETRI_Cost!$A:$I,8,FALSE)</f>
        <v>2630</v>
      </c>
      <c r="Q37" s="34">
        <f>VLOOKUP($A37,ETRI_Cost!$A:$I,9,FALSE)</f>
        <v>2510</v>
      </c>
      <c r="R37" s="97">
        <v>159.07999999999998</v>
      </c>
      <c r="S37" s="97">
        <v>130.38</v>
      </c>
      <c r="T37" s="97">
        <v>113.15999999999998</v>
      </c>
      <c r="U37" s="97">
        <v>103.32</v>
      </c>
      <c r="V37" s="97">
        <v>94.3</v>
      </c>
      <c r="W37" s="99">
        <v>0.12028</v>
      </c>
      <c r="X37" s="99">
        <v>9.8580000000000001E-2</v>
      </c>
      <c r="Y37" s="99">
        <v>8.5559999999999997E-2</v>
      </c>
      <c r="Z37" s="99">
        <v>7.8120000000000009E-2</v>
      </c>
      <c r="AA37" s="99">
        <v>7.1300000000000002E-2</v>
      </c>
      <c r="AB37" s="94">
        <v>20</v>
      </c>
      <c r="AC37" s="94"/>
      <c r="AD37" s="94"/>
      <c r="AE37" s="95">
        <v>31.536000000000001</v>
      </c>
      <c r="AF37" s="93">
        <v>0.9</v>
      </c>
      <c r="AG37" s="93">
        <v>0.9</v>
      </c>
      <c r="AH37" s="93">
        <v>0.9</v>
      </c>
      <c r="AI37" s="93">
        <v>0.9</v>
      </c>
      <c r="AJ37" s="93">
        <v>0.9</v>
      </c>
      <c r="AK37" s="89"/>
      <c r="AL37" s="118" t="s">
        <v>83</v>
      </c>
      <c r="AM37" s="157" t="str">
        <f t="shared" si="0"/>
        <v>P-RNW-AB-BIO04</v>
      </c>
      <c r="AN37" s="91" t="s">
        <v>141</v>
      </c>
      <c r="AO37" s="90" t="s">
        <v>84</v>
      </c>
      <c r="AP37" s="90" t="s">
        <v>2</v>
      </c>
      <c r="AQ37" s="98" t="s">
        <v>91</v>
      </c>
      <c r="AR37" s="183"/>
      <c r="AS37" s="90"/>
      <c r="AT37" s="89"/>
      <c r="AU37" s="89"/>
      <c r="AV37" s="89"/>
      <c r="AW37" s="94" t="s">
        <v>142</v>
      </c>
      <c r="AX37" s="89"/>
      <c r="AY37" s="89"/>
      <c r="AZ37" s="89"/>
      <c r="BA37" s="89"/>
      <c r="BB37" s="89"/>
      <c r="BC37" s="89"/>
      <c r="BD37" s="89"/>
    </row>
    <row r="38" spans="1:56" s="41" customFormat="1">
      <c r="A38" s="92" t="s">
        <v>2792</v>
      </c>
      <c r="B38" s="162" t="s">
        <v>3004</v>
      </c>
      <c r="C38" s="162" t="s">
        <v>3004</v>
      </c>
      <c r="D38" s="30" t="str">
        <f t="shared" si="2"/>
        <v>PWR Municipal solid waste incinerator new</v>
      </c>
      <c r="E38" s="96" t="s">
        <v>2825</v>
      </c>
      <c r="F38" s="92" t="s">
        <v>82</v>
      </c>
      <c r="G38" s="93">
        <v>0.27</v>
      </c>
      <c r="H38" s="93">
        <v>0.31</v>
      </c>
      <c r="I38" s="93">
        <v>0.34</v>
      </c>
      <c r="J38" s="93">
        <v>0.37</v>
      </c>
      <c r="K38" s="93">
        <v>0.42</v>
      </c>
      <c r="L38" s="94">
        <v>2019</v>
      </c>
      <c r="M38" s="94">
        <v>6080</v>
      </c>
      <c r="N38" s="94">
        <v>5630</v>
      </c>
      <c r="O38" s="94">
        <v>5240</v>
      </c>
      <c r="P38" s="94">
        <v>4870</v>
      </c>
      <c r="Q38" s="94">
        <v>4540</v>
      </c>
      <c r="R38" s="97">
        <v>182.4</v>
      </c>
      <c r="S38" s="97">
        <v>168.9</v>
      </c>
      <c r="T38" s="97">
        <v>157.19999999999999</v>
      </c>
      <c r="U38" s="97">
        <v>146.1</v>
      </c>
      <c r="V38" s="97">
        <v>136.19999999999999</v>
      </c>
      <c r="W38" s="99">
        <v>0.41952</v>
      </c>
      <c r="X38" s="99">
        <v>0.38847000000000004</v>
      </c>
      <c r="Y38" s="99">
        <v>0.36155999999999999</v>
      </c>
      <c r="Z38" s="99">
        <v>0.33603</v>
      </c>
      <c r="AA38" s="99">
        <v>0.31325999999999998</v>
      </c>
      <c r="AB38" s="94">
        <v>25</v>
      </c>
      <c r="AC38" s="94"/>
      <c r="AD38" s="94"/>
      <c r="AE38" s="95">
        <v>31.536000000000001</v>
      </c>
      <c r="AF38" s="93">
        <v>0.9</v>
      </c>
      <c r="AG38" s="93">
        <v>0.9</v>
      </c>
      <c r="AH38" s="93">
        <v>0.9</v>
      </c>
      <c r="AI38" s="93">
        <v>0.9</v>
      </c>
      <c r="AJ38" s="93">
        <v>0.9</v>
      </c>
      <c r="AK38" s="89"/>
      <c r="AL38" s="118" t="s">
        <v>83</v>
      </c>
      <c r="AM38" s="157" t="str">
        <f t="shared" si="0"/>
        <v>P-RNW-ST-MSW04</v>
      </c>
      <c r="AN38" s="91" t="s">
        <v>143</v>
      </c>
      <c r="AO38" s="90" t="s">
        <v>84</v>
      </c>
      <c r="AP38" s="90" t="s">
        <v>2</v>
      </c>
      <c r="AQ38" s="98" t="s">
        <v>91</v>
      </c>
      <c r="AR38" s="183"/>
      <c r="AS38" s="90"/>
      <c r="AT38" s="89"/>
      <c r="AU38" s="89"/>
      <c r="AV38" s="89"/>
      <c r="AW38" s="94" t="s">
        <v>144</v>
      </c>
      <c r="AX38" s="89"/>
      <c r="AY38" s="89"/>
      <c r="AZ38" s="89"/>
      <c r="BA38" s="89"/>
      <c r="BB38" s="89"/>
      <c r="BC38" s="89"/>
      <c r="BD38" s="89"/>
    </row>
    <row r="39" spans="1:56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6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6" s="41" customFormat="1">
      <c r="A41" s="67" t="s">
        <v>127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6" s="41" customFormat="1">
      <c r="A42" s="2"/>
      <c r="B42" s="2"/>
      <c r="C42" s="2"/>
      <c r="D42" s="5" t="s">
        <v>126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6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75</v>
      </c>
      <c r="F43" s="8" t="s">
        <v>76</v>
      </c>
      <c r="G43" s="8" t="s">
        <v>77</v>
      </c>
      <c r="H43" s="8" t="s">
        <v>78</v>
      </c>
      <c r="I43" s="8" t="s">
        <v>79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129</v>
      </c>
      <c r="AE43" s="42" t="s">
        <v>130</v>
      </c>
      <c r="AF43" s="42" t="s">
        <v>131</v>
      </c>
      <c r="AG43" s="42" t="s">
        <v>132</v>
      </c>
      <c r="AH43" s="42" t="s">
        <v>133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6" s="41" customFormat="1" ht="25.5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80</v>
      </c>
      <c r="F44" s="86"/>
      <c r="G44" s="86"/>
      <c r="H44" s="86"/>
      <c r="I44" s="86"/>
      <c r="J44" s="87"/>
      <c r="K44" s="37" t="s">
        <v>128</v>
      </c>
      <c r="L44" s="87"/>
      <c r="M44" s="87"/>
      <c r="N44" s="87"/>
      <c r="O44" s="87"/>
      <c r="P44" s="37" t="s">
        <v>89</v>
      </c>
      <c r="Q44" s="87"/>
      <c r="R44" s="87"/>
      <c r="S44" s="87"/>
      <c r="T44" s="87"/>
      <c r="U44" s="38" t="s">
        <v>90</v>
      </c>
      <c r="V44" s="38"/>
      <c r="W44" s="38"/>
      <c r="X44" s="38"/>
      <c r="Y44" s="38"/>
      <c r="Z44" s="391" t="s">
        <v>74</v>
      </c>
      <c r="AA44" s="391"/>
      <c r="AB44" s="391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85</v>
      </c>
      <c r="AP44" s="13" t="s">
        <v>49</v>
      </c>
      <c r="AQ44" s="13" t="s">
        <v>50</v>
      </c>
      <c r="AU44" s="40"/>
    </row>
    <row r="45" spans="1:56">
      <c r="A45" s="78" t="s">
        <v>2828</v>
      </c>
      <c r="B45" s="79" t="s">
        <v>124</v>
      </c>
      <c r="C45" s="79" t="s">
        <v>2826</v>
      </c>
      <c r="D45" s="78" t="s">
        <v>82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83</v>
      </c>
      <c r="AK45" s="41" t="str">
        <f>A45</f>
        <v>P-TH-OCGT-H2-01</v>
      </c>
      <c r="AL45" s="10" t="str">
        <f t="shared" ref="AL45:AL46" si="3">B45</f>
        <v>New Power Plant - Hydrogen Open Cycle Gas Turbine</v>
      </c>
      <c r="AM45" s="41" t="s">
        <v>84</v>
      </c>
      <c r="AN45" s="41" t="s">
        <v>2</v>
      </c>
      <c r="AO45" s="40" t="s">
        <v>91</v>
      </c>
      <c r="AP45" s="88"/>
    </row>
    <row r="46" spans="1:56">
      <c r="A46" s="78" t="s">
        <v>2829</v>
      </c>
      <c r="B46" s="61" t="s">
        <v>123</v>
      </c>
      <c r="C46" s="61" t="s">
        <v>2826</v>
      </c>
      <c r="D46" s="60" t="s">
        <v>82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3"/>
        <v>New Power Plant - Hydrogen Combined Cycle Gas Turbine</v>
      </c>
      <c r="AM46" s="41" t="s">
        <v>84</v>
      </c>
      <c r="AN46" s="41" t="s">
        <v>2</v>
      </c>
      <c r="AO46" s="40" t="s">
        <v>91</v>
      </c>
      <c r="AP46" s="88"/>
    </row>
    <row r="47" spans="1:56">
      <c r="B47" s="4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X25"/>
  <sheetViews>
    <sheetView workbookViewId="0">
      <selection activeCell="E17" sqref="E17"/>
    </sheetView>
  </sheetViews>
  <sheetFormatPr defaultRowHeight="15"/>
  <cols>
    <col min="1" max="1" width="12.140625" style="184" bestFit="1" customWidth="1"/>
    <col min="2" max="2" width="15.7109375" style="184" bestFit="1" customWidth="1"/>
    <col min="3" max="3" width="36.7109375" style="184" bestFit="1" customWidth="1"/>
    <col min="4" max="4" width="8.42578125" style="184" bestFit="1" customWidth="1"/>
    <col min="5" max="5" width="10.140625" style="184" bestFit="1" customWidth="1"/>
    <col min="6" max="6" width="5" style="184" bestFit="1" customWidth="1"/>
    <col min="7" max="7" width="8.140625" style="184" bestFit="1" customWidth="1"/>
    <col min="8" max="8" width="10.42578125" style="184" bestFit="1" customWidth="1"/>
    <col min="9" max="9" width="12.7109375" style="184" bestFit="1" customWidth="1"/>
    <col min="10" max="10" width="13.7109375" style="184" customWidth="1"/>
    <col min="11" max="11" width="10" style="184" bestFit="1" customWidth="1"/>
    <col min="12" max="12" width="11.140625" style="184" customWidth="1"/>
    <col min="13" max="13" width="13.140625" style="184" customWidth="1"/>
    <col min="14" max="14" width="18.7109375" style="184" customWidth="1"/>
    <col min="15" max="15" width="20.28515625" style="184" customWidth="1"/>
    <col min="16" max="16" width="16.5703125" style="184" customWidth="1"/>
    <col min="17" max="18" width="18.28515625" style="184" customWidth="1"/>
    <col min="19" max="19" width="8.42578125" style="184" bestFit="1" customWidth="1"/>
    <col min="20" max="20" width="9.140625" style="184"/>
    <col min="21" max="21" width="8.7109375" style="184" bestFit="1" customWidth="1"/>
    <col min="22" max="22" width="10" style="184" bestFit="1" customWidth="1"/>
    <col min="23" max="23" width="9.85546875" style="184" bestFit="1" customWidth="1"/>
    <col min="24" max="24" width="36.7109375" style="184" bestFit="1" customWidth="1"/>
    <col min="25" max="25" width="6.85546875" style="184" bestFit="1" customWidth="1"/>
    <col min="26" max="26" width="7.5703125" style="184" bestFit="1" customWidth="1"/>
    <col min="27" max="27" width="8.42578125" style="184" bestFit="1" customWidth="1"/>
    <col min="28" max="28" width="8.5703125" style="184" bestFit="1" customWidth="1"/>
    <col min="29" max="29" width="7.5703125" style="184" bestFit="1" customWidth="1"/>
    <col min="30" max="16384" width="9.140625" style="184"/>
  </cols>
  <sheetData>
    <row r="1" spans="1:50" ht="18">
      <c r="U1" s="199" t="s">
        <v>2843</v>
      </c>
      <c r="V1" s="200"/>
      <c r="W1" s="201"/>
      <c r="X1" s="201"/>
      <c r="Y1" s="202"/>
      <c r="Z1" s="202"/>
      <c r="AA1" s="202"/>
      <c r="AB1" s="202"/>
      <c r="AC1" s="202"/>
    </row>
    <row r="2" spans="1:50" ht="19.5" thickBot="1">
      <c r="A2" s="203" t="s">
        <v>2844</v>
      </c>
      <c r="B2" s="204"/>
      <c r="C2" s="204"/>
      <c r="D2" s="183"/>
      <c r="E2" s="103" t="s">
        <v>2845</v>
      </c>
      <c r="F2" s="205"/>
      <c r="G2" s="205"/>
      <c r="H2" s="205"/>
      <c r="I2" s="205"/>
      <c r="J2" s="205"/>
      <c r="K2" s="205"/>
      <c r="L2" s="183"/>
      <c r="M2" s="183"/>
      <c r="N2" s="183"/>
      <c r="O2" s="183"/>
      <c r="U2" s="206" t="s">
        <v>37</v>
      </c>
      <c r="V2" s="207"/>
      <c r="W2" s="202"/>
      <c r="X2" s="202"/>
      <c r="Y2" s="202"/>
      <c r="Z2" s="202"/>
      <c r="AA2" s="202"/>
      <c r="AB2" s="202"/>
      <c r="AC2" s="202"/>
    </row>
    <row r="3" spans="1:50" ht="25.5">
      <c r="A3" s="208" t="s">
        <v>2846</v>
      </c>
      <c r="B3" s="208" t="s">
        <v>17</v>
      </c>
      <c r="C3" s="208" t="s">
        <v>39</v>
      </c>
      <c r="D3" s="105" t="s">
        <v>19</v>
      </c>
      <c r="E3" s="105" t="s">
        <v>20</v>
      </c>
      <c r="F3" s="105" t="s">
        <v>31</v>
      </c>
      <c r="G3" s="105" t="s">
        <v>2836</v>
      </c>
      <c r="H3" s="105" t="s">
        <v>2847</v>
      </c>
      <c r="I3" s="209" t="s">
        <v>2848</v>
      </c>
      <c r="J3" s="209" t="s">
        <v>2849</v>
      </c>
      <c r="K3" s="209" t="s">
        <v>2850</v>
      </c>
      <c r="L3" s="209" t="s">
        <v>2851</v>
      </c>
      <c r="M3" s="209" t="s">
        <v>2852</v>
      </c>
      <c r="N3" s="209" t="s">
        <v>2853</v>
      </c>
      <c r="O3" s="209" t="s">
        <v>2854</v>
      </c>
      <c r="P3" s="209" t="s">
        <v>2855</v>
      </c>
      <c r="Q3" s="209" t="s">
        <v>2856</v>
      </c>
      <c r="R3" s="209" t="s">
        <v>2857</v>
      </c>
      <c r="S3" s="210" t="s">
        <v>2858</v>
      </c>
      <c r="U3" s="211" t="s">
        <v>38</v>
      </c>
      <c r="V3" s="212" t="s">
        <v>2846</v>
      </c>
      <c r="W3" s="213" t="s">
        <v>17</v>
      </c>
      <c r="X3" s="213" t="s">
        <v>39</v>
      </c>
      <c r="Y3" s="213" t="s">
        <v>40</v>
      </c>
      <c r="Z3" s="213" t="s">
        <v>41</v>
      </c>
      <c r="AA3" s="213" t="s">
        <v>42</v>
      </c>
      <c r="AB3" s="213" t="s">
        <v>43</v>
      </c>
      <c r="AC3" s="214" t="s">
        <v>44</v>
      </c>
    </row>
    <row r="4" spans="1:50" ht="51.75" thickBot="1">
      <c r="A4" s="215" t="s">
        <v>2859</v>
      </c>
      <c r="B4" s="215" t="s">
        <v>33</v>
      </c>
      <c r="C4" s="216" t="s">
        <v>34</v>
      </c>
      <c r="D4" s="216"/>
      <c r="E4" s="216"/>
      <c r="F4" s="216"/>
      <c r="G4" s="216"/>
      <c r="H4" s="216" t="s">
        <v>2860</v>
      </c>
      <c r="I4" s="217" t="s">
        <v>2861</v>
      </c>
      <c r="J4" s="217" t="s">
        <v>2861</v>
      </c>
      <c r="K4" s="217" t="s">
        <v>2861</v>
      </c>
      <c r="L4" s="217" t="s">
        <v>2861</v>
      </c>
      <c r="M4" s="217" t="s">
        <v>2861</v>
      </c>
      <c r="N4" s="217" t="s">
        <v>2</v>
      </c>
      <c r="O4" s="217" t="s">
        <v>2</v>
      </c>
      <c r="P4" s="217" t="s">
        <v>84</v>
      </c>
      <c r="Q4" s="217" t="s">
        <v>84</v>
      </c>
      <c r="R4" s="217" t="s">
        <v>84</v>
      </c>
      <c r="S4" s="218"/>
      <c r="U4" s="208" t="s">
        <v>45</v>
      </c>
      <c r="V4" s="208" t="s">
        <v>2862</v>
      </c>
      <c r="W4" s="208" t="s">
        <v>46</v>
      </c>
      <c r="X4" s="208" t="s">
        <v>34</v>
      </c>
      <c r="Y4" s="208" t="s">
        <v>47</v>
      </c>
      <c r="Z4" s="208" t="s">
        <v>48</v>
      </c>
      <c r="AA4" s="208" t="s">
        <v>2863</v>
      </c>
      <c r="AB4" s="208" t="s">
        <v>2864</v>
      </c>
      <c r="AC4" s="208" t="s">
        <v>50</v>
      </c>
    </row>
    <row r="5" spans="1:50">
      <c r="A5" s="183" t="s">
        <v>2865</v>
      </c>
      <c r="B5" s="183" t="s">
        <v>2866</v>
      </c>
      <c r="C5" s="183" t="s">
        <v>2867</v>
      </c>
      <c r="D5" s="183"/>
      <c r="E5" s="183" t="s">
        <v>82</v>
      </c>
      <c r="F5" s="183">
        <v>2026</v>
      </c>
      <c r="G5" s="183">
        <v>31.536000000000001</v>
      </c>
      <c r="H5" s="183">
        <v>1500</v>
      </c>
      <c r="I5" s="219">
        <v>12.775231427006712</v>
      </c>
      <c r="J5" s="219">
        <v>13.844655136887908</v>
      </c>
      <c r="K5" s="219">
        <v>20.699646648446279</v>
      </c>
      <c r="L5" s="219">
        <v>24.100186765447592</v>
      </c>
      <c r="M5" s="219">
        <v>27.970361406895258</v>
      </c>
      <c r="N5" s="220"/>
      <c r="O5" s="220">
        <v>0.7</v>
      </c>
      <c r="P5" s="220">
        <v>2</v>
      </c>
      <c r="Q5" s="220">
        <f>6.42*700/900</f>
        <v>4.9933333333333332</v>
      </c>
      <c r="R5" s="220">
        <f>6.42*700/900</f>
        <v>4.9933333333333332</v>
      </c>
      <c r="S5" s="220">
        <v>5</v>
      </c>
      <c r="U5" s="183" t="s">
        <v>3010</v>
      </c>
      <c r="V5" s="183" t="s">
        <v>2865</v>
      </c>
      <c r="W5" s="183" t="s">
        <v>2866</v>
      </c>
      <c r="X5" s="183" t="s">
        <v>2867</v>
      </c>
      <c r="Y5" s="183" t="s">
        <v>84</v>
      </c>
      <c r="Z5" s="183" t="s">
        <v>2</v>
      </c>
      <c r="AA5" s="183" t="s">
        <v>91</v>
      </c>
      <c r="AB5" s="183"/>
      <c r="AC5" s="183"/>
    </row>
    <row r="6" spans="1:50">
      <c r="A6" s="24" t="s">
        <v>2865</v>
      </c>
      <c r="B6" s="24" t="s">
        <v>2868</v>
      </c>
      <c r="C6" s="24" t="s">
        <v>2869</v>
      </c>
      <c r="D6" s="24" t="s">
        <v>82</v>
      </c>
      <c r="E6" s="24"/>
      <c r="F6" s="24"/>
      <c r="G6" s="24">
        <v>31.536000000000001</v>
      </c>
      <c r="H6" s="24"/>
      <c r="I6" s="221">
        <v>8.9426619989046987</v>
      </c>
      <c r="J6" s="221">
        <v>9.6912585958215356</v>
      </c>
      <c r="K6" s="221">
        <v>14.489752653912394</v>
      </c>
      <c r="L6" s="221">
        <v>16.870130735813312</v>
      </c>
      <c r="M6" s="221">
        <v>19.579252984826677</v>
      </c>
      <c r="N6" s="220"/>
      <c r="O6" s="220">
        <v>0.7</v>
      </c>
      <c r="P6" s="220">
        <v>2</v>
      </c>
      <c r="Q6" s="220">
        <f>6.42*700/900</f>
        <v>4.9933333333333332</v>
      </c>
      <c r="R6" s="220">
        <f>6.42*700/900</f>
        <v>4.9933333333333332</v>
      </c>
      <c r="S6" s="220">
        <v>5</v>
      </c>
      <c r="U6" s="183" t="s">
        <v>3011</v>
      </c>
      <c r="V6" s="183" t="s">
        <v>2865</v>
      </c>
      <c r="W6" s="183" t="s">
        <v>2868</v>
      </c>
      <c r="X6" s="183" t="s">
        <v>2869</v>
      </c>
      <c r="Y6" s="183" t="s">
        <v>84</v>
      </c>
      <c r="Z6" s="183" t="s">
        <v>2</v>
      </c>
      <c r="AA6" s="183" t="s">
        <v>91</v>
      </c>
      <c r="AB6" s="183"/>
      <c r="AC6" s="183"/>
    </row>
    <row r="7" spans="1:50">
      <c r="A7" s="184" t="s">
        <v>2865</v>
      </c>
      <c r="B7" s="184" t="s">
        <v>2870</v>
      </c>
      <c r="C7" s="184" t="s">
        <v>2871</v>
      </c>
      <c r="E7" s="184" t="s">
        <v>82</v>
      </c>
      <c r="F7" s="184">
        <v>2023</v>
      </c>
      <c r="G7" s="184">
        <v>31.536000000000001</v>
      </c>
      <c r="H7" s="184">
        <v>1500</v>
      </c>
      <c r="I7" s="219">
        <v>12.775231427006712</v>
      </c>
      <c r="J7" s="219">
        <v>13.844655136887908</v>
      </c>
      <c r="K7" s="219">
        <v>20.699646648446279</v>
      </c>
      <c r="L7" s="219">
        <v>24.100186765447592</v>
      </c>
      <c r="M7" s="219">
        <v>27.970361406895258</v>
      </c>
      <c r="N7" s="220">
        <v>0.4</v>
      </c>
      <c r="O7" s="220"/>
      <c r="P7" s="220">
        <v>2</v>
      </c>
      <c r="Q7" s="220">
        <f>6.42*400/900</f>
        <v>2.8533333333333335</v>
      </c>
      <c r="R7" s="220">
        <f>6.42*400/900</f>
        <v>2.8533333333333335</v>
      </c>
      <c r="S7" s="220">
        <v>5</v>
      </c>
      <c r="U7" s="183" t="s">
        <v>3010</v>
      </c>
      <c r="V7" s="183" t="s">
        <v>2865</v>
      </c>
      <c r="W7" s="183" t="s">
        <v>2870</v>
      </c>
      <c r="X7" s="183" t="s">
        <v>2871</v>
      </c>
      <c r="Y7" s="183" t="s">
        <v>84</v>
      </c>
      <c r="Z7" s="183" t="s">
        <v>2</v>
      </c>
      <c r="AA7" s="183" t="s">
        <v>91</v>
      </c>
      <c r="AB7" s="183"/>
      <c r="AC7" s="183"/>
    </row>
    <row r="8" spans="1:50">
      <c r="A8" s="184" t="s">
        <v>2865</v>
      </c>
      <c r="B8" s="184" t="s">
        <v>2872</v>
      </c>
      <c r="C8" s="184" t="s">
        <v>2873</v>
      </c>
      <c r="D8" s="184" t="s">
        <v>82</v>
      </c>
      <c r="G8" s="184">
        <v>31.536000000000001</v>
      </c>
      <c r="I8" s="221">
        <v>8.9426619989046987</v>
      </c>
      <c r="J8" s="221">
        <v>9.6912585958215356</v>
      </c>
      <c r="K8" s="221">
        <v>14.489752653912394</v>
      </c>
      <c r="L8" s="221">
        <v>16.870130735813312</v>
      </c>
      <c r="M8" s="221">
        <v>19.579252984826677</v>
      </c>
      <c r="N8" s="220">
        <v>0.4</v>
      </c>
      <c r="O8" s="220"/>
      <c r="P8" s="220">
        <v>2</v>
      </c>
      <c r="Q8" s="220">
        <f>6.42*400/900</f>
        <v>2.8533333333333335</v>
      </c>
      <c r="R8" s="220">
        <f>6.42*400/900</f>
        <v>2.8533333333333335</v>
      </c>
      <c r="S8" s="220">
        <v>5</v>
      </c>
      <c r="U8" s="183" t="s">
        <v>3011</v>
      </c>
      <c r="V8" s="183" t="s">
        <v>2865</v>
      </c>
      <c r="W8" s="183" t="s">
        <v>2872</v>
      </c>
      <c r="X8" s="183" t="s">
        <v>2873</v>
      </c>
      <c r="Y8" s="183" t="s">
        <v>84</v>
      </c>
      <c r="Z8" s="183" t="s">
        <v>2</v>
      </c>
      <c r="AA8" s="183" t="s">
        <v>91</v>
      </c>
      <c r="AB8" s="183"/>
      <c r="AC8" s="183"/>
    </row>
    <row r="9" spans="1:50" s="222" customFormat="1">
      <c r="A9" s="222" t="s">
        <v>2917</v>
      </c>
      <c r="F9" s="222" t="s">
        <v>2874</v>
      </c>
      <c r="H9" s="222" t="s">
        <v>2874</v>
      </c>
      <c r="I9" s="222" t="s">
        <v>2875</v>
      </c>
      <c r="N9" s="222" t="s">
        <v>2876</v>
      </c>
      <c r="Q9" s="222" t="s">
        <v>2877</v>
      </c>
      <c r="U9" s="222" t="s">
        <v>45</v>
      </c>
      <c r="V9" s="222" t="s">
        <v>2862</v>
      </c>
      <c r="W9" s="222" t="s">
        <v>46</v>
      </c>
      <c r="X9" s="222" t="s">
        <v>34</v>
      </c>
      <c r="Y9" s="222" t="s">
        <v>47</v>
      </c>
      <c r="Z9" s="222" t="s">
        <v>48</v>
      </c>
      <c r="AA9" s="222" t="s">
        <v>2863</v>
      </c>
      <c r="AB9" s="222" t="s">
        <v>2864</v>
      </c>
      <c r="AC9" s="222" t="s">
        <v>50</v>
      </c>
    </row>
    <row r="11" spans="1:50">
      <c r="I11" s="184">
        <f>1000/0.7</f>
        <v>1428.5714285714287</v>
      </c>
    </row>
    <row r="12" spans="1:50" ht="18.75" thickBot="1">
      <c r="U12" s="223"/>
      <c r="V12" s="224" t="s">
        <v>2878</v>
      </c>
      <c r="W12" s="225"/>
      <c r="X12" s="225"/>
      <c r="Y12" s="226" t="s">
        <v>2830</v>
      </c>
      <c r="Z12" s="227"/>
      <c r="AA12" s="227"/>
      <c r="AB12" s="227"/>
      <c r="AC12" s="227"/>
      <c r="AD12" s="228"/>
      <c r="AE12" s="229"/>
      <c r="AF12" s="228"/>
      <c r="AG12" s="227"/>
      <c r="AH12" s="228"/>
      <c r="AI12" s="227"/>
      <c r="AJ12" s="227"/>
      <c r="AK12" s="227"/>
      <c r="AL12" s="227"/>
      <c r="AM12" s="227"/>
      <c r="AN12" s="227"/>
      <c r="AO12" s="227"/>
      <c r="AP12" s="227"/>
      <c r="AQ12" s="228"/>
      <c r="AR12" s="227"/>
      <c r="AS12" s="227"/>
      <c r="AT12" s="227"/>
      <c r="AU12" s="227"/>
      <c r="AV12" s="227"/>
      <c r="AW12" s="227"/>
      <c r="AX12" s="227"/>
    </row>
    <row r="13" spans="1:50">
      <c r="U13" s="223"/>
      <c r="V13" s="230" t="s">
        <v>17</v>
      </c>
      <c r="W13" s="231" t="s">
        <v>39</v>
      </c>
      <c r="X13" s="231" t="s">
        <v>19</v>
      </c>
      <c r="Y13" s="232" t="s">
        <v>20</v>
      </c>
      <c r="Z13" s="231" t="s">
        <v>2833</v>
      </c>
      <c r="AA13" s="231" t="s">
        <v>2836</v>
      </c>
      <c r="AB13" s="231" t="s">
        <v>75</v>
      </c>
      <c r="AC13" s="231" t="s">
        <v>2879</v>
      </c>
      <c r="AD13" s="233" t="s">
        <v>2880</v>
      </c>
      <c r="AE13" s="231" t="s">
        <v>2847</v>
      </c>
      <c r="AF13" s="233" t="s">
        <v>30</v>
      </c>
      <c r="AG13" s="231" t="s">
        <v>2881</v>
      </c>
      <c r="AH13" s="233" t="s">
        <v>2882</v>
      </c>
      <c r="AI13" s="231" t="s">
        <v>2883</v>
      </c>
      <c r="AJ13" s="231" t="s">
        <v>2884</v>
      </c>
      <c r="AK13" s="231" t="s">
        <v>2885</v>
      </c>
      <c r="AL13" s="231" t="s">
        <v>2886</v>
      </c>
      <c r="AM13" s="231" t="s">
        <v>2887</v>
      </c>
      <c r="AN13" s="231" t="s">
        <v>2888</v>
      </c>
      <c r="AO13" s="231" t="s">
        <v>2889</v>
      </c>
      <c r="AP13" s="231" t="s">
        <v>2855</v>
      </c>
      <c r="AQ13" s="233" t="s">
        <v>2890</v>
      </c>
      <c r="AR13" s="234"/>
      <c r="AS13" s="235"/>
      <c r="AT13" s="235"/>
      <c r="AU13" s="235"/>
      <c r="AV13" s="235"/>
      <c r="AW13" s="235"/>
      <c r="AX13" s="235"/>
    </row>
    <row r="14" spans="1:50">
      <c r="U14" s="223"/>
      <c r="V14" s="236" t="s">
        <v>33</v>
      </c>
      <c r="W14" s="237" t="s">
        <v>34</v>
      </c>
      <c r="X14" s="237" t="s">
        <v>35</v>
      </c>
      <c r="Y14" s="238" t="s">
        <v>36</v>
      </c>
      <c r="Z14" s="237" t="s">
        <v>2891</v>
      </c>
      <c r="AA14" s="237" t="s">
        <v>2892</v>
      </c>
      <c r="AB14" s="237" t="s">
        <v>2893</v>
      </c>
      <c r="AC14" s="237" t="s">
        <v>2894</v>
      </c>
      <c r="AD14" s="239" t="s">
        <v>2895</v>
      </c>
      <c r="AE14" s="237" t="s">
        <v>2860</v>
      </c>
      <c r="AF14" s="239" t="s">
        <v>2896</v>
      </c>
      <c r="AG14" s="237" t="s">
        <v>2897</v>
      </c>
      <c r="AH14" s="239" t="s">
        <v>2898</v>
      </c>
      <c r="AI14" s="237" t="s">
        <v>2898</v>
      </c>
      <c r="AJ14" s="237" t="s">
        <v>2898</v>
      </c>
      <c r="AK14" s="237" t="s">
        <v>2898</v>
      </c>
      <c r="AL14" s="237" t="s">
        <v>2898</v>
      </c>
      <c r="AM14" s="237" t="s">
        <v>2898</v>
      </c>
      <c r="AN14" s="237" t="s">
        <v>2898</v>
      </c>
      <c r="AO14" s="237" t="s">
        <v>2898</v>
      </c>
      <c r="AP14" s="237" t="s">
        <v>2899</v>
      </c>
      <c r="AQ14" s="239" t="s">
        <v>2900</v>
      </c>
      <c r="AR14" s="240"/>
      <c r="AS14" s="227"/>
      <c r="AT14" s="227"/>
      <c r="AU14" s="227"/>
      <c r="AV14" s="227"/>
      <c r="AW14" s="227"/>
      <c r="AX14" s="227"/>
    </row>
    <row r="15" spans="1:50" ht="15.75" thickBot="1">
      <c r="U15" s="223"/>
      <c r="V15" s="241" t="s">
        <v>2901</v>
      </c>
      <c r="W15" s="242"/>
      <c r="X15" s="242"/>
      <c r="Y15" s="243"/>
      <c r="Z15" s="244" t="s">
        <v>2832</v>
      </c>
      <c r="AA15" s="242" t="s">
        <v>2902</v>
      </c>
      <c r="AB15" s="242" t="s">
        <v>2903</v>
      </c>
      <c r="AC15" s="242" t="s">
        <v>2904</v>
      </c>
      <c r="AD15" s="245" t="s">
        <v>2905</v>
      </c>
      <c r="AE15" s="244" t="s">
        <v>2905</v>
      </c>
      <c r="AF15" s="246" t="s">
        <v>2906</v>
      </c>
      <c r="AG15" s="244" t="s">
        <v>2906</v>
      </c>
      <c r="AH15" s="245" t="s">
        <v>2</v>
      </c>
      <c r="AI15" s="242" t="s">
        <v>2</v>
      </c>
      <c r="AJ15" s="242" t="s">
        <v>2</v>
      </c>
      <c r="AK15" s="242" t="s">
        <v>2</v>
      </c>
      <c r="AL15" s="242" t="s">
        <v>2</v>
      </c>
      <c r="AM15" s="242" t="s">
        <v>2</v>
      </c>
      <c r="AN15" s="242" t="s">
        <v>2</v>
      </c>
      <c r="AO15" s="242" t="s">
        <v>2</v>
      </c>
      <c r="AP15" s="242" t="s">
        <v>2907</v>
      </c>
      <c r="AQ15" s="245" t="s">
        <v>2908</v>
      </c>
      <c r="AR15" s="240"/>
      <c r="AS15" s="227"/>
      <c r="AT15" s="227"/>
      <c r="AU15" s="227"/>
      <c r="AV15" s="227"/>
      <c r="AW15" s="227"/>
      <c r="AX15" s="227"/>
    </row>
    <row r="16" spans="1:50">
      <c r="U16" s="247"/>
      <c r="V16" s="248" t="s">
        <v>2909</v>
      </c>
      <c r="W16" s="249" t="s">
        <v>2910</v>
      </c>
      <c r="X16" s="250" t="s">
        <v>2911</v>
      </c>
      <c r="Y16" s="251" t="s">
        <v>2912</v>
      </c>
      <c r="Z16" s="252">
        <v>2011</v>
      </c>
      <c r="AA16" s="253">
        <v>31.536000000000001</v>
      </c>
      <c r="AB16" s="253">
        <v>1</v>
      </c>
      <c r="AC16" s="253">
        <v>0.68665593107579115</v>
      </c>
      <c r="AD16" s="253">
        <v>3.2</v>
      </c>
      <c r="AE16" s="253">
        <v>739.99999999999989</v>
      </c>
      <c r="AF16" s="253">
        <v>100</v>
      </c>
      <c r="AG16" s="253">
        <v>40</v>
      </c>
      <c r="AH16" s="253">
        <v>0</v>
      </c>
      <c r="AI16" s="253">
        <v>2</v>
      </c>
      <c r="AJ16" s="253">
        <v>11.5</v>
      </c>
      <c r="AK16" s="253">
        <v>0</v>
      </c>
      <c r="AL16" s="253">
        <v>1.4000000000000021</v>
      </c>
      <c r="AM16" s="253">
        <v>0</v>
      </c>
      <c r="AN16" s="253">
        <v>0</v>
      </c>
      <c r="AO16" s="253">
        <v>0</v>
      </c>
      <c r="AP16" s="253">
        <v>2</v>
      </c>
      <c r="AQ16" s="254">
        <v>0.63450163849504759</v>
      </c>
      <c r="AR16" s="255"/>
      <c r="AS16" s="256"/>
      <c r="AT16" s="256"/>
      <c r="AU16" s="256"/>
      <c r="AV16" s="256"/>
      <c r="AW16" s="256"/>
      <c r="AX16" s="256"/>
    </row>
    <row r="17" spans="2:50" ht="15.75" thickBot="1">
      <c r="U17" s="247"/>
      <c r="V17" s="257" t="s">
        <v>2913</v>
      </c>
      <c r="W17" s="258" t="s">
        <v>2914</v>
      </c>
      <c r="X17" s="259" t="s">
        <v>2912</v>
      </c>
      <c r="Y17" s="260" t="s">
        <v>2915</v>
      </c>
      <c r="Z17" s="261">
        <v>2011</v>
      </c>
      <c r="AA17" s="262">
        <v>31.536000000000001</v>
      </c>
      <c r="AB17" s="262">
        <v>1</v>
      </c>
      <c r="AC17" s="262">
        <v>0</v>
      </c>
      <c r="AD17" s="262">
        <v>0</v>
      </c>
      <c r="AE17" s="262">
        <v>0</v>
      </c>
      <c r="AF17" s="262">
        <v>100</v>
      </c>
      <c r="AG17" s="262">
        <v>40</v>
      </c>
      <c r="AH17" s="262">
        <v>0</v>
      </c>
      <c r="AI17" s="262">
        <v>2</v>
      </c>
      <c r="AJ17" s="262">
        <v>11.5</v>
      </c>
      <c r="AK17" s="262">
        <v>0</v>
      </c>
      <c r="AL17" s="262">
        <v>1.4000000000000021</v>
      </c>
      <c r="AM17" s="262">
        <v>0</v>
      </c>
      <c r="AN17" s="262">
        <v>0</v>
      </c>
      <c r="AO17" s="262">
        <v>0</v>
      </c>
      <c r="AP17" s="262">
        <v>2</v>
      </c>
      <c r="AQ17" s="263">
        <v>0</v>
      </c>
      <c r="AR17" s="255"/>
      <c r="AS17" s="256"/>
      <c r="AT17" s="256"/>
      <c r="AU17" s="256"/>
      <c r="AV17" s="256"/>
      <c r="AW17" s="256"/>
      <c r="AX17" s="256"/>
    </row>
    <row r="18" spans="2:50">
      <c r="U18" s="223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 t="s">
        <v>2916</v>
      </c>
      <c r="AQ18" s="227"/>
      <c r="AR18" s="227"/>
      <c r="AS18" s="227"/>
      <c r="AT18" s="227"/>
      <c r="AU18" s="227"/>
      <c r="AV18" s="227"/>
      <c r="AW18" s="227"/>
      <c r="AX18" s="227"/>
    </row>
    <row r="19" spans="2:50">
      <c r="B19" s="223"/>
      <c r="C19" s="223"/>
      <c r="D19" s="223"/>
      <c r="E19" s="223"/>
      <c r="F19" s="223"/>
      <c r="AN19" s="227"/>
      <c r="AO19" s="227"/>
      <c r="AP19" s="227"/>
      <c r="AQ19" s="227"/>
      <c r="AR19" s="227"/>
      <c r="AS19" s="227"/>
      <c r="AT19" s="227"/>
      <c r="AU19" s="227"/>
    </row>
    <row r="20" spans="2:50">
      <c r="B20" s="223"/>
      <c r="C20" s="223"/>
      <c r="D20" s="223"/>
      <c r="E20" s="223"/>
      <c r="F20" s="223"/>
      <c r="AN20" s="235"/>
      <c r="AO20" s="235"/>
      <c r="AP20" s="235"/>
      <c r="AQ20" s="235"/>
      <c r="AR20" s="235"/>
      <c r="AS20" s="235"/>
      <c r="AT20" s="235"/>
      <c r="AU20" s="235"/>
    </row>
    <row r="21" spans="2:50">
      <c r="B21" s="223"/>
      <c r="C21" s="223"/>
      <c r="D21" s="223"/>
      <c r="E21" s="223"/>
      <c r="F21" s="223"/>
      <c r="AN21" s="227"/>
      <c r="AO21" s="227"/>
      <c r="AP21" s="227"/>
      <c r="AQ21" s="227"/>
      <c r="AR21" s="227"/>
      <c r="AS21" s="227"/>
      <c r="AT21" s="227"/>
      <c r="AU21" s="227"/>
    </row>
    <row r="22" spans="2:50">
      <c r="B22" s="223"/>
      <c r="C22" s="223"/>
      <c r="D22" s="223"/>
      <c r="E22" s="223"/>
      <c r="F22" s="223"/>
      <c r="AN22" s="227"/>
      <c r="AO22" s="227"/>
      <c r="AP22" s="227"/>
      <c r="AQ22" s="227"/>
      <c r="AR22" s="227"/>
      <c r="AS22" s="227"/>
      <c r="AT22" s="227"/>
      <c r="AU22" s="227"/>
    </row>
    <row r="23" spans="2:50">
      <c r="B23" s="227"/>
      <c r="C23" s="227"/>
      <c r="D23" s="227"/>
      <c r="E23" s="247"/>
      <c r="F23" s="247"/>
      <c r="AN23" s="256"/>
      <c r="AO23" s="256"/>
      <c r="AP23" s="256"/>
      <c r="AQ23" s="256"/>
      <c r="AR23" s="256"/>
      <c r="AS23" s="256"/>
      <c r="AT23" s="256"/>
      <c r="AU23" s="256"/>
    </row>
    <row r="24" spans="2:50">
      <c r="B24" s="227"/>
      <c r="C24" s="227"/>
      <c r="D24" s="227"/>
      <c r="E24" s="247"/>
      <c r="F24" s="247"/>
      <c r="AN24" s="256"/>
      <c r="AO24" s="256"/>
      <c r="AP24" s="256"/>
      <c r="AQ24" s="256"/>
      <c r="AR24" s="256"/>
      <c r="AS24" s="256"/>
      <c r="AT24" s="256"/>
      <c r="AU24" s="256"/>
    </row>
    <row r="25" spans="2:50">
      <c r="B25" s="223"/>
      <c r="C25" s="223"/>
      <c r="D25" s="223"/>
      <c r="E25" s="223"/>
      <c r="F25" s="223"/>
      <c r="AN25" s="227"/>
      <c r="AO25" s="227"/>
      <c r="AP25" s="227"/>
      <c r="AQ25" s="227"/>
      <c r="AR25" s="227"/>
      <c r="AS25" s="227"/>
      <c r="AT25" s="227"/>
      <c r="AU25" s="2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J21" sqref="J21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01"/>
      <c r="B1" s="101"/>
      <c r="C1" s="101"/>
      <c r="D1" s="104" t="s">
        <v>3008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5.5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75</v>
      </c>
      <c r="F2" s="107" t="s">
        <v>76</v>
      </c>
      <c r="G2" s="107" t="s">
        <v>77</v>
      </c>
      <c r="H2" s="107" t="s">
        <v>78</v>
      </c>
      <c r="I2" s="107" t="s">
        <v>79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145</v>
      </c>
      <c r="AE2" s="119" t="s">
        <v>146</v>
      </c>
      <c r="AF2" s="119" t="s">
        <v>147</v>
      </c>
      <c r="AG2" s="119" t="s">
        <v>148</v>
      </c>
      <c r="AH2" s="119" t="s">
        <v>149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1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80</v>
      </c>
      <c r="F3" s="114"/>
      <c r="G3" s="114"/>
      <c r="H3" s="114"/>
      <c r="I3" s="114"/>
      <c r="J3" s="121"/>
      <c r="K3" s="112" t="s">
        <v>88</v>
      </c>
      <c r="L3" s="121"/>
      <c r="M3" s="121"/>
      <c r="N3" s="121"/>
      <c r="O3" s="121"/>
      <c r="P3" s="112" t="s">
        <v>89</v>
      </c>
      <c r="Q3" s="121"/>
      <c r="R3" s="121"/>
      <c r="S3" s="121"/>
      <c r="T3" s="121"/>
      <c r="U3" s="116" t="s">
        <v>90</v>
      </c>
      <c r="V3" s="116"/>
      <c r="W3" s="116"/>
      <c r="X3" s="116"/>
      <c r="Y3" s="116"/>
      <c r="Z3" s="392" t="s">
        <v>74</v>
      </c>
      <c r="AA3" s="392"/>
      <c r="AB3" s="392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85</v>
      </c>
      <c r="AP3" s="111" t="s">
        <v>49</v>
      </c>
      <c r="AQ3" s="111" t="s">
        <v>50</v>
      </c>
    </row>
    <row r="4" spans="1:43">
      <c r="A4" s="183" t="s">
        <v>2793</v>
      </c>
      <c r="B4" s="100" t="s">
        <v>150</v>
      </c>
      <c r="C4" s="100" t="s">
        <v>2827</v>
      </c>
      <c r="D4" s="100" t="s">
        <v>82</v>
      </c>
      <c r="E4" s="100">
        <v>1</v>
      </c>
      <c r="F4" s="100"/>
      <c r="G4" s="100"/>
      <c r="H4" s="100"/>
      <c r="I4" s="100"/>
      <c r="J4" s="100">
        <v>2019</v>
      </c>
      <c r="K4" s="100">
        <f>WIN_ON_COST!AG4</f>
        <v>1374.5378345723761</v>
      </c>
      <c r="L4" s="184">
        <f>WIN_ON_COST!AH4</f>
        <v>1314.5378345723761</v>
      </c>
      <c r="M4" s="184">
        <f>WIN_ON_COST!AI4</f>
        <v>1214.5378345723761</v>
      </c>
      <c r="N4" s="184">
        <f>WIN_ON_COST!AJ4</f>
        <v>1164.5378345723761</v>
      </c>
      <c r="O4" s="184">
        <f>WIN_ON_COST!AK4</f>
        <v>1134.5378345723761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83</v>
      </c>
      <c r="AK4" s="183" t="s">
        <v>2793</v>
      </c>
      <c r="AL4" s="108" t="s">
        <v>150</v>
      </c>
      <c r="AM4" s="118" t="s">
        <v>84</v>
      </c>
      <c r="AN4" s="118" t="s">
        <v>2</v>
      </c>
      <c r="AO4" s="117" t="s">
        <v>91</v>
      </c>
      <c r="AP4" s="120"/>
      <c r="AQ4" s="118"/>
    </row>
    <row r="5" spans="1:43">
      <c r="A5" s="183" t="s">
        <v>2794</v>
      </c>
      <c r="B5" s="100" t="s">
        <v>151</v>
      </c>
      <c r="C5" s="157" t="s">
        <v>2827</v>
      </c>
      <c r="D5" s="100" t="s">
        <v>82</v>
      </c>
      <c r="E5" s="100">
        <v>1</v>
      </c>
      <c r="F5" s="100"/>
      <c r="G5" s="100"/>
      <c r="H5" s="100"/>
      <c r="I5" s="100"/>
      <c r="J5" s="100">
        <v>2019</v>
      </c>
      <c r="K5" s="184">
        <f>WIN_ON_COST!AG5</f>
        <v>1413.3291701388109</v>
      </c>
      <c r="L5" s="184">
        <f>WIN_ON_COST!AH5</f>
        <v>1353.3291701388109</v>
      </c>
      <c r="M5" s="184">
        <f>WIN_ON_COST!AI5</f>
        <v>1253.3291701388109</v>
      </c>
      <c r="N5" s="184">
        <f>WIN_ON_COST!AJ5</f>
        <v>1203.3291701388109</v>
      </c>
      <c r="O5" s="184">
        <f>WIN_ON_COST!AK5</f>
        <v>1173.3291701388109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83</v>
      </c>
      <c r="AK5" s="183" t="s">
        <v>2794</v>
      </c>
      <c r="AL5" s="108" t="s">
        <v>151</v>
      </c>
      <c r="AM5" s="118" t="s">
        <v>84</v>
      </c>
      <c r="AN5" s="118" t="s">
        <v>2</v>
      </c>
      <c r="AO5" s="117" t="s">
        <v>91</v>
      </c>
      <c r="AP5" s="120"/>
      <c r="AQ5" s="118"/>
    </row>
    <row r="6" spans="1:43">
      <c r="A6" s="183" t="s">
        <v>2795</v>
      </c>
      <c r="B6" s="100" t="s">
        <v>152</v>
      </c>
      <c r="C6" s="157" t="s">
        <v>2827</v>
      </c>
      <c r="D6" s="100" t="s">
        <v>82</v>
      </c>
      <c r="E6" s="100">
        <v>1</v>
      </c>
      <c r="F6" s="100"/>
      <c r="G6" s="100"/>
      <c r="H6" s="100"/>
      <c r="I6" s="100"/>
      <c r="J6" s="100">
        <v>2019</v>
      </c>
      <c r="K6" s="184">
        <f>WIN_ON_COST!AG6</f>
        <v>1482.284416524634</v>
      </c>
      <c r="L6" s="184">
        <f>WIN_ON_COST!AH6</f>
        <v>1422.284416524634</v>
      </c>
      <c r="M6" s="184">
        <f>WIN_ON_COST!AI6</f>
        <v>1322.284416524634</v>
      </c>
      <c r="N6" s="184">
        <f>WIN_ON_COST!AJ6</f>
        <v>1272.284416524634</v>
      </c>
      <c r="O6" s="184">
        <f>WIN_ON_COST!AK6</f>
        <v>1242.284416524634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83</v>
      </c>
      <c r="AK6" s="183" t="s">
        <v>2795</v>
      </c>
      <c r="AL6" s="108" t="s">
        <v>152</v>
      </c>
      <c r="AM6" s="118" t="s">
        <v>84</v>
      </c>
      <c r="AN6" s="118" t="s">
        <v>2</v>
      </c>
      <c r="AO6" s="117" t="s">
        <v>91</v>
      </c>
      <c r="AP6" s="120"/>
      <c r="AQ6" s="118"/>
    </row>
    <row r="7" spans="1:43">
      <c r="A7" s="183" t="s">
        <v>2796</v>
      </c>
      <c r="B7" s="100" t="s">
        <v>153</v>
      </c>
      <c r="C7" s="157" t="s">
        <v>2827</v>
      </c>
      <c r="D7" s="100" t="s">
        <v>82</v>
      </c>
      <c r="E7" s="100">
        <v>1</v>
      </c>
      <c r="F7" s="100"/>
      <c r="G7" s="100"/>
      <c r="H7" s="100"/>
      <c r="I7" s="100"/>
      <c r="J7" s="100">
        <v>2019</v>
      </c>
      <c r="K7" s="184">
        <f>WIN_ON_COST!AG7</f>
        <v>1634.7669541720195</v>
      </c>
      <c r="L7" s="184">
        <f>WIN_ON_COST!AH7</f>
        <v>1574.7669541720195</v>
      </c>
      <c r="M7" s="184">
        <f>WIN_ON_COST!AI7</f>
        <v>1474.7669541720195</v>
      </c>
      <c r="N7" s="184">
        <f>WIN_ON_COST!AJ7</f>
        <v>1424.7669541720195</v>
      </c>
      <c r="O7" s="184">
        <f>WIN_ON_COST!AK7</f>
        <v>1394.7669541720195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83</v>
      </c>
      <c r="AK7" s="183" t="s">
        <v>2796</v>
      </c>
      <c r="AL7" s="108" t="s">
        <v>153</v>
      </c>
      <c r="AM7" s="118" t="s">
        <v>84</v>
      </c>
      <c r="AN7" s="118" t="s">
        <v>2</v>
      </c>
      <c r="AO7" s="117" t="s">
        <v>91</v>
      </c>
      <c r="AP7" s="120"/>
      <c r="AQ7" s="118"/>
    </row>
    <row r="8" spans="1:43">
      <c r="A8" s="183" t="s">
        <v>2797</v>
      </c>
      <c r="B8" s="100" t="s">
        <v>154</v>
      </c>
      <c r="C8" s="157" t="s">
        <v>2827</v>
      </c>
      <c r="D8" s="100" t="s">
        <v>82</v>
      </c>
      <c r="E8" s="100">
        <v>1</v>
      </c>
      <c r="F8" s="100"/>
      <c r="G8" s="100"/>
      <c r="H8" s="100"/>
      <c r="I8" s="100"/>
      <c r="J8" s="100">
        <v>2019</v>
      </c>
      <c r="K8" s="184">
        <f>WIN_ON_COST!AG8</f>
        <v>1992.4210868538507</v>
      </c>
      <c r="L8" s="184">
        <f>WIN_ON_COST!AH8</f>
        <v>1932.4210868538507</v>
      </c>
      <c r="M8" s="184">
        <f>WIN_ON_COST!AI8</f>
        <v>1832.4210868538507</v>
      </c>
      <c r="N8" s="184">
        <f>WIN_ON_COST!AJ8</f>
        <v>1782.4210868538507</v>
      </c>
      <c r="O8" s="184">
        <f>WIN_ON_COST!AK8</f>
        <v>1752.4210868538507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83</v>
      </c>
      <c r="AK8" s="183" t="s">
        <v>2797</v>
      </c>
      <c r="AL8" s="108" t="s">
        <v>154</v>
      </c>
      <c r="AM8" s="118" t="s">
        <v>84</v>
      </c>
      <c r="AN8" s="118" t="s">
        <v>2</v>
      </c>
      <c r="AO8" s="117" t="s">
        <v>91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" max="15" width="9.140625" style="184"/>
    <col min="16" max="16" width="16.7109375" style="184" customWidth="1"/>
    <col min="17" max="17" width="14.85546875" style="184" customWidth="1"/>
    <col min="18" max="18" width="19" style="184" customWidth="1"/>
    <col min="19" max="19" width="11.140625" style="184" bestFit="1" customWidth="1"/>
    <col min="20" max="22" width="9.140625" style="184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  <c r="AG1" s="158" t="s">
        <v>2755</v>
      </c>
    </row>
    <row r="2" spans="1:37" ht="30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83">
        <v>1</v>
      </c>
      <c r="U2" s="139">
        <v>493721.73913043475</v>
      </c>
      <c r="V2" s="140">
        <v>2.0254323857832257</v>
      </c>
      <c r="X2" s="151" t="s">
        <v>171</v>
      </c>
      <c r="Y2" s="152" t="s">
        <v>2750</v>
      </c>
      <c r="AG2">
        <v>2015</v>
      </c>
      <c r="AH2" s="158">
        <v>2020</v>
      </c>
      <c r="AI2" s="157">
        <v>2030</v>
      </c>
      <c r="AJ2" s="157">
        <v>2040</v>
      </c>
      <c r="AK2" s="157">
        <v>2050</v>
      </c>
    </row>
    <row r="3" spans="1:37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84">
        <v>38000</v>
      </c>
      <c r="J3" s="184">
        <v>38000</v>
      </c>
      <c r="K3" s="184">
        <v>20000</v>
      </c>
      <c r="L3" s="125">
        <v>5.42</v>
      </c>
      <c r="M3" s="136">
        <v>6</v>
      </c>
      <c r="N3" s="125">
        <v>0.26300000000000001</v>
      </c>
      <c r="O3" s="184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83">
        <v>4</v>
      </c>
      <c r="U3" s="139">
        <v>223017.39130434781</v>
      </c>
      <c r="V3" s="140">
        <v>4.4839552384294459</v>
      </c>
      <c r="X3" s="150">
        <v>3.45</v>
      </c>
      <c r="Y3" s="149">
        <v>493.72173913043474</v>
      </c>
      <c r="AA3" s="154" t="s">
        <v>2751</v>
      </c>
      <c r="AB3" s="155" t="s">
        <v>2752</v>
      </c>
      <c r="AC3" s="393" t="s">
        <v>2753</v>
      </c>
      <c r="AD3" s="393"/>
      <c r="AE3" s="156" t="s">
        <v>2754</v>
      </c>
      <c r="AG3" s="160">
        <f>ETRI_Cost!E43</f>
        <v>1350</v>
      </c>
      <c r="AH3" s="161">
        <f>ETRI_Cost!F45</f>
        <v>1290</v>
      </c>
      <c r="AI3" s="161">
        <f>ETRI_Cost!G45</f>
        <v>1190</v>
      </c>
      <c r="AJ3" s="161">
        <f>ETRI_Cost!H45</f>
        <v>1140</v>
      </c>
      <c r="AK3" s="161">
        <f>ETRI_Cost!I45</f>
        <v>1110</v>
      </c>
    </row>
    <row r="4" spans="1:37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84">
        <v>38000</v>
      </c>
      <c r="J4" s="184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84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83">
        <v>1</v>
      </c>
      <c r="U4" s="139">
        <v>432620.28985507245</v>
      </c>
      <c r="V4" s="140">
        <v>2.3114958393074891</v>
      </c>
      <c r="X4" s="150">
        <v>3.45</v>
      </c>
      <c r="Y4" s="149">
        <v>223.0173913043478</v>
      </c>
      <c r="AA4">
        <f>SUMIFS(X:X,Y:Y,"&gt;"&amp;AC4,Y:Y,"&lt;"&amp;AD4)/1000</f>
        <v>8.1111000000000004</v>
      </c>
      <c r="AB4" s="153" cm="1">
        <f t="array" ref="AB4">SUMPRODUCT(X:X,Y:Y,--(Y:Y&gt;AC4),--(Y:Y&lt;AD4))</f>
        <v>199028.82999999996</v>
      </c>
      <c r="AC4" s="153">
        <v>0</v>
      </c>
      <c r="AD4" s="153">
        <v>30</v>
      </c>
      <c r="AE4" cm="1">
        <f t="array" ref="AE4">SUMPRODUCT(X:X,Y:Y,--(Y:Y&gt;AC4),--(Y:Y&lt;AD4))/SUMIFS(X:X,Y:Y,"&gt;"&amp;AC4,Y:Y,"&lt;"&amp;AD4)</f>
        <v>24.53783457237612</v>
      </c>
      <c r="AG4" s="159">
        <f>AG3+$AE4</f>
        <v>1374.5378345723761</v>
      </c>
      <c r="AH4" s="159">
        <f t="shared" ref="AH4:AK4" si="0">AH3+$AE4</f>
        <v>1314.5378345723761</v>
      </c>
      <c r="AI4" s="159">
        <f t="shared" si="0"/>
        <v>1214.5378345723761</v>
      </c>
      <c r="AJ4" s="159">
        <f t="shared" si="0"/>
        <v>1164.5378345723761</v>
      </c>
      <c r="AK4" s="159">
        <f t="shared" si="0"/>
        <v>1134.5378345723761</v>
      </c>
    </row>
    <row r="5" spans="1:37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84">
        <v>38000</v>
      </c>
      <c r="J5" s="184">
        <v>38000</v>
      </c>
      <c r="K5" s="184">
        <v>10000</v>
      </c>
      <c r="L5" s="125">
        <v>13.24</v>
      </c>
      <c r="M5" s="136">
        <v>14</v>
      </c>
      <c r="N5" s="125">
        <v>0.13300000000000001</v>
      </c>
      <c r="O5" s="184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83">
        <v>1</v>
      </c>
      <c r="U5" s="139">
        <v>463171.0144927536</v>
      </c>
      <c r="V5" s="140">
        <v>2.1590297508041605</v>
      </c>
      <c r="X5" s="150">
        <v>3.45</v>
      </c>
      <c r="Y5" s="149">
        <v>432.62028985507243</v>
      </c>
      <c r="AA5" s="153">
        <f t="shared" ref="AA5:AA8" si="1">SUMIFS(X:X,Y:Y,"&gt;"&amp;AC5,Y:Y,"&lt;"&amp;AD5)/1000</f>
        <v>8.7322499999999987</v>
      </c>
      <c r="AB5" s="153" cm="1">
        <f t="array" ref="AB5">SUMPRODUCT(X:X,Y:Y,--(Y:Y&gt;AC5),--(Y:Y&lt;AD5))</f>
        <v>338735.63999999996</v>
      </c>
      <c r="AC5" s="153">
        <v>30</v>
      </c>
      <c r="AD5" s="153">
        <v>50</v>
      </c>
      <c r="AE5" s="153" cm="1">
        <f t="array" ref="AE5">SUMPRODUCT(X:X,Y:Y,--(Y:Y&gt;AC5),--(Y:Y&lt;AD5))/SUMIFS(X:X,Y:Y,"&gt;"&amp;AC5,Y:Y,"&lt;"&amp;AD5)</f>
        <v>38.791335566434768</v>
      </c>
      <c r="AG5" s="159">
        <f t="shared" ref="AG5:AG8" si="2">AG4+$AE5</f>
        <v>1413.3291701388109</v>
      </c>
      <c r="AH5" s="159">
        <f t="shared" ref="AH5:AH8" si="3">AH4+$AE5</f>
        <v>1353.3291701388109</v>
      </c>
      <c r="AI5" s="159">
        <f t="shared" ref="AI5:AI8" si="4">AI4+$AE5</f>
        <v>1253.3291701388109</v>
      </c>
      <c r="AJ5" s="159">
        <f t="shared" ref="AJ5:AJ8" si="5">AJ4+$AE5</f>
        <v>1203.3291701388109</v>
      </c>
      <c r="AK5" s="159">
        <f t="shared" ref="AK5:AK8" si="6">AK4+$AE5</f>
        <v>1173.3291701388109</v>
      </c>
    </row>
    <row r="6" spans="1:37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84">
        <v>38000</v>
      </c>
      <c r="J6" s="184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84">
        <v>1</v>
      </c>
      <c r="P6" s="135">
        <v>0.157</v>
      </c>
      <c r="Q6" s="137">
        <v>3.45</v>
      </c>
      <c r="R6" s="136">
        <v>3.45</v>
      </c>
      <c r="S6" s="138">
        <v>1387140</v>
      </c>
      <c r="T6" s="183">
        <v>1</v>
      </c>
      <c r="U6" s="139">
        <v>402069.5652173913</v>
      </c>
      <c r="V6" s="140">
        <v>2.487131796357974</v>
      </c>
      <c r="X6" s="150">
        <v>3.45</v>
      </c>
      <c r="Y6" s="149">
        <v>463.17101449275361</v>
      </c>
      <c r="AA6" s="153">
        <f t="shared" si="1"/>
        <v>5.7896999999999919</v>
      </c>
      <c r="AB6" s="153" cm="1">
        <f t="array" ref="AB6">SUMPRODUCT(X:X,Y:Y,--(Y:Y&gt;AC6),--(Y:Y&lt;AD6))</f>
        <v>399230.18999999971</v>
      </c>
      <c r="AC6" s="153">
        <v>50</v>
      </c>
      <c r="AD6" s="153">
        <v>100</v>
      </c>
      <c r="AE6" s="153" cm="1">
        <f t="array" ref="AE6">SUMPRODUCT(X:X,Y:Y,--(Y:Y&gt;AC6),--(Y:Y&lt;AD6))/SUMIFS(X:X,Y:Y,"&gt;"&amp;AC6,Y:Y,"&lt;"&amp;AD6)</f>
        <v>68.955246385823145</v>
      </c>
      <c r="AG6" s="159">
        <f t="shared" si="2"/>
        <v>1482.284416524634</v>
      </c>
      <c r="AH6" s="159">
        <f t="shared" si="3"/>
        <v>1422.284416524634</v>
      </c>
      <c r="AI6" s="159">
        <f t="shared" si="4"/>
        <v>1322.284416524634</v>
      </c>
      <c r="AJ6" s="159">
        <f t="shared" si="5"/>
        <v>1272.284416524634</v>
      </c>
      <c r="AK6" s="159">
        <f t="shared" si="6"/>
        <v>1242.284416524634</v>
      </c>
    </row>
    <row r="7" spans="1:37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84">
        <v>38000</v>
      </c>
      <c r="J7" s="124" t="s">
        <v>186</v>
      </c>
      <c r="K7" s="184">
        <v>38000</v>
      </c>
      <c r="L7" s="125">
        <v>10.638999999999999</v>
      </c>
      <c r="M7" s="136">
        <v>11</v>
      </c>
      <c r="N7" s="125">
        <v>9.2999999999999999E-2</v>
      </c>
      <c r="O7" s="184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83">
        <v>1</v>
      </c>
      <c r="U7" s="139">
        <v>417344.92753623187</v>
      </c>
      <c r="V7" s="140">
        <v>2.396099566618513</v>
      </c>
      <c r="X7" s="150">
        <v>3.45</v>
      </c>
      <c r="Y7" s="149">
        <v>402.0695652173913</v>
      </c>
      <c r="AA7" s="153">
        <f t="shared" si="1"/>
        <v>3.9776999999999654</v>
      </c>
      <c r="AB7" s="153" cm="1">
        <f t="array" ref="AB7">SUMPRODUCT(X:X,Y:Y,--(Y:Y&gt;AC7),--(Y:Y&lt;AD7))</f>
        <v>606529.78999999992</v>
      </c>
      <c r="AC7" s="153">
        <v>100</v>
      </c>
      <c r="AD7" s="153">
        <v>200</v>
      </c>
      <c r="AE7" s="153" cm="1">
        <f t="array" ref="AE7">SUMPRODUCT(X:X,Y:Y,--(Y:Y&gt;AC7),--(Y:Y&lt;AD7))/SUMIFS(X:X,Y:Y,"&gt;"&amp;AC7,Y:Y,"&lt;"&amp;AD7)</f>
        <v>152.48253764738547</v>
      </c>
      <c r="AG7" s="159">
        <f t="shared" si="2"/>
        <v>1634.7669541720195</v>
      </c>
      <c r="AH7" s="159">
        <f t="shared" si="3"/>
        <v>1574.7669541720195</v>
      </c>
      <c r="AI7" s="159">
        <f t="shared" si="4"/>
        <v>1474.7669541720195</v>
      </c>
      <c r="AJ7" s="159">
        <f t="shared" si="5"/>
        <v>1424.7669541720195</v>
      </c>
      <c r="AK7" s="159">
        <f t="shared" si="6"/>
        <v>1394.7669541720195</v>
      </c>
    </row>
    <row r="8" spans="1:37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H8" s="124" t="s">
        <v>200</v>
      </c>
      <c r="I8" s="184">
        <v>110000</v>
      </c>
      <c r="J8" s="124" t="s">
        <v>201</v>
      </c>
      <c r="K8" s="184">
        <v>110000</v>
      </c>
      <c r="L8" s="125">
        <v>1.526</v>
      </c>
      <c r="M8" s="136">
        <v>2</v>
      </c>
      <c r="N8" s="125">
        <v>0.126</v>
      </c>
      <c r="O8" s="184">
        <v>1</v>
      </c>
      <c r="P8" s="135">
        <v>0.126</v>
      </c>
      <c r="Q8" s="137">
        <v>3.45</v>
      </c>
      <c r="R8" s="136">
        <v>3.45</v>
      </c>
      <c r="S8" s="138">
        <v>1340080</v>
      </c>
      <c r="T8" s="183">
        <v>11</v>
      </c>
      <c r="U8" s="139">
        <v>388428.98550724634</v>
      </c>
      <c r="V8" s="140">
        <v>2.5744731657811473</v>
      </c>
      <c r="X8" s="150">
        <v>3.45</v>
      </c>
      <c r="Y8" s="149">
        <v>417.34492753623186</v>
      </c>
      <c r="AA8" s="153">
        <f t="shared" si="1"/>
        <v>3.9907499999999358</v>
      </c>
      <c r="AB8" s="153" cm="1">
        <f t="array" ref="AB8">SUMPRODUCT(X:X,Y:Y,--(Y:Y&gt;AC8),--(Y:Y&lt;AD8))</f>
        <v>1427308.2299999953</v>
      </c>
      <c r="AC8" s="153">
        <v>200</v>
      </c>
      <c r="AD8" s="153">
        <v>1000</v>
      </c>
      <c r="AE8" s="153" cm="1">
        <f t="array" ref="AE8">SUMPRODUCT(X:X,Y:Y,--(Y:Y&gt;AC8),--(Y:Y&lt;AD8))/SUMIFS(X:X,Y:Y,"&gt;"&amp;AC8,Y:Y,"&lt;"&amp;AD8)</f>
        <v>357.6541326818313</v>
      </c>
      <c r="AG8" s="159">
        <f t="shared" si="2"/>
        <v>1992.4210868538507</v>
      </c>
      <c r="AH8" s="159">
        <f t="shared" si="3"/>
        <v>1932.4210868538507</v>
      </c>
      <c r="AI8" s="159">
        <f t="shared" si="4"/>
        <v>1832.4210868538507</v>
      </c>
      <c r="AJ8" s="159">
        <f t="shared" si="5"/>
        <v>1782.4210868538507</v>
      </c>
      <c r="AK8" s="159">
        <f t="shared" si="6"/>
        <v>1752.4210868538507</v>
      </c>
    </row>
    <row r="9" spans="1:37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84">
        <v>38000</v>
      </c>
      <c r="J9" s="184">
        <v>38000</v>
      </c>
      <c r="K9" s="184">
        <v>10000</v>
      </c>
      <c r="L9" s="125">
        <v>6.0090000000000003</v>
      </c>
      <c r="M9" s="136">
        <v>7</v>
      </c>
      <c r="N9" s="125">
        <v>0.28000000000000003</v>
      </c>
      <c r="O9" s="184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83">
        <v>4</v>
      </c>
      <c r="U9" s="139">
        <v>243385.5072463768</v>
      </c>
      <c r="V9" s="140">
        <v>4.1087080792682924</v>
      </c>
      <c r="X9" s="150">
        <v>3.45</v>
      </c>
      <c r="Y9" s="149">
        <v>388.42898550724635</v>
      </c>
      <c r="AA9" s="153"/>
    </row>
    <row r="10" spans="1:37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84">
        <v>38000</v>
      </c>
      <c r="J10" s="184">
        <v>38000</v>
      </c>
      <c r="K10" s="184">
        <v>10000</v>
      </c>
      <c r="L10" s="125">
        <v>5.282</v>
      </c>
      <c r="M10" s="136">
        <v>6</v>
      </c>
      <c r="N10" s="125">
        <v>0.17799999999999999</v>
      </c>
      <c r="O10" s="184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83">
        <v>4</v>
      </c>
      <c r="U10" s="139">
        <v>223017.39130434781</v>
      </c>
      <c r="V10" s="140">
        <v>4.4839552384294459</v>
      </c>
      <c r="X10" s="150">
        <v>3.45</v>
      </c>
      <c r="Y10" s="149">
        <v>243.38550724637682</v>
      </c>
      <c r="AA10" s="153"/>
    </row>
    <row r="11" spans="1:37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84">
        <v>110000</v>
      </c>
      <c r="J11" s="184">
        <v>110000</v>
      </c>
      <c r="K11" s="184">
        <v>38000</v>
      </c>
      <c r="L11" s="125">
        <v>4.6950000000000003</v>
      </c>
      <c r="M11" s="136">
        <v>5</v>
      </c>
      <c r="N11" s="125">
        <v>0.2</v>
      </c>
      <c r="O11" s="184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83">
        <v>7</v>
      </c>
      <c r="U11" s="139">
        <v>486947.82608695648</v>
      </c>
      <c r="V11" s="140">
        <v>2.0536081001446456</v>
      </c>
      <c r="X11" s="150">
        <v>3.45</v>
      </c>
      <c r="Y11" s="149">
        <v>223.0173913043478</v>
      </c>
      <c r="AA11" s="153"/>
    </row>
    <row r="12" spans="1:37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84">
        <v>110000</v>
      </c>
      <c r="J12" s="184">
        <v>110000</v>
      </c>
      <c r="K12" s="184">
        <v>38000</v>
      </c>
      <c r="L12" s="125">
        <v>5.6079999999999997</v>
      </c>
      <c r="M12" s="136">
        <v>6</v>
      </c>
      <c r="N12" s="125">
        <v>0.11600000000000001</v>
      </c>
      <c r="O12" s="184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83">
        <v>7</v>
      </c>
      <c r="U12" s="139">
        <v>502223.18840579706</v>
      </c>
      <c r="V12" s="140">
        <v>1.991146611876468</v>
      </c>
      <c r="X12" s="150">
        <v>3.45</v>
      </c>
      <c r="Y12" s="149">
        <v>486.94782608695647</v>
      </c>
      <c r="AA12" s="153"/>
    </row>
    <row r="13" spans="1:37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84">
        <v>38000</v>
      </c>
      <c r="J13" s="184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84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83">
        <v>4</v>
      </c>
      <c r="U13" s="139">
        <v>223017.39130434781</v>
      </c>
      <c r="V13" s="140">
        <v>4.4839552384294459</v>
      </c>
      <c r="X13" s="150">
        <v>3.45</v>
      </c>
      <c r="Y13" s="149">
        <v>502.22318840579703</v>
      </c>
      <c r="AA13" s="153"/>
    </row>
    <row r="14" spans="1:37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84">
        <v>38000</v>
      </c>
      <c r="J14" s="184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84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83">
        <v>1</v>
      </c>
      <c r="U14" s="139">
        <v>386794.20289855072</v>
      </c>
      <c r="V14" s="140">
        <v>2.585354156050478</v>
      </c>
      <c r="X14" s="150">
        <v>3.45</v>
      </c>
      <c r="Y14" s="149">
        <v>223.0173913043478</v>
      </c>
      <c r="AA14" s="153"/>
    </row>
    <row r="15" spans="1:37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84">
        <v>110000</v>
      </c>
      <c r="J15" s="184">
        <v>110000</v>
      </c>
      <c r="K15" s="184">
        <v>38000</v>
      </c>
      <c r="L15" s="125">
        <v>4.5419999999999998</v>
      </c>
      <c r="M15" s="136">
        <v>5</v>
      </c>
      <c r="N15" s="125">
        <v>0.154</v>
      </c>
      <c r="O15" s="184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83">
        <v>7</v>
      </c>
      <c r="U15" s="139">
        <v>486947.82608695648</v>
      </c>
      <c r="V15" s="140">
        <v>2.0536081001446456</v>
      </c>
      <c r="X15" s="150">
        <v>3.45</v>
      </c>
      <c r="Y15" s="149">
        <v>386.79420289855074</v>
      </c>
      <c r="AA15" s="153"/>
    </row>
    <row r="16" spans="1:37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84">
        <v>38000</v>
      </c>
      <c r="J16" s="184">
        <v>38000</v>
      </c>
      <c r="K16" s="184">
        <v>20000</v>
      </c>
      <c r="L16" s="125">
        <v>11.994999999999999</v>
      </c>
      <c r="M16" s="136">
        <v>12</v>
      </c>
      <c r="N16" s="125">
        <v>0.155</v>
      </c>
      <c r="O16" s="184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83">
        <v>1</v>
      </c>
      <c r="U16" s="139">
        <v>432620.28985507245</v>
      </c>
      <c r="V16" s="140">
        <v>2.3114958393074891</v>
      </c>
      <c r="X16" s="150">
        <v>3.45</v>
      </c>
      <c r="Y16" s="149">
        <v>486.94782608695647</v>
      </c>
    </row>
    <row r="17" spans="1:25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84">
        <v>38000</v>
      </c>
      <c r="J17" s="184">
        <v>38000</v>
      </c>
      <c r="K17" s="184">
        <v>20000</v>
      </c>
      <c r="L17" s="125">
        <v>11.179</v>
      </c>
      <c r="M17" s="136">
        <v>12</v>
      </c>
      <c r="N17" s="125">
        <v>0.10100000000000001</v>
      </c>
      <c r="O17" s="184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83">
        <v>1</v>
      </c>
      <c r="U17" s="139">
        <v>432620.28985507245</v>
      </c>
      <c r="V17" s="140">
        <v>2.3114958393074891</v>
      </c>
      <c r="X17" s="150">
        <v>3.45</v>
      </c>
      <c r="Y17" s="149">
        <v>432.62028985507243</v>
      </c>
    </row>
    <row r="18" spans="1:25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84">
        <v>38000</v>
      </c>
      <c r="J18" s="184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84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83">
        <v>1</v>
      </c>
      <c r="U18" s="139">
        <v>478446.37681159418</v>
      </c>
      <c r="V18" s="140">
        <v>2.0900983860805504</v>
      </c>
      <c r="X18" s="150">
        <v>3.45</v>
      </c>
      <c r="Y18" s="149">
        <v>432.62028985507243</v>
      </c>
    </row>
    <row r="19" spans="1:25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84">
        <v>38000</v>
      </c>
      <c r="J19" s="124" t="s">
        <v>186</v>
      </c>
      <c r="K19" s="184">
        <v>38000</v>
      </c>
      <c r="L19" s="125">
        <v>2.2170000000000001</v>
      </c>
      <c r="M19" s="136">
        <v>3</v>
      </c>
      <c r="N19" s="125">
        <v>0.25900000000000001</v>
      </c>
      <c r="O19" s="184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83">
        <v>4</v>
      </c>
      <c r="U19" s="139">
        <v>161913.04347826086</v>
      </c>
      <c r="V19" s="140">
        <v>6.176154672395274</v>
      </c>
      <c r="X19" s="150">
        <v>3.45</v>
      </c>
      <c r="Y19" s="149">
        <v>478.44637681159418</v>
      </c>
    </row>
    <row r="20" spans="1:25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84">
        <v>38000</v>
      </c>
      <c r="J20" s="184">
        <v>38000</v>
      </c>
      <c r="K20" s="184">
        <v>20000</v>
      </c>
      <c r="L20" s="125">
        <v>7.8869999999999996</v>
      </c>
      <c r="M20" s="136">
        <v>8</v>
      </c>
      <c r="N20" s="125">
        <v>0.33700000000000002</v>
      </c>
      <c r="O20" s="184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83">
        <v>4</v>
      </c>
      <c r="U20" s="139">
        <v>263753.62318840576</v>
      </c>
      <c r="V20" s="140">
        <v>3.7914171108302654</v>
      </c>
      <c r="X20" s="150">
        <v>3.45</v>
      </c>
      <c r="Y20" s="149">
        <v>161.91304347826085</v>
      </c>
    </row>
    <row r="21" spans="1:25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84">
        <v>38000</v>
      </c>
      <c r="J21" s="184">
        <v>38000</v>
      </c>
      <c r="K21" s="184">
        <v>10000</v>
      </c>
      <c r="L21" s="125">
        <v>8.548</v>
      </c>
      <c r="M21" s="136">
        <v>9</v>
      </c>
      <c r="N21" s="125">
        <v>0.52300000000000002</v>
      </c>
      <c r="O21" s="184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83">
        <v>1</v>
      </c>
      <c r="U21" s="139">
        <v>386794.20289855072</v>
      </c>
      <c r="V21" s="140">
        <v>2.585354156050478</v>
      </c>
      <c r="X21" s="150">
        <v>3.45</v>
      </c>
      <c r="Y21" s="149">
        <v>263.75362318840581</v>
      </c>
    </row>
    <row r="22" spans="1:25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84">
        <v>38000</v>
      </c>
      <c r="J22" s="184">
        <v>38000</v>
      </c>
      <c r="K22" s="184">
        <v>20000</v>
      </c>
      <c r="L22" s="125">
        <v>13.635</v>
      </c>
      <c r="M22" s="136">
        <v>14</v>
      </c>
      <c r="N22" s="125">
        <v>0.28899999999999998</v>
      </c>
      <c r="O22" s="184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83">
        <v>1</v>
      </c>
      <c r="U22" s="139">
        <v>463171.0144927536</v>
      </c>
      <c r="V22" s="140">
        <v>2.1590297508041605</v>
      </c>
      <c r="X22" s="150">
        <v>3.45</v>
      </c>
      <c r="Y22" s="149">
        <v>386.79420289855074</v>
      </c>
    </row>
    <row r="23" spans="1:25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84">
        <v>38000</v>
      </c>
      <c r="J23" s="184">
        <v>38000</v>
      </c>
      <c r="K23" s="184">
        <v>20000</v>
      </c>
      <c r="L23" s="125">
        <v>7.06</v>
      </c>
      <c r="M23" s="136">
        <v>8</v>
      </c>
      <c r="N23" s="125">
        <v>0.32500000000000001</v>
      </c>
      <c r="O23" s="184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83">
        <v>4</v>
      </c>
      <c r="U23" s="139">
        <v>263753.62318840576</v>
      </c>
      <c r="V23" s="140">
        <v>3.7914171108302654</v>
      </c>
      <c r="X23" s="150">
        <v>3.45</v>
      </c>
      <c r="Y23" s="149">
        <v>463.17101449275361</v>
      </c>
    </row>
    <row r="24" spans="1:25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84">
        <v>38000</v>
      </c>
      <c r="J24" s="124" t="s">
        <v>186</v>
      </c>
      <c r="K24" s="184">
        <v>38000</v>
      </c>
      <c r="L24" s="125">
        <v>4.8760000000000003</v>
      </c>
      <c r="M24" s="136">
        <v>5</v>
      </c>
      <c r="N24" s="125">
        <v>0.61399999999999999</v>
      </c>
      <c r="O24" s="184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83">
        <v>4</v>
      </c>
      <c r="U24" s="139">
        <v>202649.27536231882</v>
      </c>
      <c r="V24" s="140">
        <v>4.9346339788883489</v>
      </c>
      <c r="X24" s="150">
        <v>3.45</v>
      </c>
      <c r="Y24" s="149">
        <v>263.75362318840581</v>
      </c>
    </row>
    <row r="25" spans="1:25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84">
        <v>110000</v>
      </c>
      <c r="J25" s="184">
        <v>33000</v>
      </c>
      <c r="K25" s="184">
        <v>110000</v>
      </c>
      <c r="L25" s="125">
        <v>12.664</v>
      </c>
      <c r="M25" s="136">
        <v>13</v>
      </c>
      <c r="N25" s="125">
        <v>0.20899999999999999</v>
      </c>
      <c r="O25" s="184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83">
        <v>7</v>
      </c>
      <c r="U25" s="139">
        <v>609150.72463768115</v>
      </c>
      <c r="V25" s="140">
        <v>1.6416298291277474</v>
      </c>
      <c r="X25" s="150">
        <v>3.45</v>
      </c>
      <c r="Y25" s="149">
        <v>202.64927536231883</v>
      </c>
    </row>
    <row r="26" spans="1:25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84">
        <v>110000</v>
      </c>
      <c r="L26" s="125">
        <v>10.904999999999999</v>
      </c>
      <c r="M26" s="136">
        <v>11</v>
      </c>
      <c r="N26" s="125">
        <v>0.78600000000000003</v>
      </c>
      <c r="O26" s="184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83">
        <v>7</v>
      </c>
      <c r="U26" s="139">
        <v>578600</v>
      </c>
      <c r="V26" s="140">
        <v>1.7283097131005876</v>
      </c>
      <c r="X26" s="150">
        <v>3.45</v>
      </c>
      <c r="Y26" s="149">
        <v>609.15072463768115</v>
      </c>
    </row>
    <row r="27" spans="1:25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84">
        <v>38000</v>
      </c>
      <c r="J27" s="184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84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83">
        <v>4</v>
      </c>
      <c r="U27" s="139">
        <v>202649.27536231882</v>
      </c>
      <c r="V27" s="140">
        <v>4.9346339788883489</v>
      </c>
      <c r="X27" s="150">
        <v>3.45</v>
      </c>
      <c r="Y27" s="149">
        <v>578.6</v>
      </c>
    </row>
    <row r="28" spans="1:25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84">
        <v>38000</v>
      </c>
      <c r="J28" s="184">
        <v>38000</v>
      </c>
      <c r="K28" s="184">
        <v>20000</v>
      </c>
      <c r="L28" s="125">
        <v>12.641</v>
      </c>
      <c r="M28" s="136">
        <v>13</v>
      </c>
      <c r="N28" s="125">
        <v>0.28100000000000003</v>
      </c>
      <c r="O28" s="184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83">
        <v>1</v>
      </c>
      <c r="U28" s="139">
        <v>447895.65217391303</v>
      </c>
      <c r="V28" s="140">
        <v>2.2326628873184746</v>
      </c>
      <c r="X28" s="150">
        <v>3.45</v>
      </c>
      <c r="Y28" s="149">
        <v>202.64927536231883</v>
      </c>
    </row>
    <row r="29" spans="1:25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84">
        <v>38000</v>
      </c>
      <c r="J29" s="184">
        <v>38000</v>
      </c>
      <c r="K29" s="184">
        <v>20000</v>
      </c>
      <c r="L29" s="125">
        <v>12.848000000000001</v>
      </c>
      <c r="M29" s="136">
        <v>13</v>
      </c>
      <c r="N29" s="125">
        <v>0.13400000000000001</v>
      </c>
      <c r="O29" s="184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83">
        <v>1</v>
      </c>
      <c r="U29" s="139">
        <v>447895.65217391303</v>
      </c>
      <c r="V29" s="140">
        <v>2.2326628873184746</v>
      </c>
      <c r="X29" s="150">
        <v>3.45</v>
      </c>
      <c r="Y29" s="149">
        <v>447.89565217391305</v>
      </c>
    </row>
    <row r="30" spans="1:25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84">
        <v>38000</v>
      </c>
      <c r="J30" s="184">
        <v>38000</v>
      </c>
      <c r="K30" s="184">
        <v>20000</v>
      </c>
      <c r="L30" s="125">
        <v>12.044</v>
      </c>
      <c r="M30" s="136">
        <v>13</v>
      </c>
      <c r="N30" s="125">
        <v>0.17</v>
      </c>
      <c r="O30" s="184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83">
        <v>1</v>
      </c>
      <c r="U30" s="139">
        <v>447895.65217391303</v>
      </c>
      <c r="V30" s="140">
        <v>2.2326628873184746</v>
      </c>
      <c r="X30" s="150">
        <v>3.45</v>
      </c>
      <c r="Y30" s="149">
        <v>447.89565217391305</v>
      </c>
    </row>
    <row r="31" spans="1:25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84">
        <v>38000</v>
      </c>
      <c r="J31" s="124" t="s">
        <v>186</v>
      </c>
      <c r="K31" s="184">
        <v>38000</v>
      </c>
      <c r="L31" s="125">
        <v>13.637</v>
      </c>
      <c r="M31" s="136">
        <v>14</v>
      </c>
      <c r="N31" s="125">
        <v>0.496</v>
      </c>
      <c r="O31" s="184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83">
        <v>1</v>
      </c>
      <c r="U31" s="139">
        <v>463171.0144927536</v>
      </c>
      <c r="V31" s="140">
        <v>2.1590297508041605</v>
      </c>
      <c r="X31" s="150">
        <v>3.45</v>
      </c>
      <c r="Y31" s="149">
        <v>447.89565217391305</v>
      </c>
    </row>
    <row r="32" spans="1:25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84">
        <v>38000</v>
      </c>
      <c r="J32" s="184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84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83">
        <v>1</v>
      </c>
      <c r="U32" s="139">
        <v>447895.65217391303</v>
      </c>
      <c r="V32" s="140">
        <v>2.2326628873184746</v>
      </c>
      <c r="X32" s="150">
        <v>3.45</v>
      </c>
      <c r="Y32" s="149">
        <v>463.17101449275361</v>
      </c>
    </row>
    <row r="33" spans="1:25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84">
        <v>38000</v>
      </c>
      <c r="J33" s="184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84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83">
        <v>1</v>
      </c>
      <c r="U33" s="139">
        <v>478446.37681159418</v>
      </c>
      <c r="V33" s="140">
        <v>2.0900983860805504</v>
      </c>
      <c r="X33" s="150">
        <v>3.45</v>
      </c>
      <c r="Y33" s="149">
        <v>447.89565217391305</v>
      </c>
    </row>
    <row r="34" spans="1:25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84">
        <v>38000</v>
      </c>
      <c r="J34" s="184">
        <v>38000</v>
      </c>
      <c r="K34" s="184">
        <v>20000</v>
      </c>
      <c r="L34" s="125">
        <v>11.712999999999999</v>
      </c>
      <c r="M34" s="136">
        <v>12</v>
      </c>
      <c r="N34" s="125">
        <v>0.121</v>
      </c>
      <c r="O34" s="184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83">
        <v>1</v>
      </c>
      <c r="U34" s="139">
        <v>432620.28985507245</v>
      </c>
      <c r="V34" s="140">
        <v>2.3114958393074891</v>
      </c>
      <c r="X34" s="150">
        <v>3.45</v>
      </c>
      <c r="Y34" s="149">
        <v>478.44637681159418</v>
      </c>
    </row>
    <row r="35" spans="1:25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84">
        <v>38000</v>
      </c>
      <c r="J35" s="184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84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83">
        <v>1</v>
      </c>
      <c r="U35" s="139">
        <v>432620.28985507245</v>
      </c>
      <c r="V35" s="140">
        <v>2.3114958393074891</v>
      </c>
      <c r="X35" s="150">
        <v>3.45</v>
      </c>
      <c r="Y35" s="149">
        <v>432.62028985507243</v>
      </c>
    </row>
    <row r="36" spans="1:25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84">
        <v>38000</v>
      </c>
      <c r="J36" s="184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84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83">
        <v>1</v>
      </c>
      <c r="U36" s="139">
        <v>493721.73913043475</v>
      </c>
      <c r="V36" s="140">
        <v>2.0254323857832257</v>
      </c>
      <c r="X36" s="150">
        <v>3.45</v>
      </c>
      <c r="Y36" s="149">
        <v>432.62028985507243</v>
      </c>
    </row>
    <row r="37" spans="1:25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84">
        <v>38000</v>
      </c>
      <c r="J37" s="184">
        <v>38000</v>
      </c>
      <c r="K37" s="184">
        <v>20000</v>
      </c>
      <c r="L37" s="125">
        <v>4.0910000000000002</v>
      </c>
      <c r="M37" s="136">
        <v>5</v>
      </c>
      <c r="N37" s="125">
        <v>0.56699999999999995</v>
      </c>
      <c r="O37" s="184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83">
        <v>4</v>
      </c>
      <c r="U37" s="139">
        <v>202649.27536231882</v>
      </c>
      <c r="V37" s="140">
        <v>4.9346339788883489</v>
      </c>
      <c r="X37" s="150">
        <v>3.45</v>
      </c>
      <c r="Y37" s="149">
        <v>493.72173913043474</v>
      </c>
    </row>
    <row r="38" spans="1:25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84">
        <v>38000</v>
      </c>
      <c r="J38" s="124" t="s">
        <v>186</v>
      </c>
      <c r="K38" s="184">
        <v>38000</v>
      </c>
      <c r="L38" s="125">
        <v>2.79</v>
      </c>
      <c r="M38" s="136">
        <v>3</v>
      </c>
      <c r="N38" s="125">
        <v>0.39900000000000002</v>
      </c>
      <c r="O38" s="184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83">
        <v>4</v>
      </c>
      <c r="U38" s="139">
        <v>161913.04347826086</v>
      </c>
      <c r="V38" s="140">
        <v>6.176154672395274</v>
      </c>
      <c r="X38" s="150">
        <v>3.45</v>
      </c>
      <c r="Y38" s="149">
        <v>202.64927536231883</v>
      </c>
    </row>
    <row r="39" spans="1:25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84">
        <v>38000</v>
      </c>
      <c r="J39" s="124" t="s">
        <v>186</v>
      </c>
      <c r="K39" s="184">
        <v>38000</v>
      </c>
      <c r="L39" s="125">
        <v>14.268000000000001</v>
      </c>
      <c r="M39" s="136">
        <v>15</v>
      </c>
      <c r="N39" s="125">
        <v>0.109</v>
      </c>
      <c r="O39" s="184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83">
        <v>1</v>
      </c>
      <c r="U39" s="139">
        <v>478446.37681159418</v>
      </c>
      <c r="V39" s="140">
        <v>2.0900983860805504</v>
      </c>
      <c r="X39" s="150">
        <v>3.45</v>
      </c>
      <c r="Y39" s="149">
        <v>161.91304347826085</v>
      </c>
    </row>
    <row r="40" spans="1:25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84">
        <v>38000</v>
      </c>
      <c r="J40" s="124" t="s">
        <v>186</v>
      </c>
      <c r="K40" s="184">
        <v>38000</v>
      </c>
      <c r="L40" s="125">
        <v>9.7449999999999992</v>
      </c>
      <c r="M40" s="136">
        <v>10</v>
      </c>
      <c r="N40" s="125">
        <v>0.123</v>
      </c>
      <c r="O40" s="184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83">
        <v>1</v>
      </c>
      <c r="U40" s="139">
        <v>402069.5652173913</v>
      </c>
      <c r="V40" s="140">
        <v>2.487131796357974</v>
      </c>
      <c r="X40" s="150">
        <v>3.45</v>
      </c>
      <c r="Y40" s="149">
        <v>478.44637681159418</v>
      </c>
    </row>
    <row r="41" spans="1:25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84">
        <v>38000</v>
      </c>
      <c r="J41" s="124" t="s">
        <v>186</v>
      </c>
      <c r="K41" s="184">
        <v>38000</v>
      </c>
      <c r="L41" s="125">
        <v>9.6120000000000001</v>
      </c>
      <c r="M41" s="136">
        <v>10</v>
      </c>
      <c r="N41" s="125">
        <v>9.9000000000000005E-2</v>
      </c>
      <c r="O41" s="184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83">
        <v>1</v>
      </c>
      <c r="U41" s="139">
        <v>402069.5652173913</v>
      </c>
      <c r="V41" s="140">
        <v>2.487131796357974</v>
      </c>
      <c r="X41" s="150">
        <v>3.45</v>
      </c>
      <c r="Y41" s="149">
        <v>402.0695652173913</v>
      </c>
    </row>
    <row r="42" spans="1:25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84">
        <v>38000</v>
      </c>
      <c r="J42" s="124" t="s">
        <v>186</v>
      </c>
      <c r="K42" s="184">
        <v>38000</v>
      </c>
      <c r="L42" s="125">
        <v>15.118</v>
      </c>
      <c r="M42" s="136">
        <v>16</v>
      </c>
      <c r="N42" s="125">
        <v>0.109</v>
      </c>
      <c r="O42" s="184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83">
        <v>1</v>
      </c>
      <c r="U42" s="139">
        <v>493721.73913043475</v>
      </c>
      <c r="V42" s="140">
        <v>2.0254323857832257</v>
      </c>
      <c r="X42" s="150">
        <v>3.45</v>
      </c>
      <c r="Y42" s="149">
        <v>402.0695652173913</v>
      </c>
    </row>
    <row r="43" spans="1:25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84">
        <v>38000</v>
      </c>
      <c r="J43" s="184">
        <v>38000</v>
      </c>
      <c r="K43" s="184">
        <v>20000</v>
      </c>
      <c r="L43" s="125">
        <v>1.996</v>
      </c>
      <c r="M43" s="136">
        <v>2</v>
      </c>
      <c r="N43" s="125">
        <v>0.14000000000000001</v>
      </c>
      <c r="O43" s="184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83">
        <v>4</v>
      </c>
      <c r="U43" s="139">
        <v>141544.92753623187</v>
      </c>
      <c r="V43" s="140">
        <v>7.0648946409190509</v>
      </c>
      <c r="X43" s="150">
        <v>3.45</v>
      </c>
      <c r="Y43" s="149">
        <v>493.72173913043474</v>
      </c>
    </row>
    <row r="44" spans="1:25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84">
        <v>38000</v>
      </c>
      <c r="J44" s="184">
        <v>38000</v>
      </c>
      <c r="K44" s="184">
        <v>20000</v>
      </c>
      <c r="L44" s="125">
        <v>2.3929999999999998</v>
      </c>
      <c r="M44" s="136">
        <v>3</v>
      </c>
      <c r="N44" s="125">
        <v>9.2999999999999999E-2</v>
      </c>
      <c r="O44" s="184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83">
        <v>4</v>
      </c>
      <c r="U44" s="139">
        <v>161913.04347826086</v>
      </c>
      <c r="V44" s="140">
        <v>6.176154672395274</v>
      </c>
      <c r="X44" s="150">
        <v>3.45</v>
      </c>
      <c r="Y44" s="149">
        <v>141.54492753623188</v>
      </c>
    </row>
    <row r="45" spans="1:25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84">
        <v>38000</v>
      </c>
      <c r="J45" s="184">
        <v>38000</v>
      </c>
      <c r="K45" s="184">
        <v>20000</v>
      </c>
      <c r="L45" s="125">
        <v>4.3159999999999998</v>
      </c>
      <c r="M45" s="136">
        <v>5</v>
      </c>
      <c r="N45" s="125">
        <v>0.219</v>
      </c>
      <c r="O45" s="184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83">
        <v>4</v>
      </c>
      <c r="U45" s="139">
        <v>202649.27536231882</v>
      </c>
      <c r="V45" s="140">
        <v>4.9346339788883489</v>
      </c>
      <c r="X45" s="150">
        <v>3.45</v>
      </c>
      <c r="Y45" s="149">
        <v>161.91304347826085</v>
      </c>
    </row>
    <row r="46" spans="1:25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84">
        <v>38000</v>
      </c>
      <c r="J46" s="184">
        <v>38000</v>
      </c>
      <c r="K46" s="184">
        <v>20000</v>
      </c>
      <c r="L46" s="125">
        <v>4.375</v>
      </c>
      <c r="M46" s="136">
        <v>5</v>
      </c>
      <c r="N46" s="125">
        <v>0.16300000000000001</v>
      </c>
      <c r="O46" s="184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83">
        <v>4</v>
      </c>
      <c r="U46" s="139">
        <v>202649.27536231882</v>
      </c>
      <c r="V46" s="140">
        <v>4.9346339788883489</v>
      </c>
      <c r="X46" s="150">
        <v>3.45</v>
      </c>
      <c r="Y46" s="149">
        <v>202.64927536231883</v>
      </c>
    </row>
    <row r="47" spans="1:25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84">
        <v>38000</v>
      </c>
      <c r="J47" s="184">
        <v>38000</v>
      </c>
      <c r="K47" s="184">
        <v>20000</v>
      </c>
      <c r="L47" s="125">
        <v>5.5890000000000004</v>
      </c>
      <c r="M47" s="136">
        <v>6</v>
      </c>
      <c r="N47" s="125">
        <v>0.25600000000000001</v>
      </c>
      <c r="O47" s="184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83">
        <v>4</v>
      </c>
      <c r="U47" s="139">
        <v>223017.39130434781</v>
      </c>
      <c r="V47" s="140">
        <v>4.4839552384294459</v>
      </c>
      <c r="X47" s="150">
        <v>3.45</v>
      </c>
      <c r="Y47" s="149">
        <v>202.64927536231883</v>
      </c>
    </row>
    <row r="48" spans="1:25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84">
        <v>38000</v>
      </c>
      <c r="J48" s="184">
        <v>38000</v>
      </c>
      <c r="K48" s="184">
        <v>20000</v>
      </c>
      <c r="L48" s="125">
        <v>10.077</v>
      </c>
      <c r="M48" s="136">
        <v>11</v>
      </c>
      <c r="N48" s="125">
        <v>0.34899999999999998</v>
      </c>
      <c r="O48" s="184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83">
        <v>1</v>
      </c>
      <c r="U48" s="139">
        <v>417344.92753623187</v>
      </c>
      <c r="V48" s="140">
        <v>2.396099566618513</v>
      </c>
      <c r="X48" s="150">
        <v>3.45</v>
      </c>
      <c r="Y48" s="149">
        <v>223.0173913043478</v>
      </c>
    </row>
    <row r="49" spans="1:25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84">
        <v>38000</v>
      </c>
      <c r="J49" s="184">
        <v>38000</v>
      </c>
      <c r="K49" s="184">
        <v>20000</v>
      </c>
      <c r="L49" s="125">
        <v>7.851</v>
      </c>
      <c r="M49" s="136">
        <v>8</v>
      </c>
      <c r="N49" s="125">
        <v>0.59099999999999997</v>
      </c>
      <c r="O49" s="184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83">
        <v>4</v>
      </c>
      <c r="U49" s="139">
        <v>263753.62318840576</v>
      </c>
      <c r="V49" s="140">
        <v>3.7914171108302654</v>
      </c>
      <c r="X49" s="150">
        <v>3.45</v>
      </c>
      <c r="Y49" s="149">
        <v>417.34492753623186</v>
      </c>
    </row>
    <row r="50" spans="1:25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84">
        <v>38000</v>
      </c>
      <c r="J50" s="184">
        <v>38000</v>
      </c>
      <c r="K50" s="184">
        <v>10000</v>
      </c>
      <c r="L50" s="125">
        <v>4.7709999999999999</v>
      </c>
      <c r="M50" s="136">
        <v>5</v>
      </c>
      <c r="N50" s="125">
        <v>0.38100000000000001</v>
      </c>
      <c r="O50" s="184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83">
        <v>4</v>
      </c>
      <c r="U50" s="139">
        <v>202649.27536231882</v>
      </c>
      <c r="V50" s="140">
        <v>4.9346339788883489</v>
      </c>
      <c r="X50" s="150">
        <v>3.45</v>
      </c>
      <c r="Y50" s="149">
        <v>263.75362318840581</v>
      </c>
    </row>
    <row r="51" spans="1:25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84">
        <v>38000</v>
      </c>
      <c r="J51" s="184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84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83">
        <v>1</v>
      </c>
      <c r="U51" s="139">
        <v>615924.63768115942</v>
      </c>
      <c r="V51" s="140">
        <v>1.6235752538895216</v>
      </c>
      <c r="X51" s="150">
        <v>3.45</v>
      </c>
      <c r="Y51" s="149">
        <v>202.64927536231883</v>
      </c>
    </row>
    <row r="52" spans="1:25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84">
        <v>38000</v>
      </c>
      <c r="J52" s="184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84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83">
        <v>1</v>
      </c>
      <c r="U52" s="139">
        <v>493721.73913043475</v>
      </c>
      <c r="V52" s="140">
        <v>2.0254323857832257</v>
      </c>
      <c r="X52" s="150">
        <v>3.45</v>
      </c>
      <c r="Y52" s="149">
        <v>615.92463768115942</v>
      </c>
    </row>
    <row r="53" spans="1:25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84">
        <v>38000</v>
      </c>
      <c r="J53" s="184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84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83">
        <v>1</v>
      </c>
      <c r="U53" s="139">
        <v>493721.73913043475</v>
      </c>
      <c r="V53" s="140">
        <v>2.0254323857832257</v>
      </c>
      <c r="X53" s="150">
        <v>3.45</v>
      </c>
      <c r="Y53" s="149">
        <v>493.72173913043474</v>
      </c>
    </row>
    <row r="54" spans="1:25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84">
        <v>38000</v>
      </c>
      <c r="J54" s="184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84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83">
        <v>1</v>
      </c>
      <c r="U54" s="139">
        <v>432620.28985507245</v>
      </c>
      <c r="V54" s="140">
        <v>2.3114958393074891</v>
      </c>
      <c r="X54" s="150">
        <v>3.45</v>
      </c>
      <c r="Y54" s="149">
        <v>493.72173913043474</v>
      </c>
    </row>
    <row r="55" spans="1:25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84">
        <v>38000</v>
      </c>
      <c r="J55" s="184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84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83">
        <v>4</v>
      </c>
      <c r="U55" s="139">
        <v>223017.39130434781</v>
      </c>
      <c r="V55" s="140">
        <v>4.4839552384294459</v>
      </c>
      <c r="X55" s="150">
        <v>3.45</v>
      </c>
      <c r="Y55" s="149">
        <v>432.62028985507243</v>
      </c>
    </row>
    <row r="56" spans="1:25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84">
        <v>38000</v>
      </c>
      <c r="J56" s="184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84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83">
        <v>4</v>
      </c>
      <c r="U56" s="139">
        <v>202649.27536231882</v>
      </c>
      <c r="V56" s="140">
        <v>4.9346339788883489</v>
      </c>
      <c r="X56" s="150">
        <v>3.45</v>
      </c>
      <c r="Y56" s="149">
        <v>223.0173913043478</v>
      </c>
    </row>
    <row r="57" spans="1:25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84">
        <v>38000</v>
      </c>
      <c r="J57" s="184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84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83">
        <v>1</v>
      </c>
      <c r="U57" s="139">
        <v>478446.37681159418</v>
      </c>
      <c r="V57" s="140">
        <v>2.0900983860805504</v>
      </c>
      <c r="X57" s="150">
        <v>3.45</v>
      </c>
      <c r="Y57" s="149">
        <v>202.64927536231883</v>
      </c>
    </row>
    <row r="58" spans="1:25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84">
        <v>38000</v>
      </c>
      <c r="J58" s="184">
        <v>38000</v>
      </c>
      <c r="K58" s="184">
        <v>20000</v>
      </c>
      <c r="L58" s="125">
        <v>15.493</v>
      </c>
      <c r="M58" s="136">
        <v>16</v>
      </c>
      <c r="N58" s="125">
        <v>0.104</v>
      </c>
      <c r="O58" s="184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83">
        <v>1</v>
      </c>
      <c r="U58" s="139">
        <v>493721.73913043475</v>
      </c>
      <c r="V58" s="140">
        <v>2.0254323857832257</v>
      </c>
      <c r="X58" s="150">
        <v>3.45</v>
      </c>
      <c r="Y58" s="149">
        <v>478.44637681159418</v>
      </c>
    </row>
    <row r="59" spans="1:25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84">
        <v>38000</v>
      </c>
      <c r="J59" s="184">
        <v>38000</v>
      </c>
      <c r="K59" s="184">
        <v>10000</v>
      </c>
      <c r="L59" s="125">
        <v>12.648</v>
      </c>
      <c r="M59" s="136">
        <v>13</v>
      </c>
      <c r="N59" s="125">
        <v>0.377</v>
      </c>
      <c r="O59" s="184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83">
        <v>1</v>
      </c>
      <c r="U59" s="139">
        <v>447895.65217391303</v>
      </c>
      <c r="V59" s="140">
        <v>2.2326628873184746</v>
      </c>
      <c r="X59" s="150">
        <v>3.45</v>
      </c>
      <c r="Y59" s="149">
        <v>493.72173913043474</v>
      </c>
    </row>
    <row r="60" spans="1:25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84">
        <v>38000</v>
      </c>
      <c r="J60" s="184">
        <v>38000</v>
      </c>
      <c r="K60" s="184">
        <v>10000</v>
      </c>
      <c r="L60" s="125">
        <v>8.6959999999999997</v>
      </c>
      <c r="M60" s="136">
        <v>9</v>
      </c>
      <c r="N60" s="125">
        <v>0.246</v>
      </c>
      <c r="O60" s="184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83">
        <v>1</v>
      </c>
      <c r="U60" s="139">
        <v>386794.20289855072</v>
      </c>
      <c r="V60" s="140">
        <v>2.585354156050478</v>
      </c>
      <c r="X60" s="150">
        <v>3.45</v>
      </c>
      <c r="Y60" s="149">
        <v>447.89565217391305</v>
      </c>
    </row>
    <row r="61" spans="1:25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84">
        <v>110000</v>
      </c>
      <c r="J61" s="184">
        <v>110000</v>
      </c>
      <c r="K61" s="184">
        <v>38000</v>
      </c>
      <c r="L61" s="125">
        <v>23.515999999999998</v>
      </c>
      <c r="M61" s="136">
        <v>24</v>
      </c>
      <c r="N61" s="125">
        <v>0.218</v>
      </c>
      <c r="O61" s="184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83">
        <v>7</v>
      </c>
      <c r="U61" s="139">
        <v>777179.71014492749</v>
      </c>
      <c r="V61" s="140">
        <v>1.2867036889235326</v>
      </c>
      <c r="X61" s="150">
        <v>3.45</v>
      </c>
      <c r="Y61" s="149">
        <v>386.79420289855074</v>
      </c>
    </row>
    <row r="62" spans="1:25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84">
        <v>110000</v>
      </c>
      <c r="J62" s="184">
        <v>110000</v>
      </c>
      <c r="K62" s="184">
        <v>38000</v>
      </c>
      <c r="L62" s="125">
        <v>23.132999999999999</v>
      </c>
      <c r="M62" s="136">
        <v>24</v>
      </c>
      <c r="N62" s="125">
        <v>0.191</v>
      </c>
      <c r="O62" s="184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83">
        <v>7</v>
      </c>
      <c r="U62" s="139">
        <v>777179.71014492749</v>
      </c>
      <c r="V62" s="140">
        <v>1.2867036889235326</v>
      </c>
      <c r="X62" s="150">
        <v>3.45</v>
      </c>
      <c r="Y62" s="149">
        <v>777.17971014492753</v>
      </c>
    </row>
    <row r="63" spans="1:25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84">
        <v>110000</v>
      </c>
      <c r="J63" s="184">
        <v>110000</v>
      </c>
      <c r="K63" s="184">
        <v>38000</v>
      </c>
      <c r="L63" s="125">
        <v>20.873999999999999</v>
      </c>
      <c r="M63" s="136">
        <v>21</v>
      </c>
      <c r="N63" s="125">
        <v>0.106</v>
      </c>
      <c r="O63" s="184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83">
        <v>7</v>
      </c>
      <c r="U63" s="139">
        <v>731353.62318840576</v>
      </c>
      <c r="V63" s="140">
        <v>1.3673276077315442</v>
      </c>
      <c r="X63" s="150">
        <v>3.45</v>
      </c>
      <c r="Y63" s="149">
        <v>777.17971014492753</v>
      </c>
    </row>
    <row r="64" spans="1:25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84">
        <v>38000</v>
      </c>
      <c r="J64" s="184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84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83">
        <v>4</v>
      </c>
      <c r="U64" s="139">
        <v>182281.15942028986</v>
      </c>
      <c r="V64" s="140">
        <v>5.4860304991492681</v>
      </c>
      <c r="X64" s="150">
        <v>3.45</v>
      </c>
      <c r="Y64" s="149">
        <v>731.35362318840578</v>
      </c>
    </row>
    <row r="65" spans="1:25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84">
        <v>38000</v>
      </c>
      <c r="J65" s="184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84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83">
        <v>1</v>
      </c>
      <c r="U65" s="139">
        <v>432620.28985507245</v>
      </c>
      <c r="V65" s="140">
        <v>2.3114958393074891</v>
      </c>
      <c r="X65" s="150">
        <v>3.45</v>
      </c>
      <c r="Y65" s="149">
        <v>182.28115942028987</v>
      </c>
    </row>
    <row r="66" spans="1:25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84">
        <v>38000</v>
      </c>
      <c r="J66" s="184">
        <v>38000</v>
      </c>
      <c r="K66" s="184">
        <v>20000</v>
      </c>
      <c r="L66" s="125">
        <v>11.804</v>
      </c>
      <c r="M66" s="136">
        <v>12</v>
      </c>
      <c r="N66" s="125">
        <v>0.16700000000000001</v>
      </c>
      <c r="O66" s="184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83">
        <v>1</v>
      </c>
      <c r="U66" s="139">
        <v>432620.28985507245</v>
      </c>
      <c r="V66" s="140">
        <v>2.3114958393074891</v>
      </c>
      <c r="X66" s="150">
        <v>3.45</v>
      </c>
      <c r="Y66" s="149">
        <v>432.62028985507243</v>
      </c>
    </row>
    <row r="67" spans="1:25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84">
        <v>110000</v>
      </c>
      <c r="J67" s="184">
        <v>110000</v>
      </c>
      <c r="K67" s="184">
        <v>38000</v>
      </c>
      <c r="L67" s="125">
        <v>10.284000000000001</v>
      </c>
      <c r="M67" s="136">
        <v>11</v>
      </c>
      <c r="N67" s="125">
        <v>9.4E-2</v>
      </c>
      <c r="O67" s="184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83">
        <v>7</v>
      </c>
      <c r="U67" s="139">
        <v>578600</v>
      </c>
      <c r="V67" s="140">
        <v>1.7283097131005876</v>
      </c>
      <c r="X67" s="150">
        <v>3.45</v>
      </c>
      <c r="Y67" s="149">
        <v>432.62028985507243</v>
      </c>
    </row>
    <row r="68" spans="1:25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84">
        <v>38000</v>
      </c>
      <c r="J68" s="184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84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83">
        <v>4</v>
      </c>
      <c r="U68" s="139">
        <v>223017.39130434781</v>
      </c>
      <c r="V68" s="140">
        <v>4.4839552384294459</v>
      </c>
      <c r="X68" s="150">
        <v>3.45</v>
      </c>
      <c r="Y68" s="149">
        <v>578.6</v>
      </c>
    </row>
    <row r="69" spans="1:25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84">
        <v>38000</v>
      </c>
      <c r="J69" s="184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84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83">
        <v>1</v>
      </c>
      <c r="U69" s="139">
        <v>478446.37681159418</v>
      </c>
      <c r="V69" s="140">
        <v>2.0900983860805504</v>
      </c>
      <c r="X69" s="150">
        <v>3.45</v>
      </c>
      <c r="Y69" s="149">
        <v>223.0173913043478</v>
      </c>
    </row>
    <row r="70" spans="1:25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84">
        <v>38000</v>
      </c>
      <c r="J70" s="184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84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83">
        <v>1</v>
      </c>
      <c r="U70" s="139">
        <v>493721.73913043475</v>
      </c>
      <c r="V70" s="140">
        <v>2.0254323857832257</v>
      </c>
      <c r="X70" s="150">
        <v>3.45</v>
      </c>
      <c r="Y70" s="149">
        <v>478.44637681159418</v>
      </c>
    </row>
    <row r="71" spans="1:25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84">
        <v>38000</v>
      </c>
      <c r="J71" s="184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84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83">
        <v>1</v>
      </c>
      <c r="U71" s="139">
        <v>493721.73913043475</v>
      </c>
      <c r="V71" s="140">
        <v>2.0254323857832257</v>
      </c>
      <c r="X71" s="150">
        <v>3.45</v>
      </c>
      <c r="Y71" s="149">
        <v>493.72173913043474</v>
      </c>
    </row>
    <row r="72" spans="1:25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84">
        <v>38000</v>
      </c>
      <c r="J72" s="184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84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83">
        <v>1</v>
      </c>
      <c r="U72" s="139">
        <v>508997.10144927533</v>
      </c>
      <c r="V72" s="140">
        <v>1.9646477301200429</v>
      </c>
      <c r="X72" s="150">
        <v>3.45</v>
      </c>
      <c r="Y72" s="149">
        <v>493.72173913043474</v>
      </c>
    </row>
    <row r="73" spans="1:25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84">
        <v>38000</v>
      </c>
      <c r="J73" s="184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84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83">
        <v>4</v>
      </c>
      <c r="U73" s="139">
        <v>141544.92753623187</v>
      </c>
      <c r="V73" s="140">
        <v>7.0648946409190509</v>
      </c>
      <c r="X73" s="150">
        <v>3.45</v>
      </c>
      <c r="Y73" s="149">
        <v>508.99710144927536</v>
      </c>
    </row>
    <row r="74" spans="1:25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84">
        <v>38000</v>
      </c>
      <c r="J74" s="184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84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83">
        <v>1</v>
      </c>
      <c r="U74" s="139">
        <v>463171.0144927536</v>
      </c>
      <c r="V74" s="140">
        <v>2.1590297508041605</v>
      </c>
      <c r="X74" s="150">
        <v>3.45</v>
      </c>
      <c r="Y74" s="149">
        <v>141.54492753623188</v>
      </c>
    </row>
    <row r="75" spans="1:25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84">
        <v>110000</v>
      </c>
      <c r="J75" s="184">
        <v>110000</v>
      </c>
      <c r="K75" s="184">
        <v>38000</v>
      </c>
      <c r="L75" s="125">
        <v>13.919</v>
      </c>
      <c r="M75" s="136">
        <v>14</v>
      </c>
      <c r="N75" s="125">
        <v>0.61899999999999999</v>
      </c>
      <c r="O75" s="184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83">
        <v>7</v>
      </c>
      <c r="U75" s="139">
        <v>624426.08695652173</v>
      </c>
      <c r="V75" s="140">
        <v>1.6014705677561309</v>
      </c>
      <c r="X75" s="150">
        <v>3.45</v>
      </c>
      <c r="Y75" s="149">
        <v>463.17101449275361</v>
      </c>
    </row>
    <row r="76" spans="1:25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84">
        <v>110000</v>
      </c>
      <c r="J76" s="124" t="s">
        <v>186</v>
      </c>
      <c r="K76" s="184">
        <v>110000</v>
      </c>
      <c r="L76" s="125">
        <v>14.333</v>
      </c>
      <c r="M76" s="136">
        <v>15</v>
      </c>
      <c r="N76" s="125">
        <v>0.10299999999999999</v>
      </c>
      <c r="O76" s="184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83">
        <v>7</v>
      </c>
      <c r="U76" s="139">
        <v>639701.44927536231</v>
      </c>
      <c r="V76" s="140">
        <v>1.5632292237773961</v>
      </c>
      <c r="X76" s="150">
        <v>3.45</v>
      </c>
      <c r="Y76" s="149">
        <v>624.42608695652166</v>
      </c>
    </row>
    <row r="77" spans="1:25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84">
        <v>110000</v>
      </c>
      <c r="J77" s="124" t="s">
        <v>186</v>
      </c>
      <c r="K77" s="184">
        <v>110000</v>
      </c>
      <c r="L77" s="125">
        <v>16.962</v>
      </c>
      <c r="M77" s="136">
        <v>17</v>
      </c>
      <c r="N77" s="125">
        <v>0.32500000000000001</v>
      </c>
      <c r="O77" s="184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83">
        <v>7</v>
      </c>
      <c r="U77" s="139">
        <v>670252.17391304346</v>
      </c>
      <c r="V77" s="140">
        <v>1.4919757651240935</v>
      </c>
      <c r="X77" s="150">
        <v>3.45</v>
      </c>
      <c r="Y77" s="149">
        <v>639.70144927536228</v>
      </c>
    </row>
    <row r="78" spans="1:25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84">
        <v>38000</v>
      </c>
      <c r="J78" s="184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84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83">
        <v>4</v>
      </c>
      <c r="U78" s="139">
        <v>263753.62318840576</v>
      </c>
      <c r="V78" s="140">
        <v>3.7914171108302654</v>
      </c>
      <c r="X78" s="150">
        <v>3.45</v>
      </c>
      <c r="Y78" s="149">
        <v>670.25217391304352</v>
      </c>
    </row>
    <row r="79" spans="1:25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84">
        <v>110000</v>
      </c>
      <c r="J79" s="184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84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83">
        <v>7</v>
      </c>
      <c r="U79" s="139">
        <v>593875.36231884058</v>
      </c>
      <c r="V79" s="140">
        <v>1.6838550030016546</v>
      </c>
      <c r="X79" s="150">
        <v>3.45</v>
      </c>
      <c r="Y79" s="149">
        <v>263.75362318840581</v>
      </c>
    </row>
    <row r="80" spans="1:25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84">
        <v>110000</v>
      </c>
      <c r="J80" s="184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84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83">
        <v>7</v>
      </c>
      <c r="U80" s="139">
        <v>593875.36231884058</v>
      </c>
      <c r="V80" s="140">
        <v>1.6838550030016546</v>
      </c>
      <c r="X80" s="150">
        <v>3.45</v>
      </c>
      <c r="Y80" s="149">
        <v>593.87536231884053</v>
      </c>
    </row>
    <row r="81" spans="1:25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84">
        <v>38000</v>
      </c>
      <c r="J81" s="184">
        <v>38000</v>
      </c>
      <c r="K81" s="184">
        <v>10000</v>
      </c>
      <c r="L81" s="125">
        <v>10.220000000000001</v>
      </c>
      <c r="M81" s="136">
        <v>11</v>
      </c>
      <c r="N81" s="125">
        <v>0.20599999999999999</v>
      </c>
      <c r="O81" s="184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83">
        <v>1</v>
      </c>
      <c r="U81" s="139">
        <v>417344.92753623187</v>
      </c>
      <c r="V81" s="140">
        <v>2.396099566618513</v>
      </c>
      <c r="X81" s="150">
        <v>3.45</v>
      </c>
      <c r="Y81" s="149">
        <v>593.87536231884053</v>
      </c>
    </row>
    <row r="82" spans="1:25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84">
        <v>38000</v>
      </c>
      <c r="J82" s="184">
        <v>38000</v>
      </c>
      <c r="K82" s="184">
        <v>10000</v>
      </c>
      <c r="L82" s="125">
        <v>8.6880000000000006</v>
      </c>
      <c r="M82" s="136">
        <v>9</v>
      </c>
      <c r="N82" s="125">
        <v>0.249</v>
      </c>
      <c r="O82" s="184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83">
        <v>1</v>
      </c>
      <c r="U82" s="139">
        <v>386794.20289855072</v>
      </c>
      <c r="V82" s="140">
        <v>2.585354156050478</v>
      </c>
      <c r="X82" s="150">
        <v>3.45</v>
      </c>
      <c r="Y82" s="149">
        <v>417.34492753623186</v>
      </c>
    </row>
    <row r="83" spans="1:25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84">
        <v>38000</v>
      </c>
      <c r="J83" s="184">
        <v>38000</v>
      </c>
      <c r="K83" s="184">
        <v>10000</v>
      </c>
      <c r="L83" s="125">
        <v>8.2360000000000007</v>
      </c>
      <c r="M83" s="136">
        <v>9</v>
      </c>
      <c r="N83" s="125">
        <v>0.13200000000000001</v>
      </c>
      <c r="O83" s="184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83">
        <v>1</v>
      </c>
      <c r="U83" s="139">
        <v>386794.20289855072</v>
      </c>
      <c r="V83" s="140">
        <v>2.585354156050478</v>
      </c>
      <c r="X83" s="150">
        <v>3.45</v>
      </c>
      <c r="Y83" s="149">
        <v>386.79420289855074</v>
      </c>
    </row>
    <row r="84" spans="1:25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84">
        <v>38000</v>
      </c>
      <c r="J84" s="184">
        <v>38000</v>
      </c>
      <c r="K84" s="184">
        <v>10000</v>
      </c>
      <c r="L84" s="125">
        <v>4.9290000000000003</v>
      </c>
      <c r="M84" s="136">
        <v>5</v>
      </c>
      <c r="N84" s="125">
        <v>0.52700000000000002</v>
      </c>
      <c r="O84" s="184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83">
        <v>4</v>
      </c>
      <c r="U84" s="139">
        <v>202649.27536231882</v>
      </c>
      <c r="V84" s="140">
        <v>4.9346339788883489</v>
      </c>
      <c r="X84" s="150">
        <v>3.45</v>
      </c>
      <c r="Y84" s="149">
        <v>386.79420289855074</v>
      </c>
    </row>
    <row r="85" spans="1:25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84">
        <v>38000</v>
      </c>
      <c r="J85" s="184">
        <v>38000</v>
      </c>
      <c r="K85" s="184">
        <v>10000</v>
      </c>
      <c r="L85" s="125">
        <v>13.065</v>
      </c>
      <c r="M85" s="136">
        <v>14</v>
      </c>
      <c r="N85" s="125">
        <v>0.10100000000000001</v>
      </c>
      <c r="O85" s="184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83">
        <v>1</v>
      </c>
      <c r="U85" s="139">
        <v>463171.0144927536</v>
      </c>
      <c r="V85" s="140">
        <v>2.1590297508041605</v>
      </c>
      <c r="X85" s="150">
        <v>3.45</v>
      </c>
      <c r="Y85" s="149">
        <v>202.64927536231883</v>
      </c>
    </row>
    <row r="86" spans="1:25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84">
        <v>38000</v>
      </c>
      <c r="J86" s="124" t="s">
        <v>186</v>
      </c>
      <c r="K86" s="184">
        <v>38000</v>
      </c>
      <c r="L86" s="125">
        <v>9.1430000000000007</v>
      </c>
      <c r="M86" s="136">
        <v>10</v>
      </c>
      <c r="N86" s="125">
        <v>0.59899999999999998</v>
      </c>
      <c r="O86" s="184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83">
        <v>1</v>
      </c>
      <c r="U86" s="139">
        <v>402069.5652173913</v>
      </c>
      <c r="V86" s="140">
        <v>2.487131796357974</v>
      </c>
      <c r="X86" s="150">
        <v>3.45</v>
      </c>
      <c r="Y86" s="149">
        <v>463.17101449275361</v>
      </c>
    </row>
    <row r="87" spans="1:25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84">
        <v>38000</v>
      </c>
      <c r="J87" s="184">
        <v>38000</v>
      </c>
      <c r="K87" s="184">
        <v>10000</v>
      </c>
      <c r="L87" s="125">
        <v>11.022</v>
      </c>
      <c r="M87" s="136">
        <v>12</v>
      </c>
      <c r="N87" s="125">
        <v>0.20499999999999999</v>
      </c>
      <c r="O87" s="184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83">
        <v>1</v>
      </c>
      <c r="U87" s="139">
        <v>432620.28985507245</v>
      </c>
      <c r="V87" s="140">
        <v>2.3114958393074891</v>
      </c>
      <c r="X87" s="150">
        <v>3.45</v>
      </c>
      <c r="Y87" s="149">
        <v>402.0695652173913</v>
      </c>
    </row>
    <row r="88" spans="1:25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84">
        <v>38000</v>
      </c>
      <c r="J88" s="184">
        <v>38000</v>
      </c>
      <c r="K88" s="184">
        <v>10000</v>
      </c>
      <c r="L88" s="125">
        <v>3.3159999999999998</v>
      </c>
      <c r="M88" s="136">
        <v>4</v>
      </c>
      <c r="N88" s="125">
        <v>0.442</v>
      </c>
      <c r="O88" s="184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83">
        <v>4</v>
      </c>
      <c r="U88" s="139">
        <v>182281.15942028986</v>
      </c>
      <c r="V88" s="140">
        <v>5.4860304991492681</v>
      </c>
      <c r="X88" s="150">
        <v>3.45</v>
      </c>
      <c r="Y88" s="149">
        <v>432.62028985507243</v>
      </c>
    </row>
    <row r="89" spans="1:25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84">
        <v>38000</v>
      </c>
      <c r="J89" s="184">
        <v>38000</v>
      </c>
      <c r="K89" s="184">
        <v>10000</v>
      </c>
      <c r="L89" s="125">
        <v>2.2429999999999999</v>
      </c>
      <c r="M89" s="136">
        <v>3</v>
      </c>
      <c r="N89" s="125">
        <v>9.7000000000000003E-2</v>
      </c>
      <c r="O89" s="184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83">
        <v>4</v>
      </c>
      <c r="U89" s="139">
        <v>161913.04347826086</v>
      </c>
      <c r="V89" s="140">
        <v>6.176154672395274</v>
      </c>
      <c r="X89" s="150">
        <v>3.45</v>
      </c>
      <c r="Y89" s="149">
        <v>182.28115942028987</v>
      </c>
    </row>
    <row r="90" spans="1:25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84">
        <v>38000</v>
      </c>
      <c r="J90" s="184">
        <v>38000</v>
      </c>
      <c r="K90" s="184">
        <v>10000</v>
      </c>
      <c r="L90" s="125">
        <v>4.306</v>
      </c>
      <c r="M90" s="136">
        <v>5</v>
      </c>
      <c r="N90" s="125">
        <v>0.19700000000000001</v>
      </c>
      <c r="O90" s="184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83">
        <v>4</v>
      </c>
      <c r="U90" s="139">
        <v>202649.27536231882</v>
      </c>
      <c r="V90" s="140">
        <v>4.9346339788883489</v>
      </c>
      <c r="X90" s="150">
        <v>3.45</v>
      </c>
      <c r="Y90" s="149">
        <v>161.91304347826085</v>
      </c>
    </row>
    <row r="91" spans="1:25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84">
        <v>110000</v>
      </c>
      <c r="J91" s="184">
        <v>110000</v>
      </c>
      <c r="K91" s="184">
        <v>38000</v>
      </c>
      <c r="L91" s="125">
        <v>3.7869999999999999</v>
      </c>
      <c r="M91" s="136">
        <v>4</v>
      </c>
      <c r="N91" s="125">
        <v>0.318</v>
      </c>
      <c r="O91" s="184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83">
        <v>7</v>
      </c>
      <c r="U91" s="139">
        <v>471672.46376811591</v>
      </c>
      <c r="V91" s="140">
        <v>2.1201152851094163</v>
      </c>
      <c r="X91" s="150">
        <v>3.45</v>
      </c>
      <c r="Y91" s="149">
        <v>202.64927536231883</v>
      </c>
    </row>
    <row r="92" spans="1:25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84">
        <v>110000</v>
      </c>
      <c r="J92" s="184">
        <v>110000</v>
      </c>
      <c r="K92" s="184">
        <v>38000</v>
      </c>
      <c r="L92" s="125">
        <v>3.504</v>
      </c>
      <c r="M92" s="136">
        <v>4</v>
      </c>
      <c r="N92" s="125">
        <v>0.39500000000000002</v>
      </c>
      <c r="O92" s="184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83">
        <v>7</v>
      </c>
      <c r="U92" s="139">
        <v>471672.46376811591</v>
      </c>
      <c r="V92" s="140">
        <v>2.1201152851094163</v>
      </c>
      <c r="X92" s="150">
        <v>3.45</v>
      </c>
      <c r="Y92" s="149">
        <v>471.6724637681159</v>
      </c>
    </row>
    <row r="93" spans="1:25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84">
        <v>38000</v>
      </c>
      <c r="J93" s="184">
        <v>38000</v>
      </c>
      <c r="K93" s="184">
        <v>10000</v>
      </c>
      <c r="L93" s="125">
        <v>10.189</v>
      </c>
      <c r="M93" s="136">
        <v>11</v>
      </c>
      <c r="N93" s="125">
        <v>0.28599999999999998</v>
      </c>
      <c r="O93" s="184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83">
        <v>1</v>
      </c>
      <c r="U93" s="139">
        <v>417344.92753623187</v>
      </c>
      <c r="V93" s="140">
        <v>2.396099566618513</v>
      </c>
      <c r="X93" s="150">
        <v>3.45</v>
      </c>
      <c r="Y93" s="149">
        <v>471.6724637681159</v>
      </c>
    </row>
    <row r="94" spans="1:25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84">
        <v>38000</v>
      </c>
      <c r="J94" s="124" t="s">
        <v>186</v>
      </c>
      <c r="K94" s="184">
        <v>38000</v>
      </c>
      <c r="L94" s="125">
        <v>1.583</v>
      </c>
      <c r="M94" s="136">
        <v>2</v>
      </c>
      <c r="N94" s="125">
        <v>0.16600000000000001</v>
      </c>
      <c r="O94" s="184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83">
        <v>4</v>
      </c>
      <c r="U94" s="139">
        <v>141544.92753623187</v>
      </c>
      <c r="V94" s="140">
        <v>7.0648946409190509</v>
      </c>
      <c r="X94" s="150">
        <v>3.45</v>
      </c>
      <c r="Y94" s="149">
        <v>417.34492753623186</v>
      </c>
    </row>
    <row r="95" spans="1:25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84">
        <v>38000</v>
      </c>
      <c r="J95" s="184">
        <v>38000</v>
      </c>
      <c r="K95" s="184">
        <v>20000</v>
      </c>
      <c r="L95" s="125">
        <v>3.2959999999999998</v>
      </c>
      <c r="M95" s="136">
        <v>4</v>
      </c>
      <c r="N95" s="125">
        <v>0.115</v>
      </c>
      <c r="O95" s="184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83">
        <v>4</v>
      </c>
      <c r="U95" s="139">
        <v>182281.15942028986</v>
      </c>
      <c r="V95" s="140">
        <v>5.4860304991492681</v>
      </c>
      <c r="X95" s="150">
        <v>3.45</v>
      </c>
      <c r="Y95" s="149">
        <v>141.54492753623188</v>
      </c>
    </row>
    <row r="96" spans="1:25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H96" s="124" t="s">
        <v>180</v>
      </c>
      <c r="I96" s="184">
        <v>38000</v>
      </c>
      <c r="L96" s="125">
        <v>5.1740000000000004</v>
      </c>
      <c r="M96" s="136">
        <v>6</v>
      </c>
      <c r="N96" s="125">
        <v>0.108</v>
      </c>
      <c r="O96" s="184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83">
        <v>4</v>
      </c>
      <c r="U96" s="139">
        <v>223017.39130434781</v>
      </c>
      <c r="V96" s="140">
        <v>4.4839552384294459</v>
      </c>
      <c r="X96" s="150">
        <v>3.45</v>
      </c>
      <c r="Y96" s="149">
        <v>182.28115942028987</v>
      </c>
    </row>
    <row r="97" spans="1:25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84">
        <v>38000</v>
      </c>
      <c r="J97" s="184">
        <v>38000</v>
      </c>
      <c r="K97" s="184">
        <v>20000</v>
      </c>
      <c r="L97" s="125">
        <v>10.712999999999999</v>
      </c>
      <c r="M97" s="136">
        <v>11</v>
      </c>
      <c r="N97" s="125">
        <v>0.108</v>
      </c>
      <c r="O97" s="184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83">
        <v>1</v>
      </c>
      <c r="U97" s="139">
        <v>417344.92753623187</v>
      </c>
      <c r="V97" s="140">
        <v>2.396099566618513</v>
      </c>
      <c r="X97" s="150">
        <v>3.45</v>
      </c>
      <c r="Y97" s="149">
        <v>223.0173913043478</v>
      </c>
    </row>
    <row r="98" spans="1:25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84">
        <v>110000</v>
      </c>
      <c r="J98" s="184">
        <v>20000</v>
      </c>
      <c r="K98" s="184">
        <v>110000</v>
      </c>
      <c r="L98" s="125">
        <v>10.637</v>
      </c>
      <c r="M98" s="136">
        <v>11</v>
      </c>
      <c r="N98" s="125">
        <v>0.36399999999999999</v>
      </c>
      <c r="O98" s="184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83">
        <v>7</v>
      </c>
      <c r="U98" s="139">
        <v>578600</v>
      </c>
      <c r="V98" s="140">
        <v>1.7283097131005876</v>
      </c>
      <c r="X98" s="150">
        <v>3.45</v>
      </c>
      <c r="Y98" s="149">
        <v>417.34492753623186</v>
      </c>
    </row>
    <row r="99" spans="1:25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84">
        <v>110000</v>
      </c>
      <c r="J99" s="184">
        <v>20000</v>
      </c>
      <c r="K99" s="184">
        <v>110000</v>
      </c>
      <c r="L99" s="125">
        <v>9.8740000000000006</v>
      </c>
      <c r="M99" s="136">
        <v>10</v>
      </c>
      <c r="N99" s="125">
        <v>0.32800000000000001</v>
      </c>
      <c r="O99" s="184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83">
        <v>7</v>
      </c>
      <c r="U99" s="139">
        <v>563324.63768115942</v>
      </c>
      <c r="V99" s="140">
        <v>1.7751753307228824</v>
      </c>
      <c r="X99" s="150">
        <v>3.45</v>
      </c>
      <c r="Y99" s="149">
        <v>578.6</v>
      </c>
    </row>
    <row r="100" spans="1:25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84">
        <v>38000</v>
      </c>
      <c r="J100" s="184">
        <v>38000</v>
      </c>
      <c r="K100" s="184">
        <v>20000</v>
      </c>
      <c r="L100" s="125">
        <v>9.9749999999999996</v>
      </c>
      <c r="M100" s="136">
        <v>10</v>
      </c>
      <c r="N100" s="125">
        <v>0.438</v>
      </c>
      <c r="O100" s="184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83">
        <v>1</v>
      </c>
      <c r="U100" s="139">
        <v>402069.5652173913</v>
      </c>
      <c r="V100" s="140">
        <v>2.487131796357974</v>
      </c>
      <c r="X100" s="150">
        <v>3.45</v>
      </c>
      <c r="Y100" s="149">
        <v>563.32463768115952</v>
      </c>
    </row>
    <row r="101" spans="1:25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84">
        <v>110000</v>
      </c>
      <c r="J101" s="184">
        <v>110000</v>
      </c>
      <c r="K101" s="184">
        <v>38000</v>
      </c>
      <c r="L101" s="125">
        <v>8.266</v>
      </c>
      <c r="M101" s="136">
        <v>9</v>
      </c>
      <c r="N101" s="125">
        <v>1.0329999999999999</v>
      </c>
      <c r="O101" s="184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83">
        <v>7</v>
      </c>
      <c r="U101" s="139">
        <v>274024.63768115942</v>
      </c>
      <c r="V101" s="140">
        <v>3.6493068961322637</v>
      </c>
      <c r="X101" s="150">
        <v>3.45</v>
      </c>
      <c r="Y101" s="149">
        <v>402.0695652173913</v>
      </c>
    </row>
    <row r="102" spans="1:25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84">
        <v>110000</v>
      </c>
      <c r="J102" s="184">
        <v>110000</v>
      </c>
      <c r="K102" s="184">
        <v>38000</v>
      </c>
      <c r="L102" s="125">
        <v>10.241</v>
      </c>
      <c r="M102" s="136">
        <v>11</v>
      </c>
      <c r="N102" s="125">
        <v>0.10100000000000001</v>
      </c>
      <c r="O102" s="184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83">
        <v>7</v>
      </c>
      <c r="U102" s="139">
        <v>578600</v>
      </c>
      <c r="V102" s="140">
        <v>1.7283097131005876</v>
      </c>
      <c r="X102" s="150">
        <v>6.9</v>
      </c>
      <c r="Y102" s="149">
        <v>274.02463768115945</v>
      </c>
    </row>
    <row r="103" spans="1:25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84">
        <v>38000</v>
      </c>
      <c r="J103" s="184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84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83">
        <v>1</v>
      </c>
      <c r="U103" s="139">
        <v>402069.5652173913</v>
      </c>
      <c r="V103" s="140">
        <v>2.487131796357974</v>
      </c>
      <c r="X103" s="150">
        <v>3.45</v>
      </c>
      <c r="Y103" s="149">
        <v>578.6</v>
      </c>
    </row>
    <row r="104" spans="1:25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84">
        <v>38000</v>
      </c>
      <c r="J104" s="184">
        <v>38000</v>
      </c>
      <c r="K104" s="184">
        <v>20000</v>
      </c>
      <c r="L104" s="125">
        <v>6.1760000000000002</v>
      </c>
      <c r="M104" s="136">
        <v>7</v>
      </c>
      <c r="N104" s="125">
        <v>0.40500000000000003</v>
      </c>
      <c r="O104" s="184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83">
        <v>4</v>
      </c>
      <c r="U104" s="139">
        <v>243385.5072463768</v>
      </c>
      <c r="V104" s="140">
        <v>4.1087080792682924</v>
      </c>
      <c r="X104" s="150">
        <v>3.45</v>
      </c>
      <c r="Y104" s="149">
        <v>402.0695652173913</v>
      </c>
    </row>
    <row r="105" spans="1:25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84">
        <v>38000</v>
      </c>
      <c r="J105" s="184">
        <v>38000</v>
      </c>
      <c r="K105" s="184">
        <v>20000</v>
      </c>
      <c r="L105" s="125">
        <v>10.936999999999999</v>
      </c>
      <c r="M105" s="136">
        <v>11</v>
      </c>
      <c r="N105" s="125">
        <v>0.309</v>
      </c>
      <c r="O105" s="184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83">
        <v>1</v>
      </c>
      <c r="U105" s="139">
        <v>417344.92753623187</v>
      </c>
      <c r="V105" s="140">
        <v>2.396099566618513</v>
      </c>
      <c r="X105" s="150">
        <v>3.45</v>
      </c>
      <c r="Y105" s="149">
        <v>243.38550724637682</v>
      </c>
    </row>
    <row r="106" spans="1:25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84">
        <v>38000</v>
      </c>
      <c r="J106" s="184">
        <v>38000</v>
      </c>
      <c r="K106" s="184">
        <v>10000</v>
      </c>
      <c r="L106" s="125">
        <v>10.006</v>
      </c>
      <c r="M106" s="136">
        <v>11</v>
      </c>
      <c r="N106" s="125">
        <v>0.442</v>
      </c>
      <c r="O106" s="184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83">
        <v>1</v>
      </c>
      <c r="U106" s="139">
        <v>417344.92753623187</v>
      </c>
      <c r="V106" s="140">
        <v>2.396099566618513</v>
      </c>
      <c r="X106" s="150">
        <v>3.45</v>
      </c>
      <c r="Y106" s="149">
        <v>417.34492753623186</v>
      </c>
    </row>
    <row r="107" spans="1:25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84">
        <v>38000</v>
      </c>
      <c r="J107" s="184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84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83">
        <v>4</v>
      </c>
      <c r="U107" s="139">
        <v>182281.15942028986</v>
      </c>
      <c r="V107" s="140">
        <v>5.4860304991492681</v>
      </c>
      <c r="X107" s="150">
        <v>3.45</v>
      </c>
      <c r="Y107" s="149">
        <v>417.34492753623186</v>
      </c>
    </row>
    <row r="108" spans="1:25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84">
        <v>38000</v>
      </c>
      <c r="J108" s="184">
        <v>38000</v>
      </c>
      <c r="K108" s="184">
        <v>10000</v>
      </c>
      <c r="L108" s="125">
        <v>5.83</v>
      </c>
      <c r="M108" s="136">
        <v>6</v>
      </c>
      <c r="N108" s="125">
        <v>0.40500000000000003</v>
      </c>
      <c r="O108" s="184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83">
        <v>4</v>
      </c>
      <c r="U108" s="139">
        <v>223017.39130434781</v>
      </c>
      <c r="V108" s="140">
        <v>4.4839552384294459</v>
      </c>
      <c r="X108" s="150">
        <v>3.45</v>
      </c>
      <c r="Y108" s="149">
        <v>182.28115942028987</v>
      </c>
    </row>
    <row r="109" spans="1:25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84">
        <v>38000</v>
      </c>
      <c r="J109" s="184">
        <v>38000</v>
      </c>
      <c r="K109" s="184">
        <v>20000</v>
      </c>
      <c r="L109" s="125">
        <v>4.2859999999999996</v>
      </c>
      <c r="M109" s="136">
        <v>5</v>
      </c>
      <c r="N109" s="125">
        <v>0.503</v>
      </c>
      <c r="O109" s="184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83">
        <v>4</v>
      </c>
      <c r="U109" s="139">
        <v>202649.27536231882</v>
      </c>
      <c r="V109" s="140">
        <v>4.9346339788883489</v>
      </c>
      <c r="X109" s="150">
        <v>3.45</v>
      </c>
      <c r="Y109" s="149">
        <v>223.0173913043478</v>
      </c>
    </row>
    <row r="110" spans="1:25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84">
        <v>38000</v>
      </c>
      <c r="J110" s="124" t="s">
        <v>186</v>
      </c>
      <c r="K110" s="184">
        <v>38000</v>
      </c>
      <c r="L110" s="125">
        <v>3.2879999999999998</v>
      </c>
      <c r="M110" s="136">
        <v>4</v>
      </c>
      <c r="N110" s="125">
        <v>0.49099999999999999</v>
      </c>
      <c r="O110" s="184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83">
        <v>4</v>
      </c>
      <c r="U110" s="139">
        <v>182281.15942028986</v>
      </c>
      <c r="V110" s="140">
        <v>5.4860304991492681</v>
      </c>
      <c r="X110" s="150">
        <v>3.45</v>
      </c>
      <c r="Y110" s="149">
        <v>202.64927536231883</v>
      </c>
    </row>
    <row r="111" spans="1:25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84">
        <v>38000</v>
      </c>
      <c r="J111" s="124" t="s">
        <v>186</v>
      </c>
      <c r="K111" s="184">
        <v>38000</v>
      </c>
      <c r="L111" s="125">
        <v>2.5339999999999998</v>
      </c>
      <c r="M111" s="136">
        <v>3</v>
      </c>
      <c r="N111" s="125">
        <v>0.27700000000000002</v>
      </c>
      <c r="O111" s="184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83">
        <v>4</v>
      </c>
      <c r="U111" s="139">
        <v>161913.04347826086</v>
      </c>
      <c r="V111" s="140">
        <v>6.176154672395274</v>
      </c>
      <c r="X111" s="150">
        <v>3.45</v>
      </c>
      <c r="Y111" s="149">
        <v>182.28115942028987</v>
      </c>
    </row>
    <row r="112" spans="1:25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84">
        <v>38000</v>
      </c>
      <c r="J112" s="184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84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83">
        <v>4</v>
      </c>
      <c r="U112" s="139">
        <v>263753.62318840576</v>
      </c>
      <c r="V112" s="140">
        <v>3.7914171108302654</v>
      </c>
      <c r="X112" s="150">
        <v>3.45</v>
      </c>
      <c r="Y112" s="149">
        <v>161.91304347826085</v>
      </c>
    </row>
    <row r="113" spans="1:25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84">
        <v>110000</v>
      </c>
      <c r="J113" s="184">
        <v>110000</v>
      </c>
      <c r="K113" s="184">
        <v>38000</v>
      </c>
      <c r="L113" s="125">
        <v>4.4960000000000004</v>
      </c>
      <c r="M113" s="136">
        <v>5</v>
      </c>
      <c r="N113" s="125">
        <v>0.154</v>
      </c>
      <c r="O113" s="184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83">
        <v>7</v>
      </c>
      <c r="U113" s="139">
        <v>486947.82608695648</v>
      </c>
      <c r="V113" s="140">
        <v>2.0536081001446456</v>
      </c>
      <c r="X113" s="150">
        <v>3.45</v>
      </c>
      <c r="Y113" s="149">
        <v>263.75362318840581</v>
      </c>
    </row>
    <row r="114" spans="1:25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84">
        <v>38000</v>
      </c>
      <c r="J114" s="184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84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83">
        <v>2</v>
      </c>
      <c r="U114" s="139">
        <v>199971.0144927536</v>
      </c>
      <c r="V114" s="140">
        <v>5.0007247427163355</v>
      </c>
      <c r="X114" s="150">
        <v>3.45</v>
      </c>
      <c r="Y114" s="149">
        <v>486.94782608695647</v>
      </c>
    </row>
    <row r="115" spans="1:25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84">
        <v>110000</v>
      </c>
      <c r="J115" s="124" t="s">
        <v>186</v>
      </c>
      <c r="K115" s="184">
        <v>110000</v>
      </c>
      <c r="L115" s="125">
        <v>3.157</v>
      </c>
      <c r="M115" s="136">
        <v>4</v>
      </c>
      <c r="N115" s="125">
        <v>0.159</v>
      </c>
      <c r="O115" s="184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83">
        <v>7</v>
      </c>
      <c r="U115" s="139">
        <v>471672.46376811591</v>
      </c>
      <c r="V115" s="140">
        <v>2.1201152851094163</v>
      </c>
      <c r="X115" s="150">
        <v>6.9</v>
      </c>
      <c r="Y115" s="149">
        <v>199.9710144927536</v>
      </c>
    </row>
    <row r="116" spans="1:25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84">
        <v>110000</v>
      </c>
      <c r="L116" s="125">
        <v>10.141</v>
      </c>
      <c r="M116" s="136">
        <v>11</v>
      </c>
      <c r="N116" s="125">
        <v>0.27300000000000002</v>
      </c>
      <c r="O116" s="184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83">
        <v>7</v>
      </c>
      <c r="U116" s="139">
        <v>578600</v>
      </c>
      <c r="V116" s="140">
        <v>1.7283097131005876</v>
      </c>
      <c r="X116" s="150">
        <v>3.45</v>
      </c>
      <c r="Y116" s="149">
        <v>471.6724637681159</v>
      </c>
    </row>
    <row r="117" spans="1:25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84">
        <v>110000</v>
      </c>
      <c r="J117" s="184">
        <v>110000</v>
      </c>
      <c r="K117" s="184">
        <v>20000</v>
      </c>
      <c r="L117" s="125">
        <v>9.782</v>
      </c>
      <c r="M117" s="136">
        <v>10</v>
      </c>
      <c r="N117" s="125">
        <v>0.13</v>
      </c>
      <c r="O117" s="184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83">
        <v>7</v>
      </c>
      <c r="U117" s="139">
        <v>563324.63768115942</v>
      </c>
      <c r="V117" s="140">
        <v>1.7751753307228824</v>
      </c>
      <c r="X117" s="150">
        <v>3.45</v>
      </c>
      <c r="Y117" s="149">
        <v>578.6</v>
      </c>
    </row>
    <row r="118" spans="1:25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84">
        <v>110000</v>
      </c>
      <c r="J118" s="184">
        <v>110000</v>
      </c>
      <c r="K118" s="184">
        <v>38000</v>
      </c>
      <c r="L118" s="125">
        <v>4.5910000000000002</v>
      </c>
      <c r="M118" s="136">
        <v>5</v>
      </c>
      <c r="N118" s="125">
        <v>0.17499999999999999</v>
      </c>
      <c r="O118" s="184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83">
        <v>7</v>
      </c>
      <c r="U118" s="139">
        <v>486947.82608695648</v>
      </c>
      <c r="V118" s="140">
        <v>2.0536081001446456</v>
      </c>
      <c r="X118" s="150">
        <v>3.45</v>
      </c>
      <c r="Y118" s="149">
        <v>563.32463768115952</v>
      </c>
    </row>
    <row r="119" spans="1:25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84">
        <v>110000</v>
      </c>
      <c r="J119" s="124" t="s">
        <v>186</v>
      </c>
      <c r="K119" s="184">
        <v>110000</v>
      </c>
      <c r="L119" s="125">
        <v>3.6429999999999998</v>
      </c>
      <c r="M119" s="136">
        <v>4</v>
      </c>
      <c r="N119" s="125">
        <v>0.246</v>
      </c>
      <c r="O119" s="184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83">
        <v>7</v>
      </c>
      <c r="U119" s="139">
        <v>471672.46376811591</v>
      </c>
      <c r="V119" s="140">
        <v>2.1201152851094163</v>
      </c>
      <c r="X119" s="150">
        <v>3.45</v>
      </c>
      <c r="Y119" s="149">
        <v>486.94782608695647</v>
      </c>
    </row>
    <row r="120" spans="1:25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84">
        <v>38000</v>
      </c>
      <c r="J120" s="184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84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83">
        <v>4</v>
      </c>
      <c r="U120" s="139">
        <v>243385.5072463768</v>
      </c>
      <c r="V120" s="140">
        <v>4.1087080792682924</v>
      </c>
      <c r="X120" s="150">
        <v>3.45</v>
      </c>
      <c r="Y120" s="149">
        <v>471.6724637681159</v>
      </c>
    </row>
    <row r="121" spans="1:25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84">
        <v>110000</v>
      </c>
      <c r="L121" s="125">
        <v>4.5679999999999996</v>
      </c>
      <c r="M121" s="136">
        <v>5</v>
      </c>
      <c r="N121" s="125">
        <v>1.008</v>
      </c>
      <c r="O121" s="184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83">
        <v>7</v>
      </c>
      <c r="U121" s="139">
        <v>243473.91304347824</v>
      </c>
      <c r="V121" s="140">
        <v>4.1072162002892911</v>
      </c>
      <c r="X121" s="150">
        <v>3.45</v>
      </c>
      <c r="Y121" s="149">
        <v>243.38550724637682</v>
      </c>
    </row>
    <row r="122" spans="1:25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84">
        <v>110000</v>
      </c>
      <c r="J122" s="184">
        <v>38000</v>
      </c>
      <c r="K122" s="184">
        <v>110000</v>
      </c>
      <c r="L122" s="125">
        <v>8.3970000000000002</v>
      </c>
      <c r="M122" s="136">
        <v>9</v>
      </c>
      <c r="N122" s="125">
        <v>0.14599999999999999</v>
      </c>
      <c r="O122" s="184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83">
        <v>7</v>
      </c>
      <c r="U122" s="139">
        <v>548049.27536231885</v>
      </c>
      <c r="V122" s="140">
        <v>1.8246534480661318</v>
      </c>
      <c r="X122" s="150">
        <v>6.9</v>
      </c>
      <c r="Y122" s="149">
        <v>243.47391304347823</v>
      </c>
    </row>
    <row r="123" spans="1:25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84">
        <v>110000</v>
      </c>
      <c r="L123" s="125">
        <v>9.5220000000000002</v>
      </c>
      <c r="M123" s="136">
        <v>10</v>
      </c>
      <c r="N123" s="125">
        <v>0.47899999999999998</v>
      </c>
      <c r="O123" s="184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83">
        <v>7</v>
      </c>
      <c r="U123" s="139">
        <v>563324.63768115942</v>
      </c>
      <c r="V123" s="140">
        <v>1.7751753307228824</v>
      </c>
      <c r="X123" s="150">
        <v>3.45</v>
      </c>
      <c r="Y123" s="149">
        <v>548.04927536231889</v>
      </c>
    </row>
    <row r="124" spans="1:25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84">
        <v>110000</v>
      </c>
      <c r="J124" s="184">
        <v>110000</v>
      </c>
      <c r="K124" s="184">
        <v>38000</v>
      </c>
      <c r="L124" s="125">
        <v>7.1059999999999999</v>
      </c>
      <c r="M124" s="136">
        <v>8</v>
      </c>
      <c r="N124" s="125">
        <v>0.52300000000000002</v>
      </c>
      <c r="O124" s="184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83">
        <v>7</v>
      </c>
      <c r="U124" s="139">
        <v>532773.91304347827</v>
      </c>
      <c r="V124" s="140">
        <v>1.8769687770324308</v>
      </c>
      <c r="X124" s="150">
        <v>3.45</v>
      </c>
      <c r="Y124" s="149">
        <v>563.32463768115952</v>
      </c>
    </row>
    <row r="125" spans="1:25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84">
        <v>110000</v>
      </c>
      <c r="L125" s="125">
        <v>9.6669999999999998</v>
      </c>
      <c r="M125" s="136">
        <v>10</v>
      </c>
      <c r="N125" s="125">
        <v>0.187</v>
      </c>
      <c r="O125" s="184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83">
        <v>7</v>
      </c>
      <c r="U125" s="139">
        <v>563324.63768115942</v>
      </c>
      <c r="V125" s="140">
        <v>1.7751753307228824</v>
      </c>
      <c r="X125" s="150">
        <v>3.45</v>
      </c>
      <c r="Y125" s="149">
        <v>532.77391304347827</v>
      </c>
    </row>
    <row r="126" spans="1:25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84">
        <v>110000</v>
      </c>
      <c r="J126" s="124" t="s">
        <v>186</v>
      </c>
      <c r="K126" s="184">
        <v>110000</v>
      </c>
      <c r="L126" s="125">
        <v>6.4740000000000002</v>
      </c>
      <c r="M126" s="136">
        <v>7</v>
      </c>
      <c r="N126" s="125">
        <v>0.621</v>
      </c>
      <c r="O126" s="184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83">
        <v>7</v>
      </c>
      <c r="U126" s="139">
        <v>517498.55072463764</v>
      </c>
      <c r="V126" s="140">
        <v>1.9323725614298437</v>
      </c>
      <c r="X126" s="150">
        <v>3.45</v>
      </c>
      <c r="Y126" s="149">
        <v>563.32463768115952</v>
      </c>
    </row>
    <row r="127" spans="1:25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84">
        <v>110000</v>
      </c>
      <c r="J127" s="184">
        <v>33000</v>
      </c>
      <c r="K127" s="184">
        <v>110000</v>
      </c>
      <c r="L127" s="125">
        <v>6.4790000000000001</v>
      </c>
      <c r="M127" s="136">
        <v>7</v>
      </c>
      <c r="N127" s="125">
        <v>0.66500000000000004</v>
      </c>
      <c r="O127" s="184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83">
        <v>7</v>
      </c>
      <c r="U127" s="139">
        <v>517498.55072463764</v>
      </c>
      <c r="V127" s="140">
        <v>1.9323725614298437</v>
      </c>
      <c r="X127" s="150">
        <v>3.45</v>
      </c>
      <c r="Y127" s="149">
        <v>517.49855072463765</v>
      </c>
    </row>
    <row r="128" spans="1:25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84">
        <v>110000</v>
      </c>
      <c r="L128" s="125">
        <v>6.76</v>
      </c>
      <c r="M128" s="136">
        <v>7</v>
      </c>
      <c r="N128" s="125">
        <v>0.109</v>
      </c>
      <c r="O128" s="184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83">
        <v>7</v>
      </c>
      <c r="U128" s="139">
        <v>517498.55072463764</v>
      </c>
      <c r="V128" s="140">
        <v>1.9323725614298437</v>
      </c>
      <c r="X128" s="150">
        <v>3.45</v>
      </c>
      <c r="Y128" s="149">
        <v>517.49855072463765</v>
      </c>
    </row>
    <row r="129" spans="1:25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84">
        <v>38000</v>
      </c>
      <c r="J129" s="184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84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83">
        <v>4</v>
      </c>
      <c r="U129" s="139">
        <v>263753.62318840576</v>
      </c>
      <c r="V129" s="140">
        <v>3.7914171108302654</v>
      </c>
      <c r="X129" s="150">
        <v>3.45</v>
      </c>
      <c r="Y129" s="149">
        <v>517.49855072463765</v>
      </c>
    </row>
    <row r="130" spans="1:25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84">
        <v>38000</v>
      </c>
      <c r="J130" s="184">
        <v>38000</v>
      </c>
      <c r="K130" s="184">
        <v>10000</v>
      </c>
      <c r="L130" s="125">
        <v>4.24</v>
      </c>
      <c r="M130" s="136">
        <v>5</v>
      </c>
      <c r="N130" s="125">
        <v>0.56299999999999994</v>
      </c>
      <c r="O130" s="184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83">
        <v>4</v>
      </c>
      <c r="U130" s="139">
        <v>202649.27536231882</v>
      </c>
      <c r="V130" s="140">
        <v>4.9346339788883489</v>
      </c>
      <c r="X130" s="150">
        <v>3.45</v>
      </c>
      <c r="Y130" s="149">
        <v>263.75362318840581</v>
      </c>
    </row>
    <row r="131" spans="1:25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84">
        <v>110000</v>
      </c>
      <c r="J131" s="184">
        <v>110000</v>
      </c>
      <c r="K131" s="184">
        <v>38000</v>
      </c>
      <c r="L131" s="125">
        <v>9.3460000000000001</v>
      </c>
      <c r="M131" s="136">
        <v>10</v>
      </c>
      <c r="N131" s="125">
        <v>0.182</v>
      </c>
      <c r="O131" s="184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83">
        <v>7</v>
      </c>
      <c r="U131" s="139">
        <v>563324.63768115942</v>
      </c>
      <c r="V131" s="140">
        <v>1.7751753307228824</v>
      </c>
      <c r="X131" s="150">
        <v>3.45</v>
      </c>
      <c r="Y131" s="149">
        <v>202.64927536231883</v>
      </c>
    </row>
    <row r="132" spans="1:25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84">
        <v>38000</v>
      </c>
      <c r="J132" s="184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84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83">
        <v>1</v>
      </c>
      <c r="U132" s="139">
        <v>417344.92753623187</v>
      </c>
      <c r="V132" s="140">
        <v>2.396099566618513</v>
      </c>
      <c r="X132" s="150">
        <v>3.45</v>
      </c>
      <c r="Y132" s="149">
        <v>563.32463768115952</v>
      </c>
    </row>
    <row r="133" spans="1:25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84">
        <v>38000</v>
      </c>
      <c r="J133" s="184">
        <v>38000</v>
      </c>
      <c r="K133" s="184">
        <v>10000</v>
      </c>
      <c r="L133" s="125">
        <v>9.1809999999999992</v>
      </c>
      <c r="M133" s="136">
        <v>10</v>
      </c>
      <c r="N133" s="125">
        <v>0.10100000000000001</v>
      </c>
      <c r="O133" s="184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83">
        <v>1</v>
      </c>
      <c r="U133" s="139">
        <v>402069.5652173913</v>
      </c>
      <c r="V133" s="140">
        <v>2.487131796357974</v>
      </c>
      <c r="X133" s="150">
        <v>3.45</v>
      </c>
      <c r="Y133" s="149">
        <v>417.34492753623186</v>
      </c>
    </row>
    <row r="134" spans="1:25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84">
        <v>38000</v>
      </c>
      <c r="J134" s="184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84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83">
        <v>1</v>
      </c>
      <c r="U134" s="139">
        <v>386794.20289855072</v>
      </c>
      <c r="V134" s="140">
        <v>2.585354156050478</v>
      </c>
      <c r="X134" s="150">
        <v>3.45</v>
      </c>
      <c r="Y134" s="149">
        <v>402.0695652173913</v>
      </c>
    </row>
    <row r="135" spans="1:25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84">
        <v>38000</v>
      </c>
      <c r="J135" s="184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84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83">
        <v>1</v>
      </c>
      <c r="U135" s="139">
        <v>402069.5652173913</v>
      </c>
      <c r="V135" s="140">
        <v>2.487131796357974</v>
      </c>
      <c r="X135" s="150">
        <v>3.45</v>
      </c>
      <c r="Y135" s="149">
        <v>386.79420289855074</v>
      </c>
    </row>
    <row r="136" spans="1:25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84">
        <v>38000</v>
      </c>
      <c r="J136" s="184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84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83">
        <v>1</v>
      </c>
      <c r="U136" s="139">
        <v>493721.73913043475</v>
      </c>
      <c r="V136" s="140">
        <v>2.0254323857832257</v>
      </c>
      <c r="X136" s="150">
        <v>3.45</v>
      </c>
      <c r="Y136" s="149">
        <v>402.0695652173913</v>
      </c>
    </row>
    <row r="137" spans="1:25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84">
        <v>38000</v>
      </c>
      <c r="J137" s="184">
        <v>38000</v>
      </c>
      <c r="K137" s="184">
        <v>20000</v>
      </c>
      <c r="L137" s="125">
        <v>7.7270000000000003</v>
      </c>
      <c r="M137" s="136">
        <v>8</v>
      </c>
      <c r="N137" s="125">
        <v>0.29799999999999999</v>
      </c>
      <c r="O137" s="184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83">
        <v>4</v>
      </c>
      <c r="U137" s="139">
        <v>263753.62318840576</v>
      </c>
      <c r="V137" s="140">
        <v>3.7914171108302654</v>
      </c>
      <c r="X137" s="150">
        <v>3.45</v>
      </c>
      <c r="Y137" s="149">
        <v>493.72173913043474</v>
      </c>
    </row>
    <row r="138" spans="1:25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84">
        <v>38000</v>
      </c>
      <c r="J138" s="184">
        <v>38000</v>
      </c>
      <c r="K138" s="184">
        <v>20000</v>
      </c>
      <c r="L138" s="125">
        <v>4.6529999999999996</v>
      </c>
      <c r="M138" s="136">
        <v>5</v>
      </c>
      <c r="N138" s="125">
        <v>0.51800000000000002</v>
      </c>
      <c r="O138" s="184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83">
        <v>4</v>
      </c>
      <c r="U138" s="139">
        <v>202649.27536231882</v>
      </c>
      <c r="V138" s="140">
        <v>4.9346339788883489</v>
      </c>
      <c r="X138" s="150">
        <v>3.45</v>
      </c>
      <c r="Y138" s="149">
        <v>263.75362318840581</v>
      </c>
    </row>
    <row r="139" spans="1:25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84">
        <v>38000</v>
      </c>
      <c r="J139" s="184">
        <v>38000</v>
      </c>
      <c r="K139" s="184">
        <v>20000</v>
      </c>
      <c r="L139" s="125">
        <v>10.195</v>
      </c>
      <c r="M139" s="136">
        <v>11</v>
      </c>
      <c r="N139" s="125">
        <v>0.188</v>
      </c>
      <c r="O139" s="184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83">
        <v>1</v>
      </c>
      <c r="U139" s="139">
        <v>417344.92753623187</v>
      </c>
      <c r="V139" s="140">
        <v>2.396099566618513</v>
      </c>
      <c r="X139" s="150">
        <v>3.45</v>
      </c>
      <c r="Y139" s="149">
        <v>202.64927536231883</v>
      </c>
    </row>
    <row r="140" spans="1:25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84">
        <v>38000</v>
      </c>
      <c r="J140" s="184">
        <v>20000</v>
      </c>
      <c r="K140" s="184">
        <v>38000</v>
      </c>
      <c r="L140" s="125">
        <v>6.9320000000000004</v>
      </c>
      <c r="M140" s="136">
        <v>7</v>
      </c>
      <c r="N140" s="125">
        <v>0.16500000000000001</v>
      </c>
      <c r="O140" s="184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83">
        <v>4</v>
      </c>
      <c r="U140" s="139">
        <v>243385.5072463768</v>
      </c>
      <c r="V140" s="140">
        <v>4.1087080792682924</v>
      </c>
      <c r="X140" s="150">
        <v>3.45</v>
      </c>
      <c r="Y140" s="149">
        <v>417.34492753623186</v>
      </c>
    </row>
    <row r="141" spans="1:25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84">
        <v>38000</v>
      </c>
      <c r="J141" s="184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84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83">
        <v>1</v>
      </c>
      <c r="U141" s="139">
        <v>554823.18840579712</v>
      </c>
      <c r="V141" s="140">
        <v>1.8023760017553574</v>
      </c>
      <c r="X141" s="150">
        <v>3.45</v>
      </c>
      <c r="Y141" s="149">
        <v>243.38550724637682</v>
      </c>
    </row>
    <row r="142" spans="1:25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84">
        <v>38000</v>
      </c>
      <c r="J142" s="124" t="s">
        <v>186</v>
      </c>
      <c r="K142" s="184">
        <v>38000</v>
      </c>
      <c r="L142" s="125">
        <v>7.1950000000000003</v>
      </c>
      <c r="M142" s="136">
        <v>8</v>
      </c>
      <c r="N142" s="125">
        <v>0.55900000000000005</v>
      </c>
      <c r="O142" s="184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83">
        <v>4</v>
      </c>
      <c r="U142" s="139">
        <v>263753.62318840576</v>
      </c>
      <c r="V142" s="140">
        <v>3.7914171108302654</v>
      </c>
      <c r="X142" s="150">
        <v>3.45</v>
      </c>
      <c r="Y142" s="149">
        <v>554.82318840579717</v>
      </c>
    </row>
    <row r="143" spans="1:25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84">
        <v>38000</v>
      </c>
      <c r="L143" s="125">
        <v>4.4649999999999999</v>
      </c>
      <c r="M143" s="136">
        <v>5</v>
      </c>
      <c r="N143" s="125">
        <v>0.223</v>
      </c>
      <c r="O143" s="184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83">
        <v>4</v>
      </c>
      <c r="U143" s="139">
        <v>202649.27536231882</v>
      </c>
      <c r="V143" s="140">
        <v>4.9346339788883489</v>
      </c>
      <c r="X143" s="150">
        <v>3.45</v>
      </c>
      <c r="Y143" s="149">
        <v>263.75362318840581</v>
      </c>
    </row>
    <row r="144" spans="1:25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84">
        <v>38000</v>
      </c>
      <c r="J144" s="184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84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83">
        <v>1</v>
      </c>
      <c r="U144" s="139">
        <v>493721.73913043475</v>
      </c>
      <c r="V144" s="140">
        <v>2.0254323857832257</v>
      </c>
      <c r="X144" s="150">
        <v>3.45</v>
      </c>
      <c r="Y144" s="149">
        <v>202.64927536231883</v>
      </c>
    </row>
    <row r="145" spans="1:25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84">
        <v>38000</v>
      </c>
      <c r="J145" s="184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84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83">
        <v>4</v>
      </c>
      <c r="U145" s="139">
        <v>182281.15942028986</v>
      </c>
      <c r="V145" s="140">
        <v>5.4860304991492681</v>
      </c>
      <c r="X145" s="150">
        <v>3.45</v>
      </c>
      <c r="Y145" s="149">
        <v>493.72173913043474</v>
      </c>
    </row>
    <row r="146" spans="1:25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84">
        <v>38000</v>
      </c>
      <c r="J146" s="184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84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83">
        <v>4</v>
      </c>
      <c r="U146" s="139">
        <v>202649.27536231882</v>
      </c>
      <c r="V146" s="140">
        <v>4.9346339788883489</v>
      </c>
      <c r="X146" s="150">
        <v>3.45</v>
      </c>
      <c r="Y146" s="149">
        <v>182.28115942028987</v>
      </c>
    </row>
    <row r="147" spans="1:25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84">
        <v>38000</v>
      </c>
      <c r="J147" s="184">
        <v>38000</v>
      </c>
      <c r="K147" s="184">
        <v>10000</v>
      </c>
      <c r="L147" s="125">
        <v>9.2629999999999999</v>
      </c>
      <c r="M147" s="136">
        <v>10</v>
      </c>
      <c r="N147" s="125">
        <v>0.44900000000000001</v>
      </c>
      <c r="O147" s="184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83">
        <v>1</v>
      </c>
      <c r="U147" s="139">
        <v>402069.5652173913</v>
      </c>
      <c r="V147" s="140">
        <v>2.487131796357974</v>
      </c>
      <c r="X147" s="150">
        <v>3.45</v>
      </c>
      <c r="Y147" s="149">
        <v>202.64927536231883</v>
      </c>
    </row>
    <row r="148" spans="1:25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84">
        <v>38000</v>
      </c>
      <c r="J148" s="184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84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83">
        <v>4</v>
      </c>
      <c r="U148" s="139">
        <v>223017.39130434781</v>
      </c>
      <c r="V148" s="140">
        <v>4.4839552384294459</v>
      </c>
      <c r="X148" s="150">
        <v>3.45</v>
      </c>
      <c r="Y148" s="149">
        <v>402.0695652173913</v>
      </c>
    </row>
    <row r="149" spans="1:25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84">
        <v>38000</v>
      </c>
      <c r="J149" s="124" t="s">
        <v>186</v>
      </c>
      <c r="K149" s="184">
        <v>38000</v>
      </c>
      <c r="L149" s="125">
        <v>6.5439999999999996</v>
      </c>
      <c r="M149" s="136">
        <v>7</v>
      </c>
      <c r="N149" s="125">
        <v>0.65300000000000002</v>
      </c>
      <c r="O149" s="184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83">
        <v>4</v>
      </c>
      <c r="U149" s="139">
        <v>243385.5072463768</v>
      </c>
      <c r="V149" s="140">
        <v>4.1087080792682924</v>
      </c>
      <c r="X149" s="150">
        <v>3.45</v>
      </c>
      <c r="Y149" s="149">
        <v>223.0173913043478</v>
      </c>
    </row>
    <row r="150" spans="1:25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84">
        <v>38000</v>
      </c>
      <c r="J150" s="184">
        <v>38000</v>
      </c>
      <c r="K150" s="184">
        <v>20000</v>
      </c>
      <c r="L150" s="125">
        <v>13.503</v>
      </c>
      <c r="M150" s="136">
        <v>14</v>
      </c>
      <c r="N150" s="125">
        <v>0.36599999999999999</v>
      </c>
      <c r="O150" s="184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83">
        <v>1</v>
      </c>
      <c r="U150" s="139">
        <v>463171.0144927536</v>
      </c>
      <c r="V150" s="140">
        <v>2.1590297508041605</v>
      </c>
      <c r="X150" s="150">
        <v>3.45</v>
      </c>
      <c r="Y150" s="149">
        <v>243.38550724637682</v>
      </c>
    </row>
    <row r="151" spans="1:25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84">
        <v>38000</v>
      </c>
      <c r="J151" s="184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84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83">
        <v>4</v>
      </c>
      <c r="U151" s="139">
        <v>223017.39130434781</v>
      </c>
      <c r="V151" s="140">
        <v>4.4839552384294459</v>
      </c>
      <c r="X151" s="150">
        <v>3.45</v>
      </c>
      <c r="Y151" s="149">
        <v>463.17101449275361</v>
      </c>
    </row>
    <row r="152" spans="1:25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84">
        <v>38000</v>
      </c>
      <c r="J152" s="184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84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83">
        <v>4</v>
      </c>
      <c r="U152" s="139">
        <v>263753.62318840576</v>
      </c>
      <c r="V152" s="140">
        <v>3.7914171108302654</v>
      </c>
      <c r="X152" s="150">
        <v>3.45</v>
      </c>
      <c r="Y152" s="149">
        <v>223.0173913043478</v>
      </c>
    </row>
    <row r="153" spans="1:25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84">
        <v>38000</v>
      </c>
      <c r="J153" s="184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84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83">
        <v>4</v>
      </c>
      <c r="U153" s="139">
        <v>263753.62318840576</v>
      </c>
      <c r="V153" s="140">
        <v>3.7914171108302654</v>
      </c>
      <c r="X153" s="150">
        <v>3.45</v>
      </c>
      <c r="Y153" s="149">
        <v>263.75362318840581</v>
      </c>
    </row>
    <row r="154" spans="1:25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H154" s="124" t="s">
        <v>200</v>
      </c>
      <c r="I154" s="184">
        <v>110000</v>
      </c>
      <c r="J154" s="124" t="s">
        <v>201</v>
      </c>
      <c r="K154" s="184">
        <v>110000</v>
      </c>
      <c r="L154" s="125">
        <v>4.0960000000000001</v>
      </c>
      <c r="M154" s="136">
        <v>5</v>
      </c>
      <c r="N154" s="125">
        <v>0.188</v>
      </c>
      <c r="O154" s="184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83">
        <v>7</v>
      </c>
      <c r="U154" s="139">
        <v>486947.82608695648</v>
      </c>
      <c r="V154" s="140">
        <v>2.0536081001446456</v>
      </c>
      <c r="X154" s="150">
        <v>3.45</v>
      </c>
      <c r="Y154" s="149">
        <v>263.75362318840581</v>
      </c>
    </row>
    <row r="155" spans="1:25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84">
        <v>38000</v>
      </c>
      <c r="J155" s="184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84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83">
        <v>1</v>
      </c>
      <c r="U155" s="139">
        <v>386794.20289855072</v>
      </c>
      <c r="V155" s="140">
        <v>2.585354156050478</v>
      </c>
      <c r="X155" s="150">
        <v>3.45</v>
      </c>
      <c r="Y155" s="149">
        <v>486.94782608695647</v>
      </c>
    </row>
    <row r="156" spans="1:25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84">
        <v>38000</v>
      </c>
      <c r="J156" s="184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84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83">
        <v>4</v>
      </c>
      <c r="U156" s="139">
        <v>121692.7536231884</v>
      </c>
      <c r="V156" s="140">
        <v>8.2174161585365848</v>
      </c>
      <c r="X156" s="150">
        <v>3.45</v>
      </c>
      <c r="Y156" s="149">
        <v>386.79420289855074</v>
      </c>
    </row>
    <row r="157" spans="1:25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84">
        <v>38000</v>
      </c>
      <c r="J157" s="184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84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83">
        <v>1</v>
      </c>
      <c r="U157" s="139">
        <v>386794.20289855072</v>
      </c>
      <c r="V157" s="140">
        <v>2.585354156050478</v>
      </c>
      <c r="X157" s="150">
        <v>6.9</v>
      </c>
      <c r="Y157" s="149">
        <v>121.69275362318841</v>
      </c>
    </row>
    <row r="158" spans="1:25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84">
        <v>38000</v>
      </c>
      <c r="J158" s="184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84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83">
        <v>4</v>
      </c>
      <c r="U158" s="139">
        <v>263753.62318840576</v>
      </c>
      <c r="V158" s="140">
        <v>3.7914171108302654</v>
      </c>
      <c r="X158" s="150">
        <v>3.45</v>
      </c>
      <c r="Y158" s="149">
        <v>386.79420289855074</v>
      </c>
    </row>
    <row r="159" spans="1:25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84">
        <v>38000</v>
      </c>
      <c r="J159" s="184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84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83">
        <v>1</v>
      </c>
      <c r="U159" s="139">
        <v>417344.92753623187</v>
      </c>
      <c r="V159" s="140">
        <v>2.396099566618513</v>
      </c>
      <c r="X159" s="150">
        <v>3.45</v>
      </c>
      <c r="Y159" s="149">
        <v>263.75362318840581</v>
      </c>
    </row>
    <row r="160" spans="1:25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84">
        <v>110000</v>
      </c>
      <c r="J160" s="124" t="s">
        <v>186</v>
      </c>
      <c r="K160" s="184">
        <v>110000</v>
      </c>
      <c r="L160" s="125">
        <v>12.265000000000001</v>
      </c>
      <c r="M160" s="136">
        <v>13</v>
      </c>
      <c r="N160" s="125">
        <v>0.56200000000000006</v>
      </c>
      <c r="O160" s="184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83">
        <v>7</v>
      </c>
      <c r="U160" s="139">
        <v>609150.72463768115</v>
      </c>
      <c r="V160" s="140">
        <v>1.6416298291277474</v>
      </c>
      <c r="X160" s="150">
        <v>3.45</v>
      </c>
      <c r="Y160" s="149">
        <v>417.34492753623186</v>
      </c>
    </row>
    <row r="161" spans="1:25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84">
        <v>38000</v>
      </c>
      <c r="J161" s="184">
        <v>38000</v>
      </c>
      <c r="K161" s="184">
        <v>20000</v>
      </c>
      <c r="L161" s="125">
        <v>9.3219999999999992</v>
      </c>
      <c r="M161" s="136">
        <v>10</v>
      </c>
      <c r="N161" s="125">
        <v>0.224</v>
      </c>
      <c r="O161" s="184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83">
        <v>1</v>
      </c>
      <c r="U161" s="139">
        <v>402069.5652173913</v>
      </c>
      <c r="V161" s="140">
        <v>2.487131796357974</v>
      </c>
      <c r="X161" s="150">
        <v>3.45</v>
      </c>
      <c r="Y161" s="149">
        <v>609.15072463768115</v>
      </c>
    </row>
    <row r="162" spans="1:25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84">
        <v>38000</v>
      </c>
      <c r="J162" s="184">
        <v>38000</v>
      </c>
      <c r="K162" s="184">
        <v>10000</v>
      </c>
      <c r="L162" s="125">
        <v>10.984999999999999</v>
      </c>
      <c r="M162" s="136">
        <v>11</v>
      </c>
      <c r="N162" s="125">
        <v>0.21099999999999999</v>
      </c>
      <c r="O162" s="184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83">
        <v>1</v>
      </c>
      <c r="U162" s="139">
        <v>417344.92753623187</v>
      </c>
      <c r="V162" s="140">
        <v>2.396099566618513</v>
      </c>
      <c r="X162" s="150">
        <v>3.45</v>
      </c>
      <c r="Y162" s="149">
        <v>402.0695652173913</v>
      </c>
    </row>
    <row r="163" spans="1:25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84">
        <v>38000</v>
      </c>
      <c r="J163" s="184">
        <v>38000</v>
      </c>
      <c r="K163" s="184">
        <v>10000</v>
      </c>
      <c r="L163" s="125">
        <v>7.173</v>
      </c>
      <c r="M163" s="136">
        <v>8</v>
      </c>
      <c r="N163" s="125">
        <v>0.152</v>
      </c>
      <c r="O163" s="184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83">
        <v>4</v>
      </c>
      <c r="U163" s="139">
        <v>263753.62318840576</v>
      </c>
      <c r="V163" s="140">
        <v>3.7914171108302654</v>
      </c>
      <c r="X163" s="150">
        <v>3.45</v>
      </c>
      <c r="Y163" s="149">
        <v>417.34492753623186</v>
      </c>
    </row>
    <row r="164" spans="1:25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84">
        <v>110000</v>
      </c>
      <c r="J164" s="184">
        <v>110000</v>
      </c>
      <c r="K164" s="184">
        <v>38000</v>
      </c>
      <c r="L164" s="125">
        <v>7.6539999999999999</v>
      </c>
      <c r="M164" s="136">
        <v>8</v>
      </c>
      <c r="N164" s="125">
        <v>0.25</v>
      </c>
      <c r="O164" s="184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83">
        <v>7</v>
      </c>
      <c r="U164" s="139">
        <v>532773.91304347827</v>
      </c>
      <c r="V164" s="140">
        <v>1.8769687770324308</v>
      </c>
      <c r="X164" s="150">
        <v>3.45</v>
      </c>
      <c r="Y164" s="149">
        <v>263.75362318840581</v>
      </c>
    </row>
    <row r="165" spans="1:25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84">
        <v>38000</v>
      </c>
      <c r="L165" s="125">
        <v>4.0819999999999999</v>
      </c>
      <c r="M165" s="136">
        <v>5</v>
      </c>
      <c r="N165" s="125">
        <v>0.20200000000000001</v>
      </c>
      <c r="O165" s="184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83">
        <v>4</v>
      </c>
      <c r="U165" s="139">
        <v>202649.27536231882</v>
      </c>
      <c r="V165" s="140">
        <v>4.9346339788883489</v>
      </c>
      <c r="X165" s="150">
        <v>3.45</v>
      </c>
      <c r="Y165" s="149">
        <v>532.77391304347827</v>
      </c>
    </row>
    <row r="166" spans="1:25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84">
        <v>38000</v>
      </c>
      <c r="J166" s="184">
        <v>38000</v>
      </c>
      <c r="K166" s="184">
        <v>10000</v>
      </c>
      <c r="L166" s="125">
        <v>7.7389999999999999</v>
      </c>
      <c r="M166" s="136">
        <v>8</v>
      </c>
      <c r="N166" s="125">
        <v>0.379</v>
      </c>
      <c r="O166" s="184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83">
        <v>4</v>
      </c>
      <c r="U166" s="139">
        <v>263753.62318840576</v>
      </c>
      <c r="V166" s="140">
        <v>3.7914171108302654</v>
      </c>
      <c r="X166" s="150">
        <v>3.45</v>
      </c>
      <c r="Y166" s="149">
        <v>202.64927536231883</v>
      </c>
    </row>
    <row r="167" spans="1:25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84">
        <v>38000</v>
      </c>
      <c r="J167" s="184">
        <v>38000</v>
      </c>
      <c r="K167" s="184">
        <v>10000</v>
      </c>
      <c r="L167" s="125">
        <v>7.0679999999999996</v>
      </c>
      <c r="M167" s="136">
        <v>8</v>
      </c>
      <c r="N167" s="125">
        <v>0.26500000000000001</v>
      </c>
      <c r="O167" s="184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83">
        <v>4</v>
      </c>
      <c r="U167" s="139">
        <v>263753.62318840576</v>
      </c>
      <c r="V167" s="140">
        <v>3.7914171108302654</v>
      </c>
      <c r="X167" s="150">
        <v>3.45</v>
      </c>
      <c r="Y167" s="149">
        <v>263.75362318840581</v>
      </c>
    </row>
    <row r="168" spans="1:25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84">
        <v>38000</v>
      </c>
      <c r="J168" s="184">
        <v>38000</v>
      </c>
      <c r="K168" s="184">
        <v>20000</v>
      </c>
      <c r="L168" s="125">
        <v>3.702</v>
      </c>
      <c r="M168" s="136">
        <v>4</v>
      </c>
      <c r="N168" s="125">
        <v>0.159</v>
      </c>
      <c r="O168" s="184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83">
        <v>4</v>
      </c>
      <c r="U168" s="139">
        <v>182281.15942028986</v>
      </c>
      <c r="V168" s="140">
        <v>5.4860304991492681</v>
      </c>
      <c r="X168" s="150">
        <v>3.45</v>
      </c>
      <c r="Y168" s="149">
        <v>263.75362318840581</v>
      </c>
    </row>
    <row r="169" spans="1:25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84">
        <v>38000</v>
      </c>
      <c r="J169" s="184">
        <v>38000</v>
      </c>
      <c r="K169" s="184">
        <v>20000</v>
      </c>
      <c r="L169" s="125">
        <v>4.1909999999999998</v>
      </c>
      <c r="M169" s="136">
        <v>5</v>
      </c>
      <c r="N169" s="125">
        <v>0.17799999999999999</v>
      </c>
      <c r="O169" s="184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83">
        <v>4</v>
      </c>
      <c r="U169" s="139">
        <v>202649.27536231882</v>
      </c>
      <c r="V169" s="140">
        <v>4.9346339788883489</v>
      </c>
      <c r="X169" s="150">
        <v>3.45</v>
      </c>
      <c r="Y169" s="149">
        <v>182.28115942028987</v>
      </c>
    </row>
    <row r="170" spans="1:25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84">
        <v>38000</v>
      </c>
      <c r="J170" s="184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84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83">
        <v>4</v>
      </c>
      <c r="U170" s="139">
        <v>223017.39130434781</v>
      </c>
      <c r="V170" s="140">
        <v>4.4839552384294459</v>
      </c>
      <c r="X170" s="150">
        <v>3.45</v>
      </c>
      <c r="Y170" s="149">
        <v>202.64927536231883</v>
      </c>
    </row>
    <row r="171" spans="1:25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84">
        <v>38000</v>
      </c>
      <c r="J171" s="124" t="s">
        <v>186</v>
      </c>
      <c r="K171" s="184">
        <v>38000</v>
      </c>
      <c r="L171" s="125">
        <v>6.3049999999999997</v>
      </c>
      <c r="M171" s="136">
        <v>7</v>
      </c>
      <c r="N171" s="125">
        <v>0.442</v>
      </c>
      <c r="O171" s="184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83">
        <v>4</v>
      </c>
      <c r="U171" s="139">
        <v>243385.5072463768</v>
      </c>
      <c r="V171" s="140">
        <v>4.1087080792682924</v>
      </c>
      <c r="X171" s="150">
        <v>3.45</v>
      </c>
      <c r="Y171" s="149">
        <v>223.0173913043478</v>
      </c>
    </row>
    <row r="172" spans="1:25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84">
        <v>38000</v>
      </c>
      <c r="J172" s="184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84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83">
        <v>1</v>
      </c>
      <c r="U172" s="139">
        <v>463171.0144927536</v>
      </c>
      <c r="V172" s="140">
        <v>2.1590297508041605</v>
      </c>
      <c r="X172" s="150">
        <v>3.45</v>
      </c>
      <c r="Y172" s="149">
        <v>243.38550724637682</v>
      </c>
    </row>
    <row r="173" spans="1:25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84">
        <v>110000</v>
      </c>
      <c r="L173" s="125">
        <v>6.6820000000000004</v>
      </c>
      <c r="M173" s="136">
        <v>7</v>
      </c>
      <c r="N173" s="125">
        <v>2.5419999999999998</v>
      </c>
      <c r="O173" s="184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83">
        <v>8</v>
      </c>
      <c r="U173" s="139">
        <v>100801.93236714974</v>
      </c>
      <c r="V173" s="140">
        <v>9.9204447426435376</v>
      </c>
      <c r="X173" s="150">
        <v>3.45</v>
      </c>
      <c r="Y173" s="149">
        <v>463.17101449275361</v>
      </c>
    </row>
    <row r="174" spans="1:25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84">
        <v>38000</v>
      </c>
      <c r="J174" s="184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84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83">
        <v>4</v>
      </c>
      <c r="U174" s="139">
        <v>44603.478260869568</v>
      </c>
      <c r="V174" s="140">
        <v>22.419776192147228</v>
      </c>
      <c r="X174" s="150">
        <v>20.700000000000003</v>
      </c>
      <c r="Y174" s="149">
        <v>100.80193236714973</v>
      </c>
    </row>
    <row r="175" spans="1:25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84">
        <v>38000</v>
      </c>
      <c r="J175" s="184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84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83">
        <v>2</v>
      </c>
      <c r="U175" s="139">
        <v>322173.91304347827</v>
      </c>
      <c r="V175" s="140">
        <v>3.1039136302294197</v>
      </c>
      <c r="X175" s="150">
        <v>17.25</v>
      </c>
      <c r="Y175" s="149">
        <v>44.603478260869572</v>
      </c>
    </row>
    <row r="176" spans="1:25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84">
        <v>38000</v>
      </c>
      <c r="J176" s="184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84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83">
        <v>1</v>
      </c>
      <c r="U176" s="139">
        <v>493721.73913043475</v>
      </c>
      <c r="V176" s="140">
        <v>2.0254323857832257</v>
      </c>
      <c r="X176" s="150">
        <v>6.9</v>
      </c>
      <c r="Y176" s="149">
        <v>322.17391304347825</v>
      </c>
    </row>
    <row r="177" spans="1:25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84">
        <v>38000</v>
      </c>
      <c r="J177" s="184">
        <v>38000</v>
      </c>
      <c r="K177" s="184">
        <v>20000</v>
      </c>
      <c r="L177" s="125">
        <v>13.7</v>
      </c>
      <c r="M177" s="136">
        <v>14</v>
      </c>
      <c r="N177" s="125">
        <v>4.1219999999999999</v>
      </c>
      <c r="O177" s="184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83">
        <v>6</v>
      </c>
      <c r="U177" s="139">
        <v>61366.505636070855</v>
      </c>
      <c r="V177" s="140">
        <v>16.295534341329777</v>
      </c>
      <c r="X177" s="150">
        <v>3.45</v>
      </c>
      <c r="Y177" s="149">
        <v>493.72173913043474</v>
      </c>
    </row>
    <row r="178" spans="1:25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  <c r="X178" s="150">
        <v>31.05</v>
      </c>
      <c r="Y178" s="149">
        <v>61.366505636070855</v>
      </c>
    </row>
    <row r="179" spans="1:25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84">
        <v>38000</v>
      </c>
      <c r="J179" s="184">
        <v>38000</v>
      </c>
      <c r="K179" s="184">
        <v>20000</v>
      </c>
      <c r="L179" s="125">
        <v>7.8490000000000002</v>
      </c>
      <c r="M179" s="136">
        <v>8</v>
      </c>
      <c r="N179" s="125">
        <v>0.46500000000000002</v>
      </c>
      <c r="O179" s="184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83">
        <v>4</v>
      </c>
      <c r="U179" s="139">
        <v>263753.62318840576</v>
      </c>
      <c r="V179" s="140">
        <v>3.7914171108302654</v>
      </c>
      <c r="X179" s="150">
        <v>110.4</v>
      </c>
      <c r="Y179" s="149">
        <v>29.324003623188403</v>
      </c>
    </row>
    <row r="180" spans="1:25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84">
        <v>38000</v>
      </c>
      <c r="J180" s="184">
        <v>38000</v>
      </c>
      <c r="K180" s="184">
        <v>20000</v>
      </c>
      <c r="L180" s="125">
        <v>9.3320000000000007</v>
      </c>
      <c r="M180" s="136">
        <v>10</v>
      </c>
      <c r="N180" s="125">
        <v>1.3939999999999999</v>
      </c>
      <c r="O180" s="184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83">
        <v>3</v>
      </c>
      <c r="U180" s="139">
        <v>141985.5072463768</v>
      </c>
      <c r="V180" s="140">
        <v>7.0429723384709622</v>
      </c>
      <c r="X180" s="150">
        <v>3.45</v>
      </c>
      <c r="Y180" s="149">
        <v>263.75362318840581</v>
      </c>
    </row>
    <row r="181" spans="1:25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84">
        <v>38000</v>
      </c>
      <c r="J181" s="184">
        <v>38000</v>
      </c>
      <c r="K181" s="184">
        <v>20000</v>
      </c>
      <c r="L181" s="125">
        <v>11.323</v>
      </c>
      <c r="M181" s="136">
        <v>12</v>
      </c>
      <c r="N181" s="125">
        <v>1.3580000000000001</v>
      </c>
      <c r="O181" s="184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83">
        <v>3</v>
      </c>
      <c r="U181" s="139">
        <v>152169.08212560383</v>
      </c>
      <c r="V181" s="140">
        <v>6.5716371948315828</v>
      </c>
      <c r="X181" s="150">
        <v>10.350000000000001</v>
      </c>
      <c r="Y181" s="149">
        <v>141.98550724637678</v>
      </c>
    </row>
    <row r="182" spans="1:25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84">
        <v>38000</v>
      </c>
      <c r="J182" s="184">
        <v>38000</v>
      </c>
      <c r="K182" s="184">
        <v>20000</v>
      </c>
      <c r="L182" s="125">
        <v>8.8740000000000006</v>
      </c>
      <c r="M182" s="136">
        <v>9</v>
      </c>
      <c r="N182" s="125">
        <v>4.9630000000000001</v>
      </c>
      <c r="O182" s="184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83">
        <v>6</v>
      </c>
      <c r="U182" s="139">
        <v>35550.197628458496</v>
      </c>
      <c r="V182" s="140">
        <v>28.129238842809812</v>
      </c>
      <c r="X182" s="150">
        <v>10.350000000000001</v>
      </c>
      <c r="Y182" s="149">
        <v>152.16908212560384</v>
      </c>
    </row>
    <row r="183" spans="1:25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  <c r="X183" s="150">
        <v>37.950000000000003</v>
      </c>
      <c r="Y183" s="149">
        <v>35.550197628458498</v>
      </c>
    </row>
    <row r="184" spans="1:25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  <c r="X184" s="150">
        <v>48.300000000000011</v>
      </c>
      <c r="Y184" s="149">
        <v>40.838716356107653</v>
      </c>
    </row>
    <row r="185" spans="1:25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  <c r="X185" s="150">
        <v>48.300000000000011</v>
      </c>
      <c r="Y185" s="149">
        <v>62.661697722567276</v>
      </c>
    </row>
    <row r="186" spans="1:25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  <c r="X186" s="150">
        <v>72.45</v>
      </c>
      <c r="Y186" s="149">
        <v>59.23285024154589</v>
      </c>
    </row>
    <row r="187" spans="1:25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84">
        <v>38000</v>
      </c>
      <c r="J187" s="184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84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83">
        <v>4</v>
      </c>
      <c r="U187" s="139">
        <v>76122.463768115937</v>
      </c>
      <c r="V187" s="140">
        <v>13.136726670410951</v>
      </c>
      <c r="X187" s="150">
        <v>55.2</v>
      </c>
      <c r="Y187" s="149">
        <v>62.467028985507241</v>
      </c>
    </row>
    <row r="188" spans="1:25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84">
        <v>38000</v>
      </c>
      <c r="J188" s="124" t="s">
        <v>186</v>
      </c>
      <c r="K188" s="184">
        <v>38000</v>
      </c>
      <c r="L188" s="125">
        <v>10.584</v>
      </c>
      <c r="M188" s="136">
        <v>11</v>
      </c>
      <c r="N188" s="125">
        <v>2.3919999999999999</v>
      </c>
      <c r="O188" s="184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83">
        <v>4</v>
      </c>
      <c r="U188" s="139">
        <v>64971.594202898552</v>
      </c>
      <c r="V188" s="140">
        <v>15.391341589635605</v>
      </c>
      <c r="X188" s="150">
        <v>13.8</v>
      </c>
      <c r="Y188" s="149">
        <v>76.122463768115935</v>
      </c>
    </row>
    <row r="189" spans="1:25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  <c r="X189" s="150">
        <v>17.25</v>
      </c>
      <c r="Y189" s="149">
        <v>64.971594202898558</v>
      </c>
    </row>
    <row r="190" spans="1:25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84">
        <v>38000</v>
      </c>
      <c r="J190" s="124" t="s">
        <v>186</v>
      </c>
      <c r="K190" s="184">
        <v>38000</v>
      </c>
      <c r="L190" s="125">
        <v>12.384</v>
      </c>
      <c r="M190" s="136">
        <v>13</v>
      </c>
      <c r="N190" s="125">
        <v>1.4219999999999999</v>
      </c>
      <c r="O190" s="184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83">
        <v>3</v>
      </c>
      <c r="U190" s="139">
        <v>157260.86956521738</v>
      </c>
      <c r="V190" s="140">
        <v>6.3588609344760867</v>
      </c>
      <c r="X190" s="150">
        <v>106.95</v>
      </c>
      <c r="Y190" s="149">
        <v>36.183263207106123</v>
      </c>
    </row>
    <row r="191" spans="1:25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84">
        <v>38000</v>
      </c>
      <c r="J191" s="184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84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83">
        <v>6</v>
      </c>
      <c r="U191" s="139">
        <v>42484.503901895208</v>
      </c>
      <c r="V191" s="140">
        <v>23.537994048587457</v>
      </c>
      <c r="X191" s="150">
        <v>10.350000000000001</v>
      </c>
      <c r="Y191" s="149">
        <v>157.26086956521738</v>
      </c>
    </row>
    <row r="192" spans="1:25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84">
        <v>38000</v>
      </c>
      <c r="J192" s="184">
        <v>38000</v>
      </c>
      <c r="K192" s="184">
        <v>20000</v>
      </c>
      <c r="L192" s="125">
        <v>18.797000000000001</v>
      </c>
      <c r="M192" s="136">
        <v>19</v>
      </c>
      <c r="N192" s="125">
        <v>1.1040000000000001</v>
      </c>
      <c r="O192" s="184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83">
        <v>2</v>
      </c>
      <c r="U192" s="139">
        <v>276347.82608695648</v>
      </c>
      <c r="V192" s="140">
        <v>3.6186280679672751</v>
      </c>
      <c r="X192" s="150">
        <v>44.85</v>
      </c>
      <c r="Y192" s="149">
        <v>42.484503901895209</v>
      </c>
    </row>
    <row r="193" spans="1:25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  <c r="X193" s="150">
        <v>6.9</v>
      </c>
      <c r="Y193" s="149">
        <v>276.34782608695645</v>
      </c>
    </row>
    <row r="194" spans="1:25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84">
        <v>38000</v>
      </c>
      <c r="J194" s="184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84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83">
        <v>4</v>
      </c>
      <c r="U194" s="139">
        <v>54142.995169082118</v>
      </c>
      <c r="V194" s="140">
        <v>18.469609907562727</v>
      </c>
      <c r="X194" s="150">
        <v>124.2</v>
      </c>
      <c r="Y194" s="149">
        <v>47.095491143317233</v>
      </c>
    </row>
    <row r="195" spans="1:25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84">
        <v>38000</v>
      </c>
      <c r="J195" s="184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84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83">
        <v>4</v>
      </c>
      <c r="U195" s="139">
        <v>44603.478260869568</v>
      </c>
      <c r="V195" s="140">
        <v>22.419776192147228</v>
      </c>
      <c r="X195" s="150">
        <v>20.700000000000003</v>
      </c>
      <c r="Y195" s="149">
        <v>54.142995169082113</v>
      </c>
    </row>
    <row r="196" spans="1:25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84">
        <v>38000</v>
      </c>
      <c r="J196" s="184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84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83">
        <v>4</v>
      </c>
      <c r="U196" s="139">
        <v>263753.62318840576</v>
      </c>
      <c r="V196" s="140">
        <v>3.7914171108302654</v>
      </c>
      <c r="X196" s="150">
        <v>17.25</v>
      </c>
      <c r="Y196" s="149">
        <v>44.603478260869572</v>
      </c>
    </row>
    <row r="197" spans="1:25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  <c r="X197" s="150">
        <v>3.45</v>
      </c>
      <c r="Y197" s="149">
        <v>263.75362318840581</v>
      </c>
    </row>
    <row r="198" spans="1:25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84">
        <v>110000</v>
      </c>
      <c r="L198" s="125">
        <v>5.5940000000000003</v>
      </c>
      <c r="M198" s="136">
        <v>6</v>
      </c>
      <c r="N198" s="125">
        <v>2.0630000000000002</v>
      </c>
      <c r="O198" s="184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83">
        <v>8</v>
      </c>
      <c r="U198" s="139">
        <v>146110.86956521738</v>
      </c>
      <c r="V198" s="140">
        <v>6.8441177783398555</v>
      </c>
      <c r="X198" s="150">
        <v>79.350000000000009</v>
      </c>
      <c r="Y198" s="149">
        <v>32.828481411468175</v>
      </c>
    </row>
    <row r="199" spans="1:25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84">
        <v>38000</v>
      </c>
      <c r="J199" s="184">
        <v>38000</v>
      </c>
      <c r="K199" s="184">
        <v>20000</v>
      </c>
      <c r="L199" s="125">
        <v>9.1440000000000001</v>
      </c>
      <c r="M199" s="136">
        <v>10</v>
      </c>
      <c r="N199" s="125">
        <v>0.36899999999999999</v>
      </c>
      <c r="O199" s="184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83">
        <v>1</v>
      </c>
      <c r="U199" s="139">
        <v>402069.5652173913</v>
      </c>
      <c r="V199" s="140">
        <v>2.487131796357974</v>
      </c>
      <c r="X199" s="150">
        <v>13.8</v>
      </c>
      <c r="Y199" s="149">
        <v>146.11086956521737</v>
      </c>
    </row>
    <row r="200" spans="1:25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  <c r="X200" s="150">
        <v>3.45</v>
      </c>
      <c r="Y200" s="149">
        <v>402.0695652173913</v>
      </c>
    </row>
    <row r="201" spans="1:25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84">
        <v>38000</v>
      </c>
      <c r="J201" s="184">
        <v>38000</v>
      </c>
      <c r="K201" s="184">
        <v>20000</v>
      </c>
      <c r="L201" s="125">
        <v>5.3710000000000004</v>
      </c>
      <c r="M201" s="136">
        <v>6</v>
      </c>
      <c r="N201" s="125">
        <v>1.1839999999999999</v>
      </c>
      <c r="O201" s="184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83">
        <v>4</v>
      </c>
      <c r="U201" s="139">
        <v>111508.6956521739</v>
      </c>
      <c r="V201" s="140">
        <v>8.9679104768588918</v>
      </c>
      <c r="X201" s="150">
        <v>55.2</v>
      </c>
      <c r="Y201" s="149">
        <v>51.009963768115938</v>
      </c>
    </row>
    <row r="202" spans="1:25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  <c r="X202" s="150">
        <v>6.9</v>
      </c>
      <c r="Y202" s="149">
        <v>111.5086956521739</v>
      </c>
    </row>
    <row r="203" spans="1:25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84">
        <v>38000</v>
      </c>
      <c r="J203" s="124" t="s">
        <v>186</v>
      </c>
      <c r="K203" s="184">
        <v>38000</v>
      </c>
      <c r="L203" s="125">
        <v>13.340999999999999</v>
      </c>
      <c r="M203" s="136">
        <v>14</v>
      </c>
      <c r="N203" s="125">
        <v>0.96599999999999997</v>
      </c>
      <c r="O203" s="184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83">
        <v>2</v>
      </c>
      <c r="U203" s="139">
        <v>238159.42028985507</v>
      </c>
      <c r="V203" s="140">
        <v>4.1988681311994158</v>
      </c>
      <c r="X203" s="150">
        <v>144.9</v>
      </c>
      <c r="Y203" s="149">
        <v>29.946031746031746</v>
      </c>
    </row>
    <row r="204" spans="1:25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84">
        <v>38000</v>
      </c>
      <c r="J204" s="184">
        <v>38000</v>
      </c>
      <c r="K204" s="184">
        <v>20000</v>
      </c>
      <c r="L204" s="125">
        <v>16.988</v>
      </c>
      <c r="M204" s="136">
        <v>17</v>
      </c>
      <c r="N204" s="125">
        <v>1.43</v>
      </c>
      <c r="O204" s="184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83">
        <v>3</v>
      </c>
      <c r="U204" s="139">
        <v>177628.01932367147</v>
      </c>
      <c r="V204" s="140">
        <v>5.6297424460822985</v>
      </c>
      <c r="X204" s="150">
        <v>6.9</v>
      </c>
      <c r="Y204" s="149">
        <v>238.15942028985506</v>
      </c>
    </row>
    <row r="205" spans="1:25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  <c r="X205" s="150">
        <v>10.350000000000001</v>
      </c>
      <c r="Y205" s="149">
        <v>177.62801932367148</v>
      </c>
    </row>
    <row r="206" spans="1:25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84">
        <v>38000</v>
      </c>
      <c r="J206" s="184">
        <v>38000</v>
      </c>
      <c r="K206" s="184">
        <v>20000</v>
      </c>
      <c r="L206" s="125">
        <v>3.383</v>
      </c>
      <c r="M206" s="136">
        <v>4</v>
      </c>
      <c r="N206" s="125">
        <v>3.72</v>
      </c>
      <c r="O206" s="184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83">
        <v>5</v>
      </c>
      <c r="U206" s="139">
        <v>25475</v>
      </c>
      <c r="V206" s="140">
        <v>39.254170755642789</v>
      </c>
      <c r="X206" s="150">
        <v>103.5</v>
      </c>
      <c r="Y206" s="149">
        <v>27.205314009661837</v>
      </c>
    </row>
    <row r="207" spans="1:25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84">
        <v>38000</v>
      </c>
      <c r="J207" s="184">
        <v>38000</v>
      </c>
      <c r="K207" s="184">
        <v>20000</v>
      </c>
      <c r="L207" s="125">
        <v>14.468</v>
      </c>
      <c r="M207" s="136">
        <v>15</v>
      </c>
      <c r="N207" s="125">
        <v>2.6440000000000001</v>
      </c>
      <c r="O207" s="184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83">
        <v>4</v>
      </c>
      <c r="U207" s="139">
        <v>67721.739130434769</v>
      </c>
      <c r="V207" s="140">
        <v>14.766307139188498</v>
      </c>
      <c r="X207" s="150">
        <v>27.6</v>
      </c>
      <c r="Y207" s="149">
        <v>25.475000000000001</v>
      </c>
    </row>
    <row r="208" spans="1:25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  <c r="X208" s="150">
        <v>20.700000000000003</v>
      </c>
      <c r="Y208" s="149">
        <v>67.72173913043477</v>
      </c>
    </row>
    <row r="209" spans="1:25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  <c r="X209" s="150">
        <v>127.65</v>
      </c>
      <c r="Y209" s="149">
        <v>33.992792792792791</v>
      </c>
    </row>
    <row r="210" spans="1:25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  <c r="X210" s="150">
        <v>51.75</v>
      </c>
      <c r="Y210" s="149">
        <v>34.042512077294681</v>
      </c>
    </row>
    <row r="211" spans="1:25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  <c r="X211" s="150">
        <v>69</v>
      </c>
      <c r="Y211" s="149">
        <v>37.752753623188411</v>
      </c>
    </row>
    <row r="212" spans="1:25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  <c r="X212" s="150">
        <v>82.800000000000011</v>
      </c>
      <c r="Y212" s="149">
        <v>31.460628019323664</v>
      </c>
    </row>
    <row r="213" spans="1:25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84">
        <v>38000</v>
      </c>
      <c r="J213" s="184">
        <v>38000</v>
      </c>
      <c r="K213" s="184">
        <v>20000</v>
      </c>
      <c r="L213" s="125">
        <v>4.0179999999999998</v>
      </c>
      <c r="M213" s="136">
        <v>5</v>
      </c>
      <c r="N213" s="125">
        <v>4.3129999999999997</v>
      </c>
      <c r="O213" s="184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83">
        <v>6</v>
      </c>
      <c r="U213" s="139">
        <v>26205.507246376812</v>
      </c>
      <c r="V213" s="140">
        <v>38.159917707307898</v>
      </c>
      <c r="X213" s="150">
        <v>134.55000000000001</v>
      </c>
      <c r="Y213" s="149">
        <v>35.074396135265701</v>
      </c>
    </row>
    <row r="214" spans="1:25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84">
        <v>38000</v>
      </c>
      <c r="J214" s="184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84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83">
        <v>4</v>
      </c>
      <c r="U214" s="139">
        <v>137226.81159420288</v>
      </c>
      <c r="V214" s="140">
        <v>7.2872056734592574</v>
      </c>
      <c r="X214" s="150">
        <v>34.5</v>
      </c>
      <c r="Y214" s="149">
        <v>26.205507246376811</v>
      </c>
    </row>
    <row r="215" spans="1:25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84">
        <v>38000</v>
      </c>
      <c r="J215" s="184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84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83">
        <v>6</v>
      </c>
      <c r="U215" s="139">
        <v>93615.780998389688</v>
      </c>
      <c r="V215" s="140">
        <v>10.681959700973934</v>
      </c>
      <c r="X215" s="150">
        <v>13.8</v>
      </c>
      <c r="Y215" s="149">
        <v>137.22681159420287</v>
      </c>
    </row>
    <row r="216" spans="1:25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84">
        <v>38000</v>
      </c>
      <c r="J216" s="184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84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83">
        <v>3</v>
      </c>
      <c r="U216" s="139">
        <v>192903.38164251205</v>
      </c>
      <c r="V216" s="140">
        <v>5.183942300468309</v>
      </c>
      <c r="X216" s="150">
        <v>31.05</v>
      </c>
      <c r="Y216" s="149">
        <v>93.615780998389681</v>
      </c>
    </row>
    <row r="217" spans="1:25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84">
        <v>38000</v>
      </c>
      <c r="J217" s="184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84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83">
        <v>1</v>
      </c>
      <c r="U217" s="139">
        <v>554823.18840579712</v>
      </c>
      <c r="V217" s="140">
        <v>1.8023760017553574</v>
      </c>
      <c r="X217" s="150">
        <v>10.350000000000001</v>
      </c>
      <c r="Y217" s="149">
        <v>192.90338164251204</v>
      </c>
    </row>
    <row r="218" spans="1:25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84">
        <v>38000</v>
      </c>
      <c r="J218" s="184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84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83">
        <v>6</v>
      </c>
      <c r="U218" s="139">
        <v>42484.503901895208</v>
      </c>
      <c r="V218" s="140">
        <v>23.537994048587457</v>
      </c>
      <c r="X218" s="150">
        <v>3.45</v>
      </c>
      <c r="Y218" s="149">
        <v>554.82318840579717</v>
      </c>
    </row>
    <row r="219" spans="1:25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84">
        <v>38000</v>
      </c>
      <c r="J219" s="184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84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83">
        <v>5</v>
      </c>
      <c r="U219" s="139">
        <v>29114.285714285706</v>
      </c>
      <c r="V219" s="140">
        <v>34.347399411187446</v>
      </c>
      <c r="X219" s="150">
        <v>44.85</v>
      </c>
      <c r="Y219" s="149">
        <v>42.484503901895209</v>
      </c>
    </row>
    <row r="220" spans="1:25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  <c r="X220" s="150">
        <v>24.150000000000006</v>
      </c>
      <c r="Y220" s="149">
        <v>29.114285714285707</v>
      </c>
    </row>
    <row r="221" spans="1:25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84">
        <v>38000</v>
      </c>
      <c r="J221" s="184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84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83">
        <v>4</v>
      </c>
      <c r="U221" s="139">
        <v>87917.874396135259</v>
      </c>
      <c r="V221" s="140">
        <v>11.374251332490799</v>
      </c>
      <c r="X221" s="150">
        <v>93.15</v>
      </c>
      <c r="Y221" s="149">
        <v>25.701878690284484</v>
      </c>
    </row>
    <row r="222" spans="1:25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84">
        <v>38000</v>
      </c>
      <c r="J222" s="184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84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83">
        <v>3</v>
      </c>
      <c r="U222" s="139">
        <v>147077.29468599032</v>
      </c>
      <c r="V222" s="140">
        <v>6.7991460009853846</v>
      </c>
      <c r="X222" s="150">
        <v>10.350000000000001</v>
      </c>
      <c r="Y222" s="149">
        <v>87.917874396135261</v>
      </c>
    </row>
    <row r="223" spans="1:25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  <c r="X223" s="150">
        <v>10.350000000000001</v>
      </c>
      <c r="Y223" s="149">
        <v>147.07729468599032</v>
      </c>
    </row>
    <row r="224" spans="1:25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  <c r="X224" s="150">
        <v>148.35</v>
      </c>
      <c r="Y224" s="149">
        <v>31.811661611054941</v>
      </c>
    </row>
    <row r="225" spans="1:25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  <c r="X225" s="150">
        <v>51.75</v>
      </c>
      <c r="Y225" s="149">
        <v>74.778743961352646</v>
      </c>
    </row>
    <row r="226" spans="1:25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84">
        <v>38000</v>
      </c>
      <c r="J226" s="184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84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83">
        <v>4</v>
      </c>
      <c r="U226" s="139">
        <v>97560.579710144928</v>
      </c>
      <c r="V226" s="140">
        <v>10.250041594371687</v>
      </c>
      <c r="X226" s="150">
        <v>169.05</v>
      </c>
      <c r="Y226" s="149">
        <v>92.53569949719018</v>
      </c>
    </row>
    <row r="227" spans="1:25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  <c r="X227" s="150">
        <v>17.25</v>
      </c>
      <c r="Y227" s="149">
        <v>97.560579710144921</v>
      </c>
    </row>
    <row r="228" spans="1:25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84">
        <v>38000</v>
      </c>
      <c r="J228" s="184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84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83">
        <v>4</v>
      </c>
      <c r="U228" s="139">
        <v>106674.63768115941</v>
      </c>
      <c r="V228" s="140">
        <v>9.3742994749033706</v>
      </c>
      <c r="X228" s="150">
        <v>82.800000000000011</v>
      </c>
      <c r="Y228" s="149">
        <v>54.374758454106278</v>
      </c>
    </row>
    <row r="229" spans="1:25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  <c r="X229" s="150">
        <v>13.8</v>
      </c>
      <c r="Y229" s="149">
        <v>106.67463768115941</v>
      </c>
    </row>
    <row r="230" spans="1:25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  <c r="X230" s="150">
        <v>106.95</v>
      </c>
      <c r="Y230" s="149">
        <v>44.06769518466573</v>
      </c>
    </row>
    <row r="231" spans="1:25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84">
        <v>38000</v>
      </c>
      <c r="J231" s="184">
        <v>38000</v>
      </c>
      <c r="K231" s="184">
        <v>10000</v>
      </c>
      <c r="L231" s="125">
        <v>10.127000000000001</v>
      </c>
      <c r="M231" s="136">
        <v>11</v>
      </c>
      <c r="N231" s="125">
        <v>2.15</v>
      </c>
      <c r="O231" s="184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83">
        <v>4</v>
      </c>
      <c r="U231" s="139">
        <v>64971.594202898552</v>
      </c>
      <c r="V231" s="140">
        <v>15.391341589635605</v>
      </c>
      <c r="X231" s="150">
        <v>69</v>
      </c>
      <c r="Y231" s="149">
        <v>56.084057971014495</v>
      </c>
    </row>
    <row r="232" spans="1:25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84">
        <v>110000</v>
      </c>
      <c r="L232" s="125">
        <v>12.156000000000001</v>
      </c>
      <c r="M232" s="136">
        <v>13</v>
      </c>
      <c r="N232" s="125">
        <v>1.2829999999999999</v>
      </c>
      <c r="O232" s="184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83">
        <v>7</v>
      </c>
      <c r="U232" s="139">
        <v>203050.24154589369</v>
      </c>
      <c r="V232" s="140">
        <v>4.9248894873832425</v>
      </c>
      <c r="X232" s="150">
        <v>17.25</v>
      </c>
      <c r="Y232" s="149">
        <v>64.971594202898558</v>
      </c>
    </row>
    <row r="233" spans="1:25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84">
        <v>38000</v>
      </c>
      <c r="J233" s="184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84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83">
        <v>4</v>
      </c>
      <c r="U233" s="139">
        <v>65938.405797101441</v>
      </c>
      <c r="V233" s="140">
        <v>15.165668443321062</v>
      </c>
      <c r="X233" s="150">
        <v>10.350000000000001</v>
      </c>
      <c r="Y233" s="149">
        <v>203.0502415458937</v>
      </c>
    </row>
    <row r="234" spans="1:25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84">
        <v>38000</v>
      </c>
      <c r="J234" s="184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84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83">
        <v>6</v>
      </c>
      <c r="U234" s="139">
        <v>39866.98872785829</v>
      </c>
      <c r="V234" s="140">
        <v>25.08340940486481</v>
      </c>
      <c r="X234" s="150">
        <v>13.8</v>
      </c>
      <c r="Y234" s="149">
        <v>65.938405797101453</v>
      </c>
    </row>
    <row r="235" spans="1:25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84">
        <v>110000</v>
      </c>
      <c r="J235" s="184">
        <v>110000</v>
      </c>
      <c r="K235" s="184">
        <v>38000</v>
      </c>
      <c r="L235" s="125">
        <v>24.853000000000002</v>
      </c>
      <c r="M235" s="136">
        <v>25</v>
      </c>
      <c r="N235" s="125">
        <v>4.0890000000000004</v>
      </c>
      <c r="O235" s="184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83">
        <v>10</v>
      </c>
      <c r="U235" s="139">
        <v>152507.24637681158</v>
      </c>
      <c r="V235" s="140">
        <v>6.5570654756248219</v>
      </c>
      <c r="X235" s="150">
        <v>31.05</v>
      </c>
      <c r="Y235" s="149">
        <v>39.866988727858292</v>
      </c>
    </row>
    <row r="236" spans="1:25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  <c r="X236" s="150">
        <v>31.05</v>
      </c>
      <c r="Y236" s="149">
        <v>152.50724637681159</v>
      </c>
    </row>
    <row r="237" spans="1:25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84">
        <v>38000</v>
      </c>
      <c r="J237" s="184">
        <v>38000</v>
      </c>
      <c r="K237" s="184">
        <v>20000</v>
      </c>
      <c r="L237" s="125">
        <v>16.597999999999999</v>
      </c>
      <c r="M237" s="136">
        <v>17</v>
      </c>
      <c r="N237" s="125">
        <v>4.1289999999999996</v>
      </c>
      <c r="O237" s="184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83">
        <v>6</v>
      </c>
      <c r="U237" s="139">
        <v>72116.264090177137</v>
      </c>
      <c r="V237" s="140">
        <v>13.866497559407112</v>
      </c>
      <c r="X237" s="150">
        <v>151.80000000000001</v>
      </c>
      <c r="Y237" s="149">
        <v>51.525559947299072</v>
      </c>
    </row>
    <row r="238" spans="1:25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84">
        <v>38000</v>
      </c>
      <c r="J238" s="184">
        <v>38000</v>
      </c>
      <c r="K238" s="184">
        <v>20000</v>
      </c>
      <c r="L238" s="125">
        <v>11.875999999999999</v>
      </c>
      <c r="M238" s="136">
        <v>12</v>
      </c>
      <c r="N238" s="125">
        <v>2.7610000000000001</v>
      </c>
      <c r="O238" s="184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83">
        <v>4</v>
      </c>
      <c r="U238" s="139">
        <v>57537.681159420281</v>
      </c>
      <c r="V238" s="140">
        <v>17.379914863605453</v>
      </c>
      <c r="X238" s="150">
        <v>31.05</v>
      </c>
      <c r="Y238" s="149">
        <v>72.11626409017714</v>
      </c>
    </row>
    <row r="239" spans="1:25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84">
        <v>110000</v>
      </c>
      <c r="J239" s="184">
        <v>110000</v>
      </c>
      <c r="K239" s="184">
        <v>38000</v>
      </c>
      <c r="L239" s="125">
        <v>11.364000000000001</v>
      </c>
      <c r="M239" s="136">
        <v>12</v>
      </c>
      <c r="N239" s="125">
        <v>6.367</v>
      </c>
      <c r="O239" s="184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83">
        <v>11</v>
      </c>
      <c r="U239" s="139">
        <v>66631.497584541066</v>
      </c>
      <c r="V239" s="140">
        <v>15.007917220098719</v>
      </c>
      <c r="X239" s="150">
        <v>20.700000000000003</v>
      </c>
      <c r="Y239" s="149">
        <v>57.537681159420281</v>
      </c>
    </row>
    <row r="240" spans="1:25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84">
        <v>110000</v>
      </c>
      <c r="J240" s="184">
        <v>110000</v>
      </c>
      <c r="K240" s="184">
        <v>38000</v>
      </c>
      <c r="L240" s="125">
        <v>28.425999999999998</v>
      </c>
      <c r="M240" s="136">
        <v>29</v>
      </c>
      <c r="N240" s="125">
        <v>1.0940000000000001</v>
      </c>
      <c r="O240" s="184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83">
        <v>7</v>
      </c>
      <c r="U240" s="139">
        <v>426778.26086956519</v>
      </c>
      <c r="V240" s="140">
        <v>2.3431371550239919</v>
      </c>
      <c r="X240" s="150">
        <v>51.75</v>
      </c>
      <c r="Y240" s="149">
        <v>66.631497584541066</v>
      </c>
    </row>
    <row r="241" spans="1:25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84">
        <v>110000</v>
      </c>
      <c r="J241" s="184">
        <v>110000</v>
      </c>
      <c r="K241" s="184">
        <v>38000</v>
      </c>
      <c r="L241" s="125">
        <v>27.225000000000001</v>
      </c>
      <c r="M241" s="136">
        <v>28</v>
      </c>
      <c r="N241" s="125">
        <v>15.775</v>
      </c>
      <c r="O241" s="184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83">
        <v>13</v>
      </c>
      <c r="U241" s="139">
        <v>79299.804151978067</v>
      </c>
      <c r="V241" s="140">
        <v>12.610371623156851</v>
      </c>
      <c r="X241" s="150">
        <v>6.9</v>
      </c>
      <c r="Y241" s="149">
        <v>426.77826086956514</v>
      </c>
    </row>
    <row r="242" spans="1:25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84">
        <v>38000</v>
      </c>
      <c r="J242" s="184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84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83">
        <v>4</v>
      </c>
      <c r="U242" s="139">
        <v>64971.594202898552</v>
      </c>
      <c r="V242" s="140">
        <v>15.391341589635605</v>
      </c>
      <c r="X242" s="150">
        <v>127.65</v>
      </c>
      <c r="Y242" s="149">
        <v>79.299804151978066</v>
      </c>
    </row>
    <row r="243" spans="1:25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  <c r="X243" s="150">
        <v>17.25</v>
      </c>
      <c r="Y243" s="149">
        <v>64.971594202898558</v>
      </c>
    </row>
    <row r="244" spans="1:25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  <c r="X244" s="150">
        <v>86.25</v>
      </c>
      <c r="Y244" s="149">
        <v>37.534724637681165</v>
      </c>
    </row>
    <row r="245" spans="1:25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84">
        <v>38000</v>
      </c>
      <c r="J245" s="184">
        <v>38000</v>
      </c>
      <c r="K245" s="184">
        <v>20000</v>
      </c>
      <c r="L245" s="125">
        <v>2.0659999999999998</v>
      </c>
      <c r="M245" s="136">
        <v>3</v>
      </c>
      <c r="N245" s="125">
        <v>2.7069999999999999</v>
      </c>
      <c r="O245" s="184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83">
        <v>4</v>
      </c>
      <c r="U245" s="139">
        <v>26985.507246376808</v>
      </c>
      <c r="V245" s="140">
        <v>37.056928034371651</v>
      </c>
      <c r="X245" s="150">
        <v>120.75</v>
      </c>
      <c r="Y245" s="149">
        <v>18.081325051759833</v>
      </c>
    </row>
    <row r="246" spans="1:25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84">
        <v>38000</v>
      </c>
      <c r="J246" s="184">
        <v>38000</v>
      </c>
      <c r="K246" s="184">
        <v>20000</v>
      </c>
      <c r="L246" s="125">
        <v>8.6039999999999992</v>
      </c>
      <c r="M246" s="136">
        <v>9</v>
      </c>
      <c r="N246" s="125">
        <v>2.8319999999999999</v>
      </c>
      <c r="O246" s="184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83">
        <v>4</v>
      </c>
      <c r="U246" s="139">
        <v>47353.623188405792</v>
      </c>
      <c r="V246" s="140">
        <v>21.117708269572141</v>
      </c>
      <c r="X246" s="150">
        <v>20.700000000000003</v>
      </c>
      <c r="Y246" s="149">
        <v>26.985507246376805</v>
      </c>
    </row>
    <row r="247" spans="1:25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  <c r="X247" s="150">
        <v>20.700000000000003</v>
      </c>
      <c r="Y247" s="149">
        <v>47.353623188405798</v>
      </c>
    </row>
    <row r="248" spans="1:25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84">
        <v>110000</v>
      </c>
      <c r="J248" s="184">
        <v>110000</v>
      </c>
      <c r="K248" s="184">
        <v>38000</v>
      </c>
      <c r="L248" s="125">
        <v>11.611000000000001</v>
      </c>
      <c r="M248" s="136">
        <v>12</v>
      </c>
      <c r="N248" s="125">
        <v>1.1719999999999999</v>
      </c>
      <c r="O248" s="184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83">
        <v>7</v>
      </c>
      <c r="U248" s="139">
        <v>296937.68115942029</v>
      </c>
      <c r="V248" s="140">
        <v>3.3677100060033092</v>
      </c>
      <c r="X248" s="150">
        <v>79.350000000000009</v>
      </c>
      <c r="Y248" s="149">
        <v>46.112035286704469</v>
      </c>
    </row>
    <row r="249" spans="1:25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84">
        <v>38000</v>
      </c>
      <c r="J249" s="184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84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83">
        <v>4</v>
      </c>
      <c r="U249" s="139">
        <v>37169.565217391297</v>
      </c>
      <c r="V249" s="140">
        <v>26.903731430576681</v>
      </c>
      <c r="X249" s="150">
        <v>6.9</v>
      </c>
      <c r="Y249" s="149">
        <v>296.93768115942026</v>
      </c>
    </row>
    <row r="250" spans="1:25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84">
        <v>38000</v>
      </c>
      <c r="J250" s="184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84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83">
        <v>4</v>
      </c>
      <c r="U250" s="139">
        <v>243385.5072463768</v>
      </c>
      <c r="V250" s="140">
        <v>4.1087080792682924</v>
      </c>
      <c r="X250" s="150">
        <v>20.700000000000003</v>
      </c>
      <c r="Y250" s="149">
        <v>37.169565217391295</v>
      </c>
    </row>
    <row r="251" spans="1:25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84">
        <v>38000</v>
      </c>
      <c r="J251" s="184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84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83">
        <v>1</v>
      </c>
      <c r="U251" s="139">
        <v>463171.0144927536</v>
      </c>
      <c r="V251" s="140">
        <v>2.1590297508041605</v>
      </c>
      <c r="X251" s="150">
        <v>3.45</v>
      </c>
      <c r="Y251" s="149">
        <v>243.38550724637682</v>
      </c>
    </row>
    <row r="252" spans="1:25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84">
        <v>38000</v>
      </c>
      <c r="J252" s="184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84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83">
        <v>2</v>
      </c>
      <c r="U252" s="139">
        <v>199971.0144927536</v>
      </c>
      <c r="V252" s="140">
        <v>5.0007247427163355</v>
      </c>
      <c r="X252" s="150">
        <v>3.45</v>
      </c>
      <c r="Y252" s="149">
        <v>463.17101449275361</v>
      </c>
    </row>
    <row r="253" spans="1:25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84">
        <v>38000</v>
      </c>
      <c r="J253" s="184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84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83">
        <v>4</v>
      </c>
      <c r="U253" s="139">
        <v>223017.39130434781</v>
      </c>
      <c r="V253" s="140">
        <v>4.4839552384294459</v>
      </c>
      <c r="X253" s="150">
        <v>6.9</v>
      </c>
      <c r="Y253" s="149">
        <v>199.9710144927536</v>
      </c>
    </row>
    <row r="254" spans="1:25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84">
        <v>38000</v>
      </c>
      <c r="J254" s="184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84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83">
        <v>6</v>
      </c>
      <c r="U254" s="139">
        <v>35880.289855072464</v>
      </c>
      <c r="V254" s="140">
        <v>27.87045489429423</v>
      </c>
      <c r="X254" s="150">
        <v>3.45</v>
      </c>
      <c r="Y254" s="149">
        <v>223.0173913043478</v>
      </c>
    </row>
    <row r="255" spans="1:25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84">
        <v>38000</v>
      </c>
      <c r="J255" s="184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84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83">
        <v>1</v>
      </c>
      <c r="U255" s="139">
        <v>402069.5652173913</v>
      </c>
      <c r="V255" s="140">
        <v>2.487131796357974</v>
      </c>
      <c r="X255" s="150">
        <v>34.5</v>
      </c>
      <c r="Y255" s="149">
        <v>35.880289855072469</v>
      </c>
    </row>
    <row r="256" spans="1:25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84">
        <v>38000</v>
      </c>
      <c r="J256" s="124" t="s">
        <v>186</v>
      </c>
      <c r="K256" s="184">
        <v>38000</v>
      </c>
      <c r="L256" s="125">
        <v>3.8290000000000002</v>
      </c>
      <c r="M256" s="136">
        <v>4</v>
      </c>
      <c r="N256" s="125">
        <v>1.46</v>
      </c>
      <c r="O256" s="184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83">
        <v>4</v>
      </c>
      <c r="U256" s="139">
        <v>60760.386473429942</v>
      </c>
      <c r="V256" s="140">
        <v>16.458091497447807</v>
      </c>
      <c r="X256" s="150">
        <v>3.45</v>
      </c>
      <c r="Y256" s="149">
        <v>402.0695652173913</v>
      </c>
    </row>
    <row r="257" spans="1:25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84">
        <v>38000</v>
      </c>
      <c r="J257" s="184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84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83">
        <v>4</v>
      </c>
      <c r="U257" s="139">
        <v>105707.82608695653</v>
      </c>
      <c r="V257" s="140">
        <v>9.460037511105261</v>
      </c>
      <c r="X257" s="150">
        <v>10.350000000000001</v>
      </c>
      <c r="Y257" s="149">
        <v>60.760386473429939</v>
      </c>
    </row>
    <row r="258" spans="1:25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84">
        <v>38000</v>
      </c>
      <c r="J258" s="184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84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83">
        <v>6</v>
      </c>
      <c r="U258" s="139">
        <v>74579.420289855072</v>
      </c>
      <c r="V258" s="140">
        <v>13.408524712494025</v>
      </c>
      <c r="X258" s="150">
        <v>17.25</v>
      </c>
      <c r="Y258" s="149">
        <v>105.70782608695653</v>
      </c>
    </row>
    <row r="259" spans="1:25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84">
        <v>38000</v>
      </c>
      <c r="J259" s="184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84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83">
        <v>6</v>
      </c>
      <c r="U259" s="139">
        <v>67799.472990777329</v>
      </c>
      <c r="V259" s="140">
        <v>14.749377183743427</v>
      </c>
      <c r="X259" s="150">
        <v>34.5</v>
      </c>
      <c r="Y259" s="149">
        <v>74.579420289855079</v>
      </c>
    </row>
    <row r="260" spans="1:25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84">
        <v>38000</v>
      </c>
      <c r="J260" s="184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84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83">
        <v>5</v>
      </c>
      <c r="U260" s="139">
        <v>73752.173913043473</v>
      </c>
      <c r="V260" s="140">
        <v>13.558922360431527</v>
      </c>
      <c r="X260" s="150">
        <v>37.950000000000003</v>
      </c>
      <c r="Y260" s="149">
        <v>67.799472990777332</v>
      </c>
    </row>
    <row r="261" spans="1:25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84">
        <v>38000</v>
      </c>
      <c r="J261" s="184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84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83">
        <v>6</v>
      </c>
      <c r="U261" s="139">
        <v>32700.483091787439</v>
      </c>
      <c r="V261" s="140">
        <v>30.580587974590042</v>
      </c>
      <c r="X261" s="150">
        <v>27.6</v>
      </c>
      <c r="Y261" s="149">
        <v>73.752173913043478</v>
      </c>
    </row>
    <row r="262" spans="1:25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  <c r="X262" s="150">
        <v>31.05</v>
      </c>
      <c r="Y262" s="149">
        <v>32.70048309178744</v>
      </c>
    </row>
    <row r="263" spans="1:25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84">
        <v>110000</v>
      </c>
      <c r="J263" s="184">
        <v>110000</v>
      </c>
      <c r="K263" s="184">
        <v>38000</v>
      </c>
      <c r="L263" s="125">
        <v>11.935</v>
      </c>
      <c r="M263" s="136">
        <v>12</v>
      </c>
      <c r="N263" s="125">
        <v>1.6559999999999999</v>
      </c>
      <c r="O263" s="184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83">
        <v>7</v>
      </c>
      <c r="U263" s="139">
        <v>197958.45410628017</v>
      </c>
      <c r="V263" s="140">
        <v>5.0515650090049649</v>
      </c>
      <c r="X263" s="150">
        <v>110.4</v>
      </c>
      <c r="Y263" s="149">
        <v>23.595471014492752</v>
      </c>
    </row>
    <row r="264" spans="1:25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84">
        <v>110000</v>
      </c>
      <c r="J264" s="184">
        <v>110000</v>
      </c>
      <c r="K264" s="184">
        <v>38000</v>
      </c>
      <c r="L264" s="125">
        <v>12.837999999999999</v>
      </c>
      <c r="M264" s="136">
        <v>13</v>
      </c>
      <c r="N264" s="125">
        <v>0.60899999999999999</v>
      </c>
      <c r="O264" s="184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83">
        <v>7</v>
      </c>
      <c r="U264" s="139">
        <v>609150.72463768115</v>
      </c>
      <c r="V264" s="140">
        <v>1.6416298291277474</v>
      </c>
      <c r="X264" s="150">
        <v>10.350000000000001</v>
      </c>
      <c r="Y264" s="149">
        <v>197.95845410628019</v>
      </c>
    </row>
    <row r="265" spans="1:25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84">
        <v>110000</v>
      </c>
      <c r="J265" s="124" t="s">
        <v>186</v>
      </c>
      <c r="K265" s="184">
        <v>110000</v>
      </c>
      <c r="L265" s="125">
        <v>14.993</v>
      </c>
      <c r="M265" s="136">
        <v>15</v>
      </c>
      <c r="N265" s="125">
        <v>2.6789999999999998</v>
      </c>
      <c r="O265" s="184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83">
        <v>8</v>
      </c>
      <c r="U265" s="139">
        <v>127959.42028985506</v>
      </c>
      <c r="V265" s="140">
        <v>7.814977574412179</v>
      </c>
      <c r="X265" s="150">
        <v>3.45</v>
      </c>
      <c r="Y265" s="149">
        <v>609.15072463768115</v>
      </c>
    </row>
    <row r="266" spans="1:25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84">
        <v>110000</v>
      </c>
      <c r="J266" s="184">
        <v>110000</v>
      </c>
      <c r="K266" s="184">
        <v>38000</v>
      </c>
      <c r="L266" s="125">
        <v>14.738</v>
      </c>
      <c r="M266" s="136">
        <v>15</v>
      </c>
      <c r="N266" s="125">
        <v>2.0129999999999999</v>
      </c>
      <c r="O266" s="184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83">
        <v>8</v>
      </c>
      <c r="U266" s="139">
        <v>191939.13043478259</v>
      </c>
      <c r="V266" s="140">
        <v>5.2099850496081181</v>
      </c>
      <c r="X266" s="150">
        <v>20.700000000000003</v>
      </c>
      <c r="Y266" s="149">
        <v>127.95942028985505</v>
      </c>
    </row>
    <row r="267" spans="1:25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84">
        <v>110000</v>
      </c>
      <c r="J267" s="184">
        <v>110000</v>
      </c>
      <c r="K267" s="184">
        <v>38000</v>
      </c>
      <c r="L267" s="125">
        <v>18.245000000000001</v>
      </c>
      <c r="M267" s="136">
        <v>19</v>
      </c>
      <c r="N267" s="125">
        <v>15.5939999999999</v>
      </c>
      <c r="O267" s="184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83">
        <v>13</v>
      </c>
      <c r="U267" s="139">
        <v>56123.305914610261</v>
      </c>
      <c r="V267" s="140">
        <v>17.817909756090753</v>
      </c>
      <c r="X267" s="150">
        <v>13.8</v>
      </c>
      <c r="Y267" s="149">
        <v>191.93913043478258</v>
      </c>
    </row>
    <row r="268" spans="1:25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84">
        <v>38000</v>
      </c>
      <c r="J268" s="184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84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83">
        <v>4</v>
      </c>
      <c r="U268" s="139">
        <v>64971.594202898552</v>
      </c>
      <c r="V268" s="140">
        <v>15.391341589635605</v>
      </c>
      <c r="X268" s="150">
        <v>127.65</v>
      </c>
      <c r="Y268" s="149">
        <v>56.123305914610263</v>
      </c>
    </row>
    <row r="269" spans="1:25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84">
        <v>38000</v>
      </c>
      <c r="J269" s="184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84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83">
        <v>6</v>
      </c>
      <c r="U269" s="139">
        <v>32587.681159420285</v>
      </c>
      <c r="V269" s="140">
        <v>30.686442373974344</v>
      </c>
      <c r="X269" s="150">
        <v>17.25</v>
      </c>
      <c r="Y269" s="149">
        <v>64.971594202898558</v>
      </c>
    </row>
    <row r="270" spans="1:25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84">
        <v>38000</v>
      </c>
      <c r="J270" s="124" t="s">
        <v>186</v>
      </c>
      <c r="K270" s="184">
        <v>38000</v>
      </c>
      <c r="L270" s="125">
        <v>2.8420000000000001</v>
      </c>
      <c r="M270" s="136">
        <v>3</v>
      </c>
      <c r="N270" s="125">
        <v>2.7250000000000001</v>
      </c>
      <c r="O270" s="184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83">
        <v>4</v>
      </c>
      <c r="U270" s="139">
        <v>26985.507246376808</v>
      </c>
      <c r="V270" s="140">
        <v>37.056928034371651</v>
      </c>
      <c r="X270" s="150">
        <v>41.400000000000006</v>
      </c>
      <c r="Y270" s="149">
        <v>32.587681159420285</v>
      </c>
    </row>
    <row r="271" spans="1:25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84">
        <v>110000</v>
      </c>
      <c r="J271" s="184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84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83">
        <v>7</v>
      </c>
      <c r="U271" s="139">
        <v>274024.63768115942</v>
      </c>
      <c r="V271" s="140">
        <v>3.6493068961322637</v>
      </c>
      <c r="X271" s="150">
        <v>20.700000000000003</v>
      </c>
      <c r="Y271" s="149">
        <v>26.985507246376805</v>
      </c>
    </row>
    <row r="272" spans="1:25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84">
        <v>110000</v>
      </c>
      <c r="J272" s="184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84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83">
        <v>7</v>
      </c>
      <c r="U272" s="139">
        <v>187774.87922705311</v>
      </c>
      <c r="V272" s="140">
        <v>5.3255259921686475</v>
      </c>
      <c r="X272" s="150">
        <v>6.9</v>
      </c>
      <c r="Y272" s="149">
        <v>274.02463768115945</v>
      </c>
    </row>
    <row r="273" spans="1:25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84">
        <v>38000</v>
      </c>
      <c r="J273" s="184">
        <v>38000</v>
      </c>
      <c r="K273" s="184">
        <v>10000</v>
      </c>
      <c r="L273" s="125">
        <v>10.468999999999999</v>
      </c>
      <c r="M273" s="136">
        <v>11</v>
      </c>
      <c r="N273" s="125">
        <v>0.84099999999999997</v>
      </c>
      <c r="O273" s="184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83">
        <v>2</v>
      </c>
      <c r="U273" s="139">
        <v>215246.37681159418</v>
      </c>
      <c r="V273" s="140">
        <v>4.6458389442499328</v>
      </c>
      <c r="X273" s="150">
        <v>10.350000000000001</v>
      </c>
      <c r="Y273" s="149">
        <v>187.77487922705311</v>
      </c>
    </row>
    <row r="274" spans="1:25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84">
        <v>38000</v>
      </c>
      <c r="J274" s="184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84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83">
        <v>6</v>
      </c>
      <c r="U274" s="139">
        <v>37523.076923076922</v>
      </c>
      <c r="V274" s="140">
        <v>26.650266502665026</v>
      </c>
      <c r="X274" s="150">
        <v>6.9</v>
      </c>
      <c r="Y274" s="149">
        <v>215.24637681159416</v>
      </c>
    </row>
    <row r="275" spans="1:25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  <c r="X275" s="150">
        <v>44.85</v>
      </c>
      <c r="Y275" s="149">
        <v>37.523076923076921</v>
      </c>
    </row>
    <row r="276" spans="1:25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84">
        <v>38000</v>
      </c>
      <c r="J276" s="184">
        <v>38000</v>
      </c>
      <c r="K276" s="184">
        <v>10000</v>
      </c>
      <c r="L276" s="125">
        <v>10.019</v>
      </c>
      <c r="M276" s="136">
        <v>11</v>
      </c>
      <c r="N276" s="125">
        <v>0.8</v>
      </c>
      <c r="O276" s="184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83">
        <v>2</v>
      </c>
      <c r="U276" s="139">
        <v>215246.37681159418</v>
      </c>
      <c r="V276" s="140">
        <v>4.6458389442499328</v>
      </c>
      <c r="X276" s="150">
        <v>79.350000000000009</v>
      </c>
      <c r="Y276" s="149">
        <v>38.141902961562693</v>
      </c>
    </row>
    <row r="277" spans="1:25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84">
        <v>38000</v>
      </c>
      <c r="J277" s="184">
        <v>38000</v>
      </c>
      <c r="K277" s="184">
        <v>10000</v>
      </c>
      <c r="L277" s="125">
        <v>7.6459999999999999</v>
      </c>
      <c r="M277" s="136">
        <v>8</v>
      </c>
      <c r="N277" s="125">
        <v>2.9039999999999999</v>
      </c>
      <c r="O277" s="184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83">
        <v>4</v>
      </c>
      <c r="U277" s="139">
        <v>43958.93719806763</v>
      </c>
      <c r="V277" s="140">
        <v>22.748502664981597</v>
      </c>
      <c r="X277" s="150">
        <v>6.9</v>
      </c>
      <c r="Y277" s="149">
        <v>215.24637681159416</v>
      </c>
    </row>
    <row r="278" spans="1:25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84">
        <v>38000</v>
      </c>
      <c r="J278" s="184">
        <v>38000</v>
      </c>
      <c r="K278" s="184">
        <v>10000</v>
      </c>
      <c r="L278" s="125">
        <v>9.77</v>
      </c>
      <c r="M278" s="136">
        <v>10</v>
      </c>
      <c r="N278" s="125">
        <v>4.8179999999999996</v>
      </c>
      <c r="O278" s="184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83">
        <v>6</v>
      </c>
      <c r="U278" s="139">
        <v>38481.949934123841</v>
      </c>
      <c r="V278" s="140">
        <v>25.986209163305691</v>
      </c>
      <c r="X278" s="150">
        <v>20.700000000000003</v>
      </c>
      <c r="Y278" s="149">
        <v>43.95893719806763</v>
      </c>
    </row>
    <row r="279" spans="1:25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84">
        <v>38000</v>
      </c>
      <c r="J279" s="184">
        <v>38000</v>
      </c>
      <c r="K279" s="184">
        <v>10000</v>
      </c>
      <c r="L279" s="125">
        <v>8.452</v>
      </c>
      <c r="M279" s="136">
        <v>9</v>
      </c>
      <c r="N279" s="125">
        <v>0.91200000000000003</v>
      </c>
      <c r="O279" s="184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83">
        <v>2</v>
      </c>
      <c r="U279" s="139">
        <v>199971.0144927536</v>
      </c>
      <c r="V279" s="140">
        <v>5.0007247427163355</v>
      </c>
      <c r="X279" s="150">
        <v>37.950000000000003</v>
      </c>
      <c r="Y279" s="149">
        <v>38.48194993412384</v>
      </c>
    </row>
    <row r="280" spans="1:25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84">
        <v>38000</v>
      </c>
      <c r="J280" s="184">
        <v>38000</v>
      </c>
      <c r="K280" s="184">
        <v>10000</v>
      </c>
      <c r="L280" s="125">
        <v>11.802</v>
      </c>
      <c r="M280" s="136">
        <v>12</v>
      </c>
      <c r="N280" s="125">
        <v>0.67</v>
      </c>
      <c r="O280" s="184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83">
        <v>1</v>
      </c>
      <c r="U280" s="139">
        <v>432620.28985507245</v>
      </c>
      <c r="V280" s="140">
        <v>2.3114958393074891</v>
      </c>
      <c r="X280" s="150">
        <v>6.9</v>
      </c>
      <c r="Y280" s="149">
        <v>199.9710144927536</v>
      </c>
    </row>
    <row r="281" spans="1:25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84">
        <v>38000</v>
      </c>
      <c r="J281" s="124" t="s">
        <v>186</v>
      </c>
      <c r="K281" s="184">
        <v>38000</v>
      </c>
      <c r="L281" s="125">
        <v>8.7110000000000003</v>
      </c>
      <c r="M281" s="136">
        <v>9</v>
      </c>
      <c r="N281" s="125">
        <v>2.2759999999999998</v>
      </c>
      <c r="O281" s="184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83">
        <v>4</v>
      </c>
      <c r="U281" s="139">
        <v>56824.34782608696</v>
      </c>
      <c r="V281" s="140">
        <v>17.598090224643446</v>
      </c>
      <c r="X281" s="150">
        <v>3.45</v>
      </c>
      <c r="Y281" s="149">
        <v>432.62028985507243</v>
      </c>
    </row>
    <row r="282" spans="1:25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84">
        <v>38000</v>
      </c>
      <c r="J282" s="184">
        <v>38000</v>
      </c>
      <c r="K282" s="184">
        <v>10000</v>
      </c>
      <c r="L282" s="125">
        <v>12.646000000000001</v>
      </c>
      <c r="M282" s="136">
        <v>13</v>
      </c>
      <c r="N282" s="125">
        <v>1.9670000000000001</v>
      </c>
      <c r="O282" s="184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83">
        <v>4</v>
      </c>
      <c r="U282" s="139">
        <v>91398.55072463768</v>
      </c>
      <c r="V282" s="140">
        <v>10.941092523586775</v>
      </c>
      <c r="X282" s="150">
        <v>17.25</v>
      </c>
      <c r="Y282" s="149">
        <v>56.824347826086957</v>
      </c>
    </row>
    <row r="283" spans="1:25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  <c r="X283" s="150">
        <v>13.8</v>
      </c>
      <c r="Y283" s="149">
        <v>91.398550724637673</v>
      </c>
    </row>
    <row r="284" spans="1:25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84">
        <v>38000</v>
      </c>
      <c r="J284" s="184">
        <v>38000</v>
      </c>
      <c r="K284" s="184">
        <v>10000</v>
      </c>
      <c r="L284" s="125">
        <v>4.5030000000000001</v>
      </c>
      <c r="M284" s="136">
        <v>5</v>
      </c>
      <c r="N284" s="125">
        <v>1.343</v>
      </c>
      <c r="O284" s="184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83">
        <v>4</v>
      </c>
      <c r="U284" s="139">
        <v>67549.758454106268</v>
      </c>
      <c r="V284" s="140">
        <v>14.803901936665048</v>
      </c>
      <c r="X284" s="150">
        <v>96.600000000000023</v>
      </c>
      <c r="Y284" s="149">
        <v>35.695445134575557</v>
      </c>
    </row>
    <row r="285" spans="1:25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84">
        <v>38000</v>
      </c>
      <c r="J285" s="184">
        <v>38000</v>
      </c>
      <c r="K285" s="184">
        <v>10000</v>
      </c>
      <c r="L285" s="125">
        <v>2.8130000000000002</v>
      </c>
      <c r="M285" s="136">
        <v>3</v>
      </c>
      <c r="N285" s="125">
        <v>1.0369999999999999</v>
      </c>
      <c r="O285" s="184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83">
        <v>4</v>
      </c>
      <c r="U285" s="139">
        <v>80956.521739130432</v>
      </c>
      <c r="V285" s="140">
        <v>12.352309344790548</v>
      </c>
      <c r="X285" s="150">
        <v>10.350000000000001</v>
      </c>
      <c r="Y285" s="149">
        <v>67.549758454106268</v>
      </c>
    </row>
    <row r="286" spans="1:25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84">
        <v>38000</v>
      </c>
      <c r="J286" s="124" t="s">
        <v>186</v>
      </c>
      <c r="K286" s="184">
        <v>38000</v>
      </c>
      <c r="L286" s="125">
        <v>7.3239999999999998</v>
      </c>
      <c r="M286" s="136">
        <v>8</v>
      </c>
      <c r="N286" s="125">
        <v>3.9460000000000002</v>
      </c>
      <c r="O286" s="184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83">
        <v>6</v>
      </c>
      <c r="U286" s="139">
        <v>39866.98872785829</v>
      </c>
      <c r="V286" s="140">
        <v>25.08340940486481</v>
      </c>
      <c r="X286" s="150">
        <v>6.9</v>
      </c>
      <c r="Y286" s="149">
        <v>80.956521739130423</v>
      </c>
    </row>
    <row r="287" spans="1:25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84">
        <v>38000</v>
      </c>
      <c r="J287" s="184">
        <v>38000</v>
      </c>
      <c r="K287" s="184">
        <v>10000</v>
      </c>
      <c r="L287" s="125">
        <v>5.9370000000000003</v>
      </c>
      <c r="M287" s="136">
        <v>6</v>
      </c>
      <c r="N287" s="125">
        <v>1.6459999999999999</v>
      </c>
      <c r="O287" s="184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83">
        <v>4</v>
      </c>
      <c r="U287" s="139">
        <v>74339.130434782594</v>
      </c>
      <c r="V287" s="140">
        <v>13.45186571528834</v>
      </c>
      <c r="X287" s="150">
        <v>31.05</v>
      </c>
      <c r="Y287" s="149">
        <v>39.866988727858292</v>
      </c>
    </row>
    <row r="288" spans="1:25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84">
        <v>38000</v>
      </c>
      <c r="J288" s="124" t="s">
        <v>186</v>
      </c>
      <c r="K288" s="184">
        <v>38000</v>
      </c>
      <c r="L288" s="125">
        <v>3.1549999999999998</v>
      </c>
      <c r="M288" s="136">
        <v>4</v>
      </c>
      <c r="N288" s="125">
        <v>1.55</v>
      </c>
      <c r="O288" s="184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83">
        <v>4</v>
      </c>
      <c r="U288" s="139">
        <v>60760.386473429942</v>
      </c>
      <c r="V288" s="140">
        <v>16.458091497447807</v>
      </c>
      <c r="X288" s="150">
        <v>10.350000000000001</v>
      </c>
      <c r="Y288" s="149">
        <v>74.339130434782589</v>
      </c>
    </row>
    <row r="289" spans="1:25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84">
        <v>38000</v>
      </c>
      <c r="J289" s="184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84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83">
        <v>4</v>
      </c>
      <c r="U289" s="139">
        <v>243385.5072463768</v>
      </c>
      <c r="V289" s="140">
        <v>4.1087080792682924</v>
      </c>
      <c r="X289" s="150">
        <v>10.350000000000001</v>
      </c>
      <c r="Y289" s="149">
        <v>60.760386473429939</v>
      </c>
    </row>
    <row r="290" spans="1:25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84">
        <v>38000</v>
      </c>
      <c r="J290" s="184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84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83">
        <v>2</v>
      </c>
      <c r="U290" s="139">
        <v>215246.37681159418</v>
      </c>
      <c r="V290" s="140">
        <v>4.6458389442499328</v>
      </c>
      <c r="X290" s="150">
        <v>3.45</v>
      </c>
      <c r="Y290" s="149">
        <v>243.38550724637682</v>
      </c>
    </row>
    <row r="291" spans="1:25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84">
        <v>38000</v>
      </c>
      <c r="J291" s="184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84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83">
        <v>4</v>
      </c>
      <c r="U291" s="139">
        <v>64971.594202898552</v>
      </c>
      <c r="V291" s="140">
        <v>15.391341589635605</v>
      </c>
      <c r="X291" s="150">
        <v>6.9</v>
      </c>
      <c r="Y291" s="149">
        <v>215.24637681159416</v>
      </c>
    </row>
    <row r="292" spans="1:25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84">
        <v>38000</v>
      </c>
      <c r="J292" s="124" t="s">
        <v>186</v>
      </c>
      <c r="K292" s="184">
        <v>38000</v>
      </c>
      <c r="L292" s="125">
        <v>2.5310000000000001</v>
      </c>
      <c r="M292" s="136">
        <v>3</v>
      </c>
      <c r="N292" s="125">
        <v>2.7330000000000001</v>
      </c>
      <c r="O292" s="184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83">
        <v>4</v>
      </c>
      <c r="U292" s="139">
        <v>26985.507246376808</v>
      </c>
      <c r="V292" s="140">
        <v>37.056928034371651</v>
      </c>
      <c r="X292" s="150">
        <v>17.25</v>
      </c>
      <c r="Y292" s="149">
        <v>64.971594202898558</v>
      </c>
    </row>
    <row r="293" spans="1:25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84">
        <v>38000</v>
      </c>
      <c r="J293" s="124" t="s">
        <v>186</v>
      </c>
      <c r="K293" s="184">
        <v>38000</v>
      </c>
      <c r="L293" s="125">
        <v>5.4480000000000004</v>
      </c>
      <c r="M293" s="136">
        <v>6</v>
      </c>
      <c r="N293" s="125">
        <v>5.7649999999999997</v>
      </c>
      <c r="O293" s="184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83">
        <v>6</v>
      </c>
      <c r="U293" s="139">
        <v>22638.795986622074</v>
      </c>
      <c r="V293" s="140">
        <v>44.171960407741174</v>
      </c>
      <c r="X293" s="150">
        <v>20.700000000000003</v>
      </c>
      <c r="Y293" s="149">
        <v>26.985507246376805</v>
      </c>
    </row>
    <row r="294" spans="1:25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84">
        <v>38000</v>
      </c>
      <c r="J294" s="184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84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83">
        <v>3</v>
      </c>
      <c r="U294" s="139">
        <v>152169.08212560383</v>
      </c>
      <c r="V294" s="140">
        <v>6.5716371948315828</v>
      </c>
      <c r="X294" s="150">
        <v>44.85</v>
      </c>
      <c r="Y294" s="149">
        <v>22.638795986622071</v>
      </c>
    </row>
    <row r="295" spans="1:25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84">
        <v>38000</v>
      </c>
      <c r="J295" s="184">
        <v>38000</v>
      </c>
      <c r="K295" s="184">
        <v>20000</v>
      </c>
      <c r="L295" s="125">
        <v>6.5659999999999998</v>
      </c>
      <c r="M295" s="136">
        <v>7</v>
      </c>
      <c r="N295" s="125">
        <v>5.0469999999999997</v>
      </c>
      <c r="O295" s="184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83">
        <v>6</v>
      </c>
      <c r="U295" s="139">
        <v>27212.801932367147</v>
      </c>
      <c r="V295" s="140">
        <v>36.747410372711059</v>
      </c>
      <c r="X295" s="150">
        <v>10.350000000000001</v>
      </c>
      <c r="Y295" s="149">
        <v>152.16908212560384</v>
      </c>
    </row>
    <row r="296" spans="1:25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84">
        <v>38000</v>
      </c>
      <c r="J296" s="184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84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83">
        <v>4</v>
      </c>
      <c r="U296" s="139">
        <v>67549.758454106268</v>
      </c>
      <c r="V296" s="140">
        <v>14.803901936665048</v>
      </c>
      <c r="X296" s="150">
        <v>41.400000000000006</v>
      </c>
      <c r="Y296" s="149">
        <v>27.212801932367146</v>
      </c>
    </row>
    <row r="297" spans="1:25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  <c r="X297" s="150">
        <v>10.350000000000001</v>
      </c>
      <c r="Y297" s="149">
        <v>67.549758454106268</v>
      </c>
    </row>
    <row r="298" spans="1:25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  <c r="X298" s="150">
        <v>89.7</v>
      </c>
      <c r="Y298" s="149">
        <v>26.690412486064659</v>
      </c>
    </row>
    <row r="299" spans="1:25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H299" s="124" t="s">
        <v>180</v>
      </c>
      <c r="I299" s="184">
        <v>38000</v>
      </c>
      <c r="L299" s="125">
        <v>5.1589999999999998</v>
      </c>
      <c r="M299" s="136">
        <v>6</v>
      </c>
      <c r="N299" s="125">
        <v>0.58299999999999996</v>
      </c>
      <c r="O299" s="184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83">
        <v>4</v>
      </c>
      <c r="U299" s="139">
        <v>223017.39130434781</v>
      </c>
      <c r="V299" s="140">
        <v>4.4839552384294459</v>
      </c>
      <c r="X299" s="150">
        <v>51.75</v>
      </c>
      <c r="Y299" s="149">
        <v>34.042512077294681</v>
      </c>
    </row>
    <row r="300" spans="1:25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H300" s="124" t="s">
        <v>180</v>
      </c>
      <c r="I300" s="184">
        <v>38000</v>
      </c>
      <c r="L300" s="125">
        <v>2.2799999999999998</v>
      </c>
      <c r="M300" s="136">
        <v>3</v>
      </c>
      <c r="N300" s="125">
        <v>1.6240000000000001</v>
      </c>
      <c r="O300" s="184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83">
        <v>4</v>
      </c>
      <c r="U300" s="139">
        <v>53971.014492753617</v>
      </c>
      <c r="V300" s="140">
        <v>18.528464017185826</v>
      </c>
      <c r="X300" s="150">
        <v>3.45</v>
      </c>
      <c r="Y300" s="149">
        <v>223.0173913043478</v>
      </c>
    </row>
    <row r="301" spans="1:25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  <c r="X301" s="150">
        <v>10.350000000000001</v>
      </c>
      <c r="Y301" s="149">
        <v>53.971014492753611</v>
      </c>
    </row>
    <row r="302" spans="1:25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84">
        <v>38000</v>
      </c>
      <c r="J302" s="124" t="s">
        <v>186</v>
      </c>
      <c r="K302" s="184">
        <v>38000</v>
      </c>
      <c r="L302" s="125">
        <v>5.0540000000000003</v>
      </c>
      <c r="M302" s="136">
        <v>6</v>
      </c>
      <c r="N302" s="125">
        <v>4.5060000000000002</v>
      </c>
      <c r="O302" s="184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83">
        <v>6</v>
      </c>
      <c r="U302" s="139">
        <v>29430.434782608696</v>
      </c>
      <c r="V302" s="140">
        <v>33.978431082877826</v>
      </c>
      <c r="X302" s="150">
        <v>55.2</v>
      </c>
      <c r="Y302" s="149">
        <v>28.095833333333335</v>
      </c>
    </row>
    <row r="303" spans="1:25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84">
        <v>38000</v>
      </c>
      <c r="J303" s="184">
        <v>38000</v>
      </c>
      <c r="K303" s="184">
        <v>20000</v>
      </c>
      <c r="L303" s="125">
        <v>7.4589999999999996</v>
      </c>
      <c r="M303" s="136">
        <v>8</v>
      </c>
      <c r="N303" s="125">
        <v>1.9770000000000001</v>
      </c>
      <c r="O303" s="184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83">
        <v>4</v>
      </c>
      <c r="U303" s="139">
        <v>65938.405797101441</v>
      </c>
      <c r="V303" s="140">
        <v>15.165668443321062</v>
      </c>
      <c r="X303" s="150">
        <v>34.5</v>
      </c>
      <c r="Y303" s="149">
        <v>29.430434782608696</v>
      </c>
    </row>
    <row r="304" spans="1:25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84">
        <v>38000</v>
      </c>
      <c r="J304" s="184">
        <v>38000</v>
      </c>
      <c r="K304" s="184">
        <v>20000</v>
      </c>
      <c r="L304" s="125">
        <v>6.2380000000000004</v>
      </c>
      <c r="M304" s="136">
        <v>7</v>
      </c>
      <c r="N304" s="125">
        <v>4.423</v>
      </c>
      <c r="O304" s="184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83">
        <v>6</v>
      </c>
      <c r="U304" s="139">
        <v>32655.36231884058</v>
      </c>
      <c r="V304" s="140">
        <v>30.62284197725921</v>
      </c>
      <c r="X304" s="150">
        <v>13.8</v>
      </c>
      <c r="Y304" s="149">
        <v>65.938405797101453</v>
      </c>
    </row>
    <row r="305" spans="1:25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84">
        <v>38000</v>
      </c>
      <c r="J305" s="184">
        <v>38000</v>
      </c>
      <c r="K305" s="184">
        <v>20000</v>
      </c>
      <c r="L305" s="125">
        <v>7.4790000000000001</v>
      </c>
      <c r="M305" s="136">
        <v>8</v>
      </c>
      <c r="N305" s="125">
        <v>1.9430000000000001</v>
      </c>
      <c r="O305" s="184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83">
        <v>4</v>
      </c>
      <c r="U305" s="139">
        <v>65938.405797101441</v>
      </c>
      <c r="V305" s="140">
        <v>15.165668443321062</v>
      </c>
      <c r="X305" s="150">
        <v>34.5</v>
      </c>
      <c r="Y305" s="149">
        <v>32.655362318840581</v>
      </c>
    </row>
    <row r="306" spans="1:25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84">
        <v>38000</v>
      </c>
      <c r="J306" s="184">
        <v>38000</v>
      </c>
      <c r="K306" s="184">
        <v>20000</v>
      </c>
      <c r="L306" s="125">
        <v>9.6340000000000003</v>
      </c>
      <c r="M306" s="136">
        <v>10</v>
      </c>
      <c r="N306" s="125">
        <v>1.036</v>
      </c>
      <c r="O306" s="184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83">
        <v>2</v>
      </c>
      <c r="U306" s="139">
        <v>207608.69565217389</v>
      </c>
      <c r="V306" s="140">
        <v>4.8167539267015709</v>
      </c>
      <c r="X306" s="150">
        <v>13.8</v>
      </c>
      <c r="Y306" s="149">
        <v>65.938405797101453</v>
      </c>
    </row>
    <row r="307" spans="1:25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84">
        <v>38000</v>
      </c>
      <c r="J307" s="184">
        <v>38000</v>
      </c>
      <c r="K307" s="184">
        <v>20000</v>
      </c>
      <c r="L307" s="125">
        <v>10.101000000000001</v>
      </c>
      <c r="M307" s="136">
        <v>11</v>
      </c>
      <c r="N307" s="125">
        <v>1.1299999999999999</v>
      </c>
      <c r="O307" s="184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83">
        <v>2</v>
      </c>
      <c r="U307" s="139">
        <v>215246.37681159418</v>
      </c>
      <c r="V307" s="140">
        <v>4.6458389442499328</v>
      </c>
      <c r="X307" s="150">
        <v>6.9</v>
      </c>
      <c r="Y307" s="149">
        <v>207.60869565217388</v>
      </c>
    </row>
    <row r="308" spans="1:25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84">
        <v>38000</v>
      </c>
      <c r="J308" s="184">
        <v>38000</v>
      </c>
      <c r="K308" s="184">
        <v>20000</v>
      </c>
      <c r="L308" s="125">
        <v>13.898</v>
      </c>
      <c r="M308" s="136">
        <v>14</v>
      </c>
      <c r="N308" s="125">
        <v>4.42</v>
      </c>
      <c r="O308" s="184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83">
        <v>6</v>
      </c>
      <c r="U308" s="139">
        <v>55229.855072463768</v>
      </c>
      <c r="V308" s="140">
        <v>18.106149268144197</v>
      </c>
      <c r="X308" s="150">
        <v>6.9</v>
      </c>
      <c r="Y308" s="149">
        <v>215.24637681159416</v>
      </c>
    </row>
    <row r="309" spans="1:25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  <c r="X309" s="150">
        <v>34.5</v>
      </c>
      <c r="Y309" s="149">
        <v>55.229855072463764</v>
      </c>
    </row>
    <row r="310" spans="1:25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84">
        <v>38000</v>
      </c>
      <c r="J310" s="184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84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83">
        <v>5</v>
      </c>
      <c r="U310" s="139">
        <v>65896.894409937871</v>
      </c>
      <c r="V310" s="140">
        <v>15.175221972967373</v>
      </c>
      <c r="X310" s="150">
        <v>117.30000000000001</v>
      </c>
      <c r="Y310" s="149">
        <v>41.97655583972719</v>
      </c>
    </row>
    <row r="311" spans="1:25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84">
        <v>110000</v>
      </c>
      <c r="J311" s="184">
        <v>20000</v>
      </c>
      <c r="K311" s="184">
        <v>110000</v>
      </c>
      <c r="L311" s="125">
        <v>7.5890000000000004</v>
      </c>
      <c r="M311" s="136">
        <v>8</v>
      </c>
      <c r="N311" s="125">
        <v>2.1619999999999999</v>
      </c>
      <c r="O311" s="184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83">
        <v>8</v>
      </c>
      <c r="U311" s="139">
        <v>125035.9420289855</v>
      </c>
      <c r="V311" s="140">
        <v>7.9977003713714785</v>
      </c>
      <c r="X311" s="150">
        <v>24.150000000000006</v>
      </c>
      <c r="Y311" s="149">
        <v>65.896894409937872</v>
      </c>
    </row>
    <row r="312" spans="1:25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84">
        <v>110000</v>
      </c>
      <c r="J312" s="184">
        <v>20000</v>
      </c>
      <c r="K312" s="184">
        <v>110000</v>
      </c>
      <c r="L312" s="125">
        <v>11.318</v>
      </c>
      <c r="M312" s="136">
        <v>12</v>
      </c>
      <c r="N312" s="125">
        <v>1.034</v>
      </c>
      <c r="O312" s="184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83">
        <v>7</v>
      </c>
      <c r="U312" s="139">
        <v>296937.68115942029</v>
      </c>
      <c r="V312" s="140">
        <v>3.3677100060033092</v>
      </c>
      <c r="X312" s="150">
        <v>17.25</v>
      </c>
      <c r="Y312" s="149">
        <v>125.03594202898549</v>
      </c>
    </row>
    <row r="313" spans="1:25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84">
        <v>110000</v>
      </c>
      <c r="J313" s="184">
        <v>110000</v>
      </c>
      <c r="K313" s="184">
        <v>38000</v>
      </c>
      <c r="L313" s="125">
        <v>7.1349999999999998</v>
      </c>
      <c r="M313" s="136">
        <v>8</v>
      </c>
      <c r="N313" s="125">
        <v>1.9890000000000001</v>
      </c>
      <c r="O313" s="184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83">
        <v>8</v>
      </c>
      <c r="U313" s="139">
        <v>156294.92753623187</v>
      </c>
      <c r="V313" s="140">
        <v>6.3981602970971823</v>
      </c>
      <c r="X313" s="150">
        <v>6.9</v>
      </c>
      <c r="Y313" s="149">
        <v>296.93768115942026</v>
      </c>
    </row>
    <row r="314" spans="1:25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84">
        <v>110000</v>
      </c>
      <c r="J314" s="124" t="s">
        <v>186</v>
      </c>
      <c r="K314" s="184">
        <v>110000</v>
      </c>
      <c r="L314" s="125">
        <v>7.4329999999999998</v>
      </c>
      <c r="M314" s="136">
        <v>8</v>
      </c>
      <c r="N314" s="125">
        <v>1.038</v>
      </c>
      <c r="O314" s="184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83">
        <v>7</v>
      </c>
      <c r="U314" s="139">
        <v>266386.95652173914</v>
      </c>
      <c r="V314" s="140">
        <v>3.7539375540648616</v>
      </c>
      <c r="X314" s="150">
        <v>13.8</v>
      </c>
      <c r="Y314" s="149">
        <v>156.29492753623185</v>
      </c>
    </row>
    <row r="315" spans="1:25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84">
        <v>38000</v>
      </c>
      <c r="J315" s="184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84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83">
        <v>2</v>
      </c>
      <c r="U315" s="139">
        <v>207608.69565217389</v>
      </c>
      <c r="V315" s="140">
        <v>4.8167539267015709</v>
      </c>
      <c r="X315" s="150">
        <v>6.9</v>
      </c>
      <c r="Y315" s="149">
        <v>266.38695652173914</v>
      </c>
    </row>
    <row r="316" spans="1:25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84">
        <v>38000</v>
      </c>
      <c r="J316" s="184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84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83">
        <v>4</v>
      </c>
      <c r="U316" s="139">
        <v>263753.62318840576</v>
      </c>
      <c r="V316" s="140">
        <v>3.7914171108302654</v>
      </c>
      <c r="X316" s="150">
        <v>6.9</v>
      </c>
      <c r="Y316" s="149">
        <v>207.60869565217388</v>
      </c>
    </row>
    <row r="317" spans="1:25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84">
        <v>110000</v>
      </c>
      <c r="J317" s="184">
        <v>110000</v>
      </c>
      <c r="K317" s="184">
        <v>38000</v>
      </c>
      <c r="L317" s="125">
        <v>7.2930000000000001</v>
      </c>
      <c r="M317" s="136">
        <v>8</v>
      </c>
      <c r="N317" s="125">
        <v>2.4009999999999998</v>
      </c>
      <c r="O317" s="184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83">
        <v>8</v>
      </c>
      <c r="U317" s="139">
        <v>125035.9420289855</v>
      </c>
      <c r="V317" s="140">
        <v>7.9977003713714785</v>
      </c>
      <c r="X317" s="150">
        <v>3.45</v>
      </c>
      <c r="Y317" s="149">
        <v>263.75362318840581</v>
      </c>
    </row>
    <row r="318" spans="1:25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  <c r="X318" s="150">
        <v>17.25</v>
      </c>
      <c r="Y318" s="149">
        <v>125.03594202898549</v>
      </c>
    </row>
    <row r="319" spans="1:25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84">
        <v>38000</v>
      </c>
      <c r="J319" s="124" t="s">
        <v>186</v>
      </c>
      <c r="K319" s="184">
        <v>38000</v>
      </c>
      <c r="L319" s="125">
        <v>12.249000000000001</v>
      </c>
      <c r="M319" s="136">
        <v>13</v>
      </c>
      <c r="N319" s="125">
        <v>1.659</v>
      </c>
      <c r="O319" s="184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83">
        <v>3</v>
      </c>
      <c r="U319" s="139">
        <v>157260.86956521738</v>
      </c>
      <c r="V319" s="140">
        <v>6.3588609344760867</v>
      </c>
      <c r="X319" s="150">
        <v>48.300000000000011</v>
      </c>
      <c r="Y319" s="149">
        <v>58.297101449275345</v>
      </c>
    </row>
    <row r="320" spans="1:25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84">
        <v>110000</v>
      </c>
      <c r="J320" s="124" t="s">
        <v>186</v>
      </c>
      <c r="K320" s="184">
        <v>110000</v>
      </c>
      <c r="L320" s="125">
        <v>14.393000000000001</v>
      </c>
      <c r="M320" s="136">
        <v>15</v>
      </c>
      <c r="N320" s="125">
        <v>0.19400000000000001</v>
      </c>
      <c r="O320" s="184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83">
        <v>7</v>
      </c>
      <c r="U320" s="139">
        <v>639701.44927536231</v>
      </c>
      <c r="V320" s="140">
        <v>1.5632292237773961</v>
      </c>
      <c r="X320" s="150">
        <v>10.350000000000001</v>
      </c>
      <c r="Y320" s="149">
        <v>157.26086956521738</v>
      </c>
    </row>
    <row r="321" spans="1:25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84">
        <v>38000</v>
      </c>
      <c r="J321" s="184">
        <v>38000</v>
      </c>
      <c r="K321" s="184">
        <v>20000</v>
      </c>
      <c r="L321" s="125">
        <v>10.332000000000001</v>
      </c>
      <c r="M321" s="136">
        <v>11</v>
      </c>
      <c r="N321" s="125">
        <v>0.42199999999999999</v>
      </c>
      <c r="O321" s="184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83">
        <v>1</v>
      </c>
      <c r="U321" s="139">
        <v>417344.92753623187</v>
      </c>
      <c r="V321" s="140">
        <v>2.396099566618513</v>
      </c>
      <c r="X321" s="150">
        <v>3.45</v>
      </c>
      <c r="Y321" s="149">
        <v>639.70144927536228</v>
      </c>
    </row>
    <row r="322" spans="1:25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84">
        <v>38000</v>
      </c>
      <c r="J322" s="184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84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83">
        <v>1</v>
      </c>
      <c r="U322" s="139">
        <v>432620.28985507245</v>
      </c>
      <c r="V322" s="140">
        <v>2.3114958393074891</v>
      </c>
      <c r="X322" s="150">
        <v>3.45</v>
      </c>
      <c r="Y322" s="149">
        <v>417.34492753623186</v>
      </c>
    </row>
    <row r="323" spans="1:25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84">
        <v>38000</v>
      </c>
      <c r="J323" s="184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84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83">
        <v>1</v>
      </c>
      <c r="U323" s="139">
        <v>463171.0144927536</v>
      </c>
      <c r="V323" s="140">
        <v>2.1590297508041605</v>
      </c>
      <c r="X323" s="150">
        <v>3.45</v>
      </c>
      <c r="Y323" s="149">
        <v>432.62028985507243</v>
      </c>
    </row>
    <row r="324" spans="1:25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84">
        <v>38000</v>
      </c>
      <c r="J324" s="184">
        <v>20000</v>
      </c>
      <c r="K324" s="184">
        <v>38000</v>
      </c>
      <c r="L324" s="125">
        <v>2.5750000000000002</v>
      </c>
      <c r="M324" s="136">
        <v>3</v>
      </c>
      <c r="N324" s="125">
        <v>1.018</v>
      </c>
      <c r="O324" s="184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83">
        <v>4</v>
      </c>
      <c r="U324" s="139">
        <v>80956.521739130432</v>
      </c>
      <c r="V324" s="140">
        <v>12.352309344790548</v>
      </c>
      <c r="X324" s="150">
        <v>3.45</v>
      </c>
      <c r="Y324" s="149">
        <v>463.17101449275361</v>
      </c>
    </row>
    <row r="325" spans="1:25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84">
        <v>110000</v>
      </c>
      <c r="J325" s="124" t="s">
        <v>186</v>
      </c>
      <c r="K325" s="184">
        <v>110000</v>
      </c>
      <c r="L325" s="125">
        <v>4.5979999999999999</v>
      </c>
      <c r="M325" s="136">
        <v>5</v>
      </c>
      <c r="N325" s="125">
        <v>8.8409999999999904</v>
      </c>
      <c r="O325" s="184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83">
        <v>11</v>
      </c>
      <c r="U325" s="139">
        <v>27225.810904071772</v>
      </c>
      <c r="V325" s="140">
        <v>36.729851813172047</v>
      </c>
      <c r="X325" s="150">
        <v>6.9</v>
      </c>
      <c r="Y325" s="149">
        <v>80.956521739130423</v>
      </c>
    </row>
    <row r="326" spans="1:25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84">
        <v>110000</v>
      </c>
      <c r="J326" s="124" t="s">
        <v>186</v>
      </c>
      <c r="K326" s="184">
        <v>110000</v>
      </c>
      <c r="L326" s="125">
        <v>1.2929999999999999</v>
      </c>
      <c r="M326" s="136">
        <v>2</v>
      </c>
      <c r="N326" s="125">
        <v>1.653</v>
      </c>
      <c r="O326" s="184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83">
        <v>11</v>
      </c>
      <c r="U326" s="139">
        <v>129476.32850241545</v>
      </c>
      <c r="V326" s="140">
        <v>7.7234194973434436</v>
      </c>
      <c r="X326" s="150">
        <v>72.45</v>
      </c>
      <c r="Y326" s="149">
        <v>27.225810904071771</v>
      </c>
    </row>
    <row r="327" spans="1:25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84">
        <v>38000</v>
      </c>
      <c r="J327" s="124" t="s">
        <v>186</v>
      </c>
      <c r="K327" s="184">
        <v>38000</v>
      </c>
      <c r="L327" s="125">
        <v>6.4980000000000002</v>
      </c>
      <c r="M327" s="136">
        <v>7</v>
      </c>
      <c r="N327" s="125">
        <v>1.6879999999999999</v>
      </c>
      <c r="O327" s="184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83">
        <v>4</v>
      </c>
      <c r="U327" s="139">
        <v>60846.3768115942</v>
      </c>
      <c r="V327" s="140">
        <v>16.43483231707317</v>
      </c>
      <c r="X327" s="150">
        <v>10.350000000000001</v>
      </c>
      <c r="Y327" s="149">
        <v>129.47632850241544</v>
      </c>
    </row>
    <row r="328" spans="1:25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84">
        <v>110000</v>
      </c>
      <c r="J328" s="124" t="s">
        <v>186</v>
      </c>
      <c r="K328" s="184">
        <v>110000</v>
      </c>
      <c r="L328" s="125">
        <v>3.847</v>
      </c>
      <c r="M328" s="136">
        <v>4</v>
      </c>
      <c r="N328" s="125">
        <v>0.92800000000000005</v>
      </c>
      <c r="O328" s="184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83">
        <v>7</v>
      </c>
      <c r="U328" s="139">
        <v>235836.23188405795</v>
      </c>
      <c r="V328" s="140">
        <v>4.2402305702188325</v>
      </c>
      <c r="X328" s="150">
        <v>13.8</v>
      </c>
      <c r="Y328" s="149">
        <v>60.846376811594205</v>
      </c>
    </row>
    <row r="329" spans="1:25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84">
        <v>110000</v>
      </c>
      <c r="J329" s="184">
        <v>38000</v>
      </c>
      <c r="K329" s="184">
        <v>110000</v>
      </c>
      <c r="L329" s="125">
        <v>1.679</v>
      </c>
      <c r="M329" s="136">
        <v>2</v>
      </c>
      <c r="N329" s="125">
        <v>0.77800000000000002</v>
      </c>
      <c r="O329" s="184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83">
        <v>11</v>
      </c>
      <c r="U329" s="139">
        <v>388428.98550724634</v>
      </c>
      <c r="V329" s="140">
        <v>2.5744731657811473</v>
      </c>
      <c r="X329" s="150">
        <v>6.9</v>
      </c>
      <c r="Y329" s="149">
        <v>235.83623188405795</v>
      </c>
    </row>
    <row r="330" spans="1:25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84">
        <v>110000</v>
      </c>
      <c r="L330" s="125">
        <v>3.7469999999999999</v>
      </c>
      <c r="M330" s="136">
        <v>4</v>
      </c>
      <c r="N330" s="125">
        <v>2.9180000000000001</v>
      </c>
      <c r="O330" s="184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83">
        <v>8</v>
      </c>
      <c r="U330" s="139">
        <v>90617.874396135259</v>
      </c>
      <c r="V330" s="140">
        <v>11.03535043901503</v>
      </c>
      <c r="X330" s="150">
        <v>3.45</v>
      </c>
      <c r="Y330" s="149">
        <v>388.42898550724635</v>
      </c>
    </row>
    <row r="331" spans="1:25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84">
        <v>110000</v>
      </c>
      <c r="L331" s="125">
        <v>6.1849999999999996</v>
      </c>
      <c r="M331" s="136">
        <v>7</v>
      </c>
      <c r="N331" s="125">
        <v>1.5249999999999999</v>
      </c>
      <c r="O331" s="184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83">
        <v>7</v>
      </c>
      <c r="U331" s="139">
        <v>172499.51690821254</v>
      </c>
      <c r="V331" s="140">
        <v>5.7971176842895318</v>
      </c>
      <c r="X331" s="150">
        <v>20.700000000000003</v>
      </c>
      <c r="Y331" s="149">
        <v>90.617874396135264</v>
      </c>
    </row>
    <row r="332" spans="1:25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  <c r="X332" s="150">
        <v>10.350000000000001</v>
      </c>
      <c r="Y332" s="149">
        <v>172.49951690821251</v>
      </c>
    </row>
    <row r="333" spans="1:25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84">
        <v>110000</v>
      </c>
      <c r="L333" s="125">
        <v>5.2619999999999996</v>
      </c>
      <c r="M333" s="136">
        <v>6</v>
      </c>
      <c r="N333" s="125">
        <v>1.7170000000000001</v>
      </c>
      <c r="O333" s="184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83">
        <v>8</v>
      </c>
      <c r="U333" s="139">
        <v>146110.86956521738</v>
      </c>
      <c r="V333" s="140">
        <v>6.8441177783398555</v>
      </c>
      <c r="X333" s="150">
        <v>48.300000000000011</v>
      </c>
      <c r="Y333" s="149">
        <v>40.838716356107653</v>
      </c>
    </row>
    <row r="334" spans="1:25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84">
        <v>38000</v>
      </c>
      <c r="J334" s="184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84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83">
        <v>4</v>
      </c>
      <c r="U334" s="139">
        <v>202649.27536231882</v>
      </c>
      <c r="V334" s="140">
        <v>4.9346339788883489</v>
      </c>
      <c r="X334" s="150">
        <v>13.8</v>
      </c>
      <c r="Y334" s="149">
        <v>146.11086956521737</v>
      </c>
    </row>
    <row r="335" spans="1:25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84">
        <v>38000</v>
      </c>
      <c r="L335" s="125">
        <v>4.4219999999999997</v>
      </c>
      <c r="M335" s="136">
        <v>5</v>
      </c>
      <c r="N335" s="125">
        <v>1.552</v>
      </c>
      <c r="O335" s="184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83">
        <v>4</v>
      </c>
      <c r="U335" s="139">
        <v>67549.758454106268</v>
      </c>
      <c r="V335" s="140">
        <v>14.803901936665048</v>
      </c>
      <c r="X335" s="150">
        <v>3.45</v>
      </c>
      <c r="Y335" s="149">
        <v>202.64927536231883</v>
      </c>
    </row>
    <row r="336" spans="1:25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84">
        <v>110000</v>
      </c>
      <c r="J336" s="184">
        <v>110000</v>
      </c>
      <c r="K336" s="184">
        <v>38000</v>
      </c>
      <c r="L336" s="125">
        <v>8.0969999999999995</v>
      </c>
      <c r="M336" s="136">
        <v>9</v>
      </c>
      <c r="N336" s="125">
        <v>2.3530000000000002</v>
      </c>
      <c r="O336" s="184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83">
        <v>8</v>
      </c>
      <c r="U336" s="139">
        <v>129109.56521739131</v>
      </c>
      <c r="V336" s="140">
        <v>7.7453595193836042</v>
      </c>
      <c r="X336" s="150">
        <v>10.350000000000001</v>
      </c>
      <c r="Y336" s="149">
        <v>67.549758454106268</v>
      </c>
    </row>
    <row r="337" spans="1:25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84">
        <v>110000</v>
      </c>
      <c r="J337" s="184">
        <v>110000</v>
      </c>
      <c r="K337" s="184">
        <v>38000</v>
      </c>
      <c r="L337" s="125">
        <v>4.9660000000000002</v>
      </c>
      <c r="M337" s="136">
        <v>5</v>
      </c>
      <c r="N337" s="125">
        <v>5.0229999999999997</v>
      </c>
      <c r="O337" s="184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83">
        <v>10</v>
      </c>
      <c r="U337" s="139">
        <v>60631.642512077284</v>
      </c>
      <c r="V337" s="140">
        <v>16.493038264645541</v>
      </c>
      <c r="X337" s="150">
        <v>17.25</v>
      </c>
      <c r="Y337" s="149">
        <v>129.10956521739132</v>
      </c>
    </row>
    <row r="338" spans="1:25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84">
        <v>38000</v>
      </c>
      <c r="J338" s="184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84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83">
        <v>4</v>
      </c>
      <c r="U338" s="139">
        <v>71030.434782608689</v>
      </c>
      <c r="V338" s="140">
        <v>14.078472179714758</v>
      </c>
      <c r="X338" s="150">
        <v>41.400000000000006</v>
      </c>
      <c r="Y338" s="149">
        <v>60.631642512077285</v>
      </c>
    </row>
    <row r="339" spans="1:25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  <c r="X339" s="150">
        <v>13.8</v>
      </c>
      <c r="Y339" s="149">
        <v>71.030434782608694</v>
      </c>
    </row>
    <row r="340" spans="1:25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84">
        <v>38000</v>
      </c>
      <c r="J340" s="184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84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83">
        <v>4</v>
      </c>
      <c r="U340" s="139">
        <v>47353.623188405792</v>
      </c>
      <c r="V340" s="140">
        <v>21.117708269572141</v>
      </c>
      <c r="X340" s="150">
        <v>69</v>
      </c>
      <c r="Y340" s="149">
        <v>40.80797101449275</v>
      </c>
    </row>
    <row r="341" spans="1:25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84">
        <v>110000</v>
      </c>
      <c r="J341" s="184">
        <v>110000</v>
      </c>
      <c r="K341" s="184">
        <v>20000</v>
      </c>
      <c r="L341" s="125">
        <v>6.2030000000000003</v>
      </c>
      <c r="M341" s="136">
        <v>7</v>
      </c>
      <c r="N341" s="125">
        <v>2.1890000000000001</v>
      </c>
      <c r="O341" s="184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83">
        <v>8</v>
      </c>
      <c r="U341" s="139">
        <v>120962.31884057971</v>
      </c>
      <c r="V341" s="140">
        <v>8.2670372855362793</v>
      </c>
      <c r="X341" s="150">
        <v>20.700000000000003</v>
      </c>
      <c r="Y341" s="149">
        <v>47.353623188405798</v>
      </c>
    </row>
    <row r="342" spans="1:25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84">
        <v>110000</v>
      </c>
      <c r="J342" s="184">
        <v>110000</v>
      </c>
      <c r="K342" s="184">
        <v>20000</v>
      </c>
      <c r="L342" s="125">
        <v>7.5469999999999997</v>
      </c>
      <c r="M342" s="136">
        <v>8</v>
      </c>
      <c r="N342" s="125">
        <v>1.88</v>
      </c>
      <c r="O342" s="184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83">
        <v>8</v>
      </c>
      <c r="U342" s="139">
        <v>156294.92753623187</v>
      </c>
      <c r="V342" s="140">
        <v>6.3981602970971823</v>
      </c>
      <c r="X342" s="150">
        <v>17.25</v>
      </c>
      <c r="Y342" s="149">
        <v>120.96231884057971</v>
      </c>
    </row>
    <row r="343" spans="1:25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84">
        <v>110000</v>
      </c>
      <c r="J343" s="184">
        <v>110000</v>
      </c>
      <c r="K343" s="184">
        <v>20000</v>
      </c>
      <c r="L343" s="125">
        <v>12.263</v>
      </c>
      <c r="M343" s="136">
        <v>13</v>
      </c>
      <c r="N343" s="125">
        <v>2.7559999999999998</v>
      </c>
      <c r="O343" s="184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83">
        <v>8</v>
      </c>
      <c r="U343" s="139">
        <v>121170.04830917873</v>
      </c>
      <c r="V343" s="140">
        <v>8.2528645812568282</v>
      </c>
      <c r="X343" s="150">
        <v>13.8</v>
      </c>
      <c r="Y343" s="149">
        <v>156.29492753623185</v>
      </c>
    </row>
    <row r="344" spans="1:25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84">
        <v>38000</v>
      </c>
      <c r="J344" s="184">
        <v>38000</v>
      </c>
      <c r="K344" s="184">
        <v>20000</v>
      </c>
      <c r="L344" s="125">
        <v>6.6989999999999998</v>
      </c>
      <c r="M344" s="136">
        <v>7</v>
      </c>
      <c r="N344" s="125">
        <v>1.083</v>
      </c>
      <c r="O344" s="184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83">
        <v>4</v>
      </c>
      <c r="U344" s="139">
        <v>121692.7536231884</v>
      </c>
      <c r="V344" s="140">
        <v>8.2174161585365848</v>
      </c>
      <c r="X344" s="150">
        <v>20.700000000000003</v>
      </c>
      <c r="Y344" s="149">
        <v>121.17004830917872</v>
      </c>
    </row>
    <row r="345" spans="1:25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84">
        <v>110000</v>
      </c>
      <c r="J345" s="184">
        <v>110000</v>
      </c>
      <c r="K345" s="184">
        <v>38000</v>
      </c>
      <c r="L345" s="125">
        <v>3.298</v>
      </c>
      <c r="M345" s="136">
        <v>4</v>
      </c>
      <c r="N345" s="125">
        <v>5.0469999999999997</v>
      </c>
      <c r="O345" s="184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83">
        <v>10</v>
      </c>
      <c r="U345" s="139">
        <v>57944.202898550713</v>
      </c>
      <c r="V345" s="140">
        <v>17.257981816590178</v>
      </c>
      <c r="X345" s="150">
        <v>6.9</v>
      </c>
      <c r="Y345" s="149">
        <v>121.69275362318841</v>
      </c>
    </row>
    <row r="346" spans="1:25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84">
        <v>38000</v>
      </c>
      <c r="J346" s="124" t="s">
        <v>186</v>
      </c>
      <c r="K346" s="184">
        <v>38000</v>
      </c>
      <c r="L346" s="125">
        <v>8.0090000000000003</v>
      </c>
      <c r="M346" s="136">
        <v>9</v>
      </c>
      <c r="N346" s="125">
        <v>1.369</v>
      </c>
      <c r="O346" s="184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83">
        <v>3</v>
      </c>
      <c r="U346" s="139">
        <v>136893.71980676326</v>
      </c>
      <c r="V346" s="140">
        <v>7.3049370081518878</v>
      </c>
      <c r="X346" s="150">
        <v>41.400000000000006</v>
      </c>
      <c r="Y346" s="149">
        <v>57.944202898550714</v>
      </c>
    </row>
    <row r="347" spans="1:25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84">
        <v>38000</v>
      </c>
      <c r="J347" s="184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84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83">
        <v>6</v>
      </c>
      <c r="U347" s="139">
        <v>37523.076923076922</v>
      </c>
      <c r="V347" s="140">
        <v>26.650266502665026</v>
      </c>
      <c r="X347" s="150">
        <v>10.350000000000001</v>
      </c>
      <c r="Y347" s="149">
        <v>136.89371980676327</v>
      </c>
    </row>
    <row r="348" spans="1:25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84">
        <v>110000</v>
      </c>
      <c r="J348" s="184">
        <v>110000</v>
      </c>
      <c r="K348" s="184">
        <v>38000</v>
      </c>
      <c r="L348" s="125">
        <v>2.585</v>
      </c>
      <c r="M348" s="136">
        <v>3</v>
      </c>
      <c r="N348" s="125">
        <v>2.7029999999999998</v>
      </c>
      <c r="O348" s="184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83">
        <v>11</v>
      </c>
      <c r="U348" s="139">
        <v>74922.222222222219</v>
      </c>
      <c r="V348" s="140">
        <v>13.347174847990511</v>
      </c>
      <c r="X348" s="150">
        <v>44.85</v>
      </c>
      <c r="Y348" s="149">
        <v>37.523076923076921</v>
      </c>
    </row>
    <row r="349" spans="1:25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84">
        <v>110000</v>
      </c>
      <c r="L349" s="125">
        <v>6.7759999999999998</v>
      </c>
      <c r="M349" s="136">
        <v>7</v>
      </c>
      <c r="N349" s="125">
        <v>3.5510000000000002</v>
      </c>
      <c r="O349" s="184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83">
        <v>9</v>
      </c>
      <c r="U349" s="139">
        <v>93321.014492753617</v>
      </c>
      <c r="V349" s="140">
        <v>10.7157000535785</v>
      </c>
      <c r="X349" s="150">
        <v>20.700000000000003</v>
      </c>
      <c r="Y349" s="149">
        <v>74.922222222222217</v>
      </c>
    </row>
    <row r="350" spans="1:25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84">
        <v>110000</v>
      </c>
      <c r="J350" s="184">
        <v>110000</v>
      </c>
      <c r="K350" s="184">
        <v>38000</v>
      </c>
      <c r="L350" s="125">
        <v>8.61</v>
      </c>
      <c r="M350" s="136">
        <v>9</v>
      </c>
      <c r="N350" s="125">
        <v>0.60099999999999998</v>
      </c>
      <c r="O350" s="184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83">
        <v>7</v>
      </c>
      <c r="U350" s="139">
        <v>548049.27536231885</v>
      </c>
      <c r="V350" s="140">
        <v>1.8246534480661318</v>
      </c>
      <c r="X350" s="150">
        <v>27.6</v>
      </c>
      <c r="Y350" s="149">
        <v>93.321014492753619</v>
      </c>
    </row>
    <row r="351" spans="1:25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84">
        <v>110000</v>
      </c>
      <c r="L351" s="125">
        <v>10.138</v>
      </c>
      <c r="M351" s="136">
        <v>11</v>
      </c>
      <c r="N351" s="125">
        <v>14.991</v>
      </c>
      <c r="O351" s="184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83">
        <v>11</v>
      </c>
      <c r="U351" s="139">
        <v>26810.517598343686</v>
      </c>
      <c r="V351" s="140">
        <v>37.298795009529343</v>
      </c>
      <c r="X351" s="150">
        <v>3.45</v>
      </c>
      <c r="Y351" s="149">
        <v>548.04927536231889</v>
      </c>
    </row>
    <row r="352" spans="1:25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84">
        <v>110000</v>
      </c>
      <c r="J352" s="124" t="s">
        <v>186</v>
      </c>
      <c r="K352" s="184">
        <v>110000</v>
      </c>
      <c r="L352" s="125">
        <v>11.387</v>
      </c>
      <c r="M352" s="136">
        <v>12</v>
      </c>
      <c r="N352" s="125">
        <v>1.79</v>
      </c>
      <c r="O352" s="184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83">
        <v>8</v>
      </c>
      <c r="U352" s="139">
        <v>176663.04347826086</v>
      </c>
      <c r="V352" s="140">
        <v>5.6604934473635637</v>
      </c>
      <c r="X352" s="150">
        <v>120.75</v>
      </c>
      <c r="Y352" s="149">
        <v>26.810517598343687</v>
      </c>
    </row>
    <row r="353" spans="1:25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84">
        <v>110000</v>
      </c>
      <c r="J353" s="184">
        <v>110000</v>
      </c>
      <c r="K353" s="184">
        <v>38000</v>
      </c>
      <c r="L353" s="125">
        <v>9.4659999999999993</v>
      </c>
      <c r="M353" s="136">
        <v>10</v>
      </c>
      <c r="N353" s="125">
        <v>2.8780000000000001</v>
      </c>
      <c r="O353" s="184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83">
        <v>8</v>
      </c>
      <c r="U353" s="139">
        <v>110985.99033816424</v>
      </c>
      <c r="V353" s="140">
        <v>9.0101462081213217</v>
      </c>
      <c r="X353" s="150">
        <v>13.8</v>
      </c>
      <c r="Y353" s="149">
        <v>176.66304347826087</v>
      </c>
    </row>
    <row r="354" spans="1:25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84">
        <v>110000</v>
      </c>
      <c r="J354" s="124" t="s">
        <v>186</v>
      </c>
      <c r="K354" s="184">
        <v>110000</v>
      </c>
      <c r="L354" s="125">
        <v>10.717000000000001</v>
      </c>
      <c r="M354" s="136">
        <v>11</v>
      </c>
      <c r="N354" s="125">
        <v>1.8360000000000001</v>
      </c>
      <c r="O354" s="184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83">
        <v>8</v>
      </c>
      <c r="U354" s="139">
        <v>171571.0144927536</v>
      </c>
      <c r="V354" s="140">
        <v>5.8284903365319636</v>
      </c>
      <c r="X354" s="150">
        <v>20.700000000000003</v>
      </c>
      <c r="Y354" s="149">
        <v>110.98599033816424</v>
      </c>
    </row>
    <row r="355" spans="1:25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84">
        <v>110000</v>
      </c>
      <c r="J355" s="124" t="s">
        <v>186</v>
      </c>
      <c r="K355" s="184">
        <v>110000</v>
      </c>
      <c r="L355" s="125">
        <v>8.1050000000000004</v>
      </c>
      <c r="M355" s="136">
        <v>9</v>
      </c>
      <c r="N355" s="125">
        <v>0.54700000000000004</v>
      </c>
      <c r="O355" s="184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83">
        <v>7</v>
      </c>
      <c r="U355" s="139">
        <v>548049.27536231885</v>
      </c>
      <c r="V355" s="140">
        <v>1.8246534480661318</v>
      </c>
      <c r="X355" s="150">
        <v>13.8</v>
      </c>
      <c r="Y355" s="149">
        <v>171.57101449275362</v>
      </c>
    </row>
    <row r="356" spans="1:25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84">
        <v>110000</v>
      </c>
      <c r="J356" s="184">
        <v>33000</v>
      </c>
      <c r="K356" s="184">
        <v>110000</v>
      </c>
      <c r="L356" s="125">
        <v>9.2360000000000007</v>
      </c>
      <c r="M356" s="136">
        <v>10</v>
      </c>
      <c r="N356" s="125">
        <v>2.2970000000000002</v>
      </c>
      <c r="O356" s="184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83">
        <v>8</v>
      </c>
      <c r="U356" s="139">
        <v>133183.18840579709</v>
      </c>
      <c r="V356" s="140">
        <v>7.5084551734344327</v>
      </c>
      <c r="X356" s="150">
        <v>3.45</v>
      </c>
      <c r="Y356" s="149">
        <v>548.04927536231889</v>
      </c>
    </row>
    <row r="357" spans="1:25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84">
        <v>110000</v>
      </c>
      <c r="L357" s="125">
        <v>7.1719999999999997</v>
      </c>
      <c r="M357" s="136">
        <v>8</v>
      </c>
      <c r="N357" s="125">
        <v>4.8479999999999999</v>
      </c>
      <c r="O357" s="184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83">
        <v>10</v>
      </c>
      <c r="U357" s="139">
        <v>74938.866930171265</v>
      </c>
      <c r="V357" s="140">
        <v>13.344210300534824</v>
      </c>
      <c r="X357" s="150">
        <v>17.25</v>
      </c>
      <c r="Y357" s="149">
        <v>133.1831884057971</v>
      </c>
    </row>
    <row r="358" spans="1:25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84">
        <v>110000</v>
      </c>
      <c r="L358" s="125">
        <v>4.0819999999999999</v>
      </c>
      <c r="M358" s="136">
        <v>5</v>
      </c>
      <c r="N358" s="125">
        <v>1.768</v>
      </c>
      <c r="O358" s="184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83">
        <v>8</v>
      </c>
      <c r="U358" s="139">
        <v>141018.84057971014</v>
      </c>
      <c r="V358" s="140">
        <v>7.0912510405640115</v>
      </c>
      <c r="X358" s="150">
        <v>37.950000000000003</v>
      </c>
      <c r="Y358" s="149">
        <v>74.938866930171272</v>
      </c>
    </row>
    <row r="359" spans="1:25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84">
        <v>110000</v>
      </c>
      <c r="L359" s="125">
        <v>6.15</v>
      </c>
      <c r="M359" s="136">
        <v>7</v>
      </c>
      <c r="N359" s="125">
        <v>1.2889999999999999</v>
      </c>
      <c r="O359" s="184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83">
        <v>7</v>
      </c>
      <c r="U359" s="139">
        <v>172499.51690821254</v>
      </c>
      <c r="V359" s="140">
        <v>5.7971176842895318</v>
      </c>
      <c r="X359" s="150">
        <v>13.8</v>
      </c>
      <c r="Y359" s="149">
        <v>141.01884057971014</v>
      </c>
    </row>
    <row r="360" spans="1:25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84">
        <v>38000</v>
      </c>
      <c r="J360" s="184">
        <v>38000</v>
      </c>
      <c r="K360" s="184">
        <v>20000</v>
      </c>
      <c r="L360" s="125">
        <v>5.6349999999999998</v>
      </c>
      <c r="M360" s="136">
        <v>6</v>
      </c>
      <c r="N360" s="125">
        <v>1.7250000000000001</v>
      </c>
      <c r="O360" s="184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83">
        <v>4</v>
      </c>
      <c r="U360" s="139">
        <v>55754.347826086952</v>
      </c>
      <c r="V360" s="140">
        <v>17.935820953717784</v>
      </c>
      <c r="X360" s="150">
        <v>10.350000000000001</v>
      </c>
      <c r="Y360" s="149">
        <v>172.49951690821251</v>
      </c>
    </row>
    <row r="361" spans="1:25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84">
        <v>110000</v>
      </c>
      <c r="J361" s="184">
        <v>110000</v>
      </c>
      <c r="K361" s="184">
        <v>38000</v>
      </c>
      <c r="L361" s="125">
        <v>7.7859999999999996</v>
      </c>
      <c r="M361" s="136">
        <v>8</v>
      </c>
      <c r="N361" s="125">
        <v>1.2410000000000001</v>
      </c>
      <c r="O361" s="184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83">
        <v>7</v>
      </c>
      <c r="U361" s="139">
        <v>266386.95652173914</v>
      </c>
      <c r="V361" s="140">
        <v>3.7539375540648616</v>
      </c>
      <c r="X361" s="150">
        <v>13.8</v>
      </c>
      <c r="Y361" s="149">
        <v>55.754347826086949</v>
      </c>
    </row>
    <row r="362" spans="1:25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84">
        <v>38000</v>
      </c>
      <c r="J362" s="184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84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83">
        <v>4</v>
      </c>
      <c r="U362" s="139">
        <v>76122.463768115937</v>
      </c>
      <c r="V362" s="140">
        <v>13.136726670410951</v>
      </c>
      <c r="X362" s="150">
        <v>6.9</v>
      </c>
      <c r="Y362" s="149">
        <v>266.38695652173914</v>
      </c>
    </row>
    <row r="363" spans="1:25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84">
        <v>38000</v>
      </c>
      <c r="J363" s="184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84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83">
        <v>4</v>
      </c>
      <c r="U363" s="139">
        <v>47353.623188405792</v>
      </c>
      <c r="V363" s="140">
        <v>21.117708269572141</v>
      </c>
      <c r="X363" s="150">
        <v>13.8</v>
      </c>
      <c r="Y363" s="149">
        <v>76.122463768115935</v>
      </c>
    </row>
    <row r="364" spans="1:25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84">
        <v>38000</v>
      </c>
      <c r="J364" s="184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84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83">
        <v>1</v>
      </c>
      <c r="U364" s="139">
        <v>402069.5652173913</v>
      </c>
      <c r="V364" s="140">
        <v>2.487131796357974</v>
      </c>
      <c r="X364" s="150">
        <v>20.700000000000003</v>
      </c>
      <c r="Y364" s="149">
        <v>47.353623188405798</v>
      </c>
    </row>
    <row r="365" spans="1:25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84">
        <v>38000</v>
      </c>
      <c r="J365" s="124" t="s">
        <v>186</v>
      </c>
      <c r="K365" s="184">
        <v>38000</v>
      </c>
      <c r="L365" s="125">
        <v>10.260999999999999</v>
      </c>
      <c r="M365" s="136">
        <v>11</v>
      </c>
      <c r="N365" s="125">
        <v>1.054</v>
      </c>
      <c r="O365" s="184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83">
        <v>2</v>
      </c>
      <c r="U365" s="139">
        <v>215246.37681159418</v>
      </c>
      <c r="V365" s="140">
        <v>4.6458389442499328</v>
      </c>
      <c r="X365" s="150">
        <v>3.45</v>
      </c>
      <c r="Y365" s="149">
        <v>402.0695652173913</v>
      </c>
    </row>
    <row r="366" spans="1:25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  <c r="X366" s="150">
        <v>6.9</v>
      </c>
      <c r="Y366" s="149">
        <v>215.24637681159416</v>
      </c>
    </row>
    <row r="367" spans="1:25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84">
        <v>38000</v>
      </c>
      <c r="J367" s="184">
        <v>20000</v>
      </c>
      <c r="K367" s="184">
        <v>38000</v>
      </c>
      <c r="L367" s="125">
        <v>3.5609999999999999</v>
      </c>
      <c r="M367" s="136">
        <v>4</v>
      </c>
      <c r="N367" s="125">
        <v>1.56</v>
      </c>
      <c r="O367" s="184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83">
        <v>4</v>
      </c>
      <c r="U367" s="139">
        <v>60760.386473429942</v>
      </c>
      <c r="V367" s="140">
        <v>16.458091497447807</v>
      </c>
      <c r="X367" s="150">
        <v>189.75</v>
      </c>
      <c r="Y367" s="149">
        <v>54.722740447957847</v>
      </c>
    </row>
    <row r="368" spans="1:25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84">
        <v>38000</v>
      </c>
      <c r="J368" s="184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84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83">
        <v>4</v>
      </c>
      <c r="U368" s="139">
        <v>71030.434782608689</v>
      </c>
      <c r="V368" s="140">
        <v>14.078472179714758</v>
      </c>
      <c r="X368" s="150">
        <v>10.350000000000001</v>
      </c>
      <c r="Y368" s="149">
        <v>60.760386473429939</v>
      </c>
    </row>
    <row r="369" spans="1:25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  <c r="X369" s="150">
        <v>13.8</v>
      </c>
      <c r="Y369" s="149">
        <v>71.030434782608694</v>
      </c>
    </row>
    <row r="370" spans="1:25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84">
        <v>38000</v>
      </c>
      <c r="J370" s="184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84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83">
        <v>5</v>
      </c>
      <c r="U370" s="139">
        <v>58540.372670807439</v>
      </c>
      <c r="V370" s="140">
        <v>17.08222811671088</v>
      </c>
      <c r="X370" s="150">
        <v>96.600000000000023</v>
      </c>
      <c r="Y370" s="149">
        <v>35.695445134575557</v>
      </c>
    </row>
    <row r="371" spans="1:25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84">
        <v>110000</v>
      </c>
      <c r="J371" s="184">
        <v>110000</v>
      </c>
      <c r="K371" s="184">
        <v>38000</v>
      </c>
      <c r="L371" s="125">
        <v>8.0220000000000002</v>
      </c>
      <c r="M371" s="136">
        <v>9</v>
      </c>
      <c r="N371" s="125">
        <v>2.6320000000000001</v>
      </c>
      <c r="O371" s="184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83">
        <v>8</v>
      </c>
      <c r="U371" s="139">
        <v>107591.30434782607</v>
      </c>
      <c r="V371" s="140">
        <v>9.2944314232603258</v>
      </c>
      <c r="X371" s="150">
        <v>24.150000000000006</v>
      </c>
      <c r="Y371" s="149">
        <v>58.540372670807436</v>
      </c>
    </row>
    <row r="372" spans="1:25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84">
        <v>38000</v>
      </c>
      <c r="J372" s="184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84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83">
        <v>6</v>
      </c>
      <c r="U372" s="139">
        <v>56774.637681159409</v>
      </c>
      <c r="V372" s="140">
        <v>17.613498576880371</v>
      </c>
      <c r="X372" s="150">
        <v>20.700000000000003</v>
      </c>
      <c r="Y372" s="149">
        <v>107.59130434782607</v>
      </c>
    </row>
    <row r="373" spans="1:25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84">
        <v>38000</v>
      </c>
      <c r="J373" s="184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84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83">
        <v>2</v>
      </c>
      <c r="U373" s="139">
        <v>276347.82608695648</v>
      </c>
      <c r="V373" s="140">
        <v>3.6186280679672751</v>
      </c>
      <c r="X373" s="150">
        <v>41.400000000000006</v>
      </c>
      <c r="Y373" s="149">
        <v>56.774637681159412</v>
      </c>
    </row>
    <row r="374" spans="1:25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84">
        <v>38000</v>
      </c>
      <c r="J374" s="184">
        <v>38000</v>
      </c>
      <c r="K374" s="184">
        <v>20000</v>
      </c>
      <c r="L374" s="125">
        <v>7.3490000000000002</v>
      </c>
      <c r="M374" s="136">
        <v>8</v>
      </c>
      <c r="N374" s="125">
        <v>1.4870000000000001</v>
      </c>
      <c r="O374" s="184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83">
        <v>4</v>
      </c>
      <c r="U374" s="139">
        <v>87917.874396135259</v>
      </c>
      <c r="V374" s="140">
        <v>11.374251332490799</v>
      </c>
      <c r="X374" s="150">
        <v>6.9</v>
      </c>
      <c r="Y374" s="149">
        <v>276.34782608695645</v>
      </c>
    </row>
    <row r="375" spans="1:25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84">
        <v>38000</v>
      </c>
      <c r="L375" s="125">
        <v>6.673</v>
      </c>
      <c r="M375" s="136">
        <v>7</v>
      </c>
      <c r="N375" s="125">
        <v>0.82199999999999995</v>
      </c>
      <c r="O375" s="184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83">
        <v>4</v>
      </c>
      <c r="U375" s="139">
        <v>121692.7536231884</v>
      </c>
      <c r="V375" s="140">
        <v>8.2174161585365848</v>
      </c>
      <c r="X375" s="150">
        <v>10.350000000000001</v>
      </c>
      <c r="Y375" s="149">
        <v>87.917874396135261</v>
      </c>
    </row>
    <row r="376" spans="1:25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84">
        <v>38000</v>
      </c>
      <c r="J376" s="184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84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83">
        <v>4</v>
      </c>
      <c r="U376" s="139">
        <v>91398.55072463768</v>
      </c>
      <c r="V376" s="140">
        <v>10.941092523586775</v>
      </c>
      <c r="X376" s="150">
        <v>6.9</v>
      </c>
      <c r="Y376" s="149">
        <v>121.69275362318841</v>
      </c>
    </row>
    <row r="377" spans="1:25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84">
        <v>38000</v>
      </c>
      <c r="J377" s="184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84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83">
        <v>1</v>
      </c>
      <c r="U377" s="139">
        <v>478446.37681159418</v>
      </c>
      <c r="V377" s="140">
        <v>2.0900983860805504</v>
      </c>
      <c r="X377" s="150">
        <v>13.8</v>
      </c>
      <c r="Y377" s="149">
        <v>91.398550724637673</v>
      </c>
    </row>
    <row r="378" spans="1:25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84">
        <v>38000</v>
      </c>
      <c r="J378" s="184">
        <v>38000</v>
      </c>
      <c r="K378" s="184">
        <v>20000</v>
      </c>
      <c r="L378" s="125">
        <v>12.593999999999999</v>
      </c>
      <c r="M378" s="136">
        <v>13</v>
      </c>
      <c r="N378" s="125">
        <v>1.657</v>
      </c>
      <c r="O378" s="184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83">
        <v>3</v>
      </c>
      <c r="U378" s="139">
        <v>157260.86956521738</v>
      </c>
      <c r="V378" s="140">
        <v>6.3588609344760867</v>
      </c>
      <c r="X378" s="150">
        <v>3.45</v>
      </c>
      <c r="Y378" s="149">
        <v>478.44637681159418</v>
      </c>
    </row>
    <row r="379" spans="1:25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84">
        <v>38000</v>
      </c>
      <c r="J379" s="184">
        <v>38000</v>
      </c>
      <c r="K379" s="184">
        <v>10000</v>
      </c>
      <c r="L379" s="125">
        <v>8.4450000000000003</v>
      </c>
      <c r="M379" s="136">
        <v>9</v>
      </c>
      <c r="N379" s="125">
        <v>1.0980000000000001</v>
      </c>
      <c r="O379" s="184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83">
        <v>2</v>
      </c>
      <c r="U379" s="139">
        <v>199971.0144927536</v>
      </c>
      <c r="V379" s="140">
        <v>5.0007247427163355</v>
      </c>
      <c r="X379" s="150">
        <v>10.350000000000001</v>
      </c>
      <c r="Y379" s="149">
        <v>157.26086956521738</v>
      </c>
    </row>
    <row r="380" spans="1:25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84">
        <v>38000</v>
      </c>
      <c r="J380" s="124" t="s">
        <v>186</v>
      </c>
      <c r="K380" s="184">
        <v>38000</v>
      </c>
      <c r="L380" s="125">
        <v>6.1859999999999999</v>
      </c>
      <c r="M380" s="136">
        <v>7</v>
      </c>
      <c r="N380" s="125">
        <v>1.2849999999999999</v>
      </c>
      <c r="O380" s="184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83">
        <v>4</v>
      </c>
      <c r="U380" s="139">
        <v>81128.502415458919</v>
      </c>
      <c r="V380" s="140">
        <v>12.32612423780488</v>
      </c>
      <c r="X380" s="150">
        <v>6.9</v>
      </c>
      <c r="Y380" s="149">
        <v>199.9710144927536</v>
      </c>
    </row>
    <row r="381" spans="1:25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84">
        <v>38000</v>
      </c>
      <c r="J381" s="184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84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83">
        <v>6</v>
      </c>
      <c r="U381" s="139">
        <v>36283.735909822863</v>
      </c>
      <c r="V381" s="140">
        <v>27.560557779533291</v>
      </c>
      <c r="X381" s="150">
        <v>10.350000000000001</v>
      </c>
      <c r="Y381" s="149">
        <v>81.128502415458925</v>
      </c>
    </row>
    <row r="382" spans="1:25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84">
        <v>38000</v>
      </c>
      <c r="J382" s="184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84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83">
        <v>3</v>
      </c>
      <c r="U382" s="139">
        <v>147077.29468599032</v>
      </c>
      <c r="V382" s="140">
        <v>6.7991460009853846</v>
      </c>
      <c r="X382" s="150">
        <v>31.05</v>
      </c>
      <c r="Y382" s="149">
        <v>36.283735909822859</v>
      </c>
    </row>
    <row r="383" spans="1:25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84">
        <v>110000</v>
      </c>
      <c r="J383" s="124" t="s">
        <v>186</v>
      </c>
      <c r="K383" s="184">
        <v>110000</v>
      </c>
      <c r="L383" s="125">
        <v>11.377000000000001</v>
      </c>
      <c r="M383" s="136">
        <v>12</v>
      </c>
      <c r="N383" s="125">
        <v>0.71599999999999997</v>
      </c>
      <c r="O383" s="184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83">
        <v>7</v>
      </c>
      <c r="U383" s="139">
        <v>593875.36231884058</v>
      </c>
      <c r="V383" s="140">
        <v>1.6838550030016546</v>
      </c>
      <c r="X383" s="150">
        <v>10.350000000000001</v>
      </c>
      <c r="Y383" s="149">
        <v>147.07729468599032</v>
      </c>
    </row>
    <row r="384" spans="1:25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84">
        <v>38000</v>
      </c>
      <c r="J384" s="184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84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83">
        <v>1</v>
      </c>
      <c r="U384" s="139">
        <v>447895.65217391303</v>
      </c>
      <c r="V384" s="140">
        <v>2.2326628873184746</v>
      </c>
      <c r="X384" s="150">
        <v>3.45</v>
      </c>
      <c r="Y384" s="149">
        <v>593.87536231884053</v>
      </c>
    </row>
    <row r="385" spans="1:25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84">
        <v>38000</v>
      </c>
      <c r="J385" s="124" t="s">
        <v>186</v>
      </c>
      <c r="K385" s="184">
        <v>38000</v>
      </c>
      <c r="L385" s="125">
        <v>5.4619999999999997</v>
      </c>
      <c r="M385" s="136">
        <v>6</v>
      </c>
      <c r="N385" s="125">
        <v>0.80400000000000005</v>
      </c>
      <c r="O385" s="184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83">
        <v>4</v>
      </c>
      <c r="U385" s="139">
        <v>111508.6956521739</v>
      </c>
      <c r="V385" s="140">
        <v>8.9679104768588918</v>
      </c>
      <c r="X385" s="150">
        <v>3.45</v>
      </c>
      <c r="Y385" s="149">
        <v>447.89565217391305</v>
      </c>
    </row>
    <row r="386" spans="1:25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84">
        <v>38000</v>
      </c>
      <c r="J386" s="184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84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83">
        <v>2</v>
      </c>
      <c r="U386" s="139">
        <v>238159.42028985507</v>
      </c>
      <c r="V386" s="140">
        <v>4.1988681311994158</v>
      </c>
      <c r="X386" s="150">
        <v>6.9</v>
      </c>
      <c r="Y386" s="149">
        <v>111.5086956521739</v>
      </c>
    </row>
    <row r="387" spans="1:25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84">
        <v>110000</v>
      </c>
      <c r="J387" s="184">
        <v>20000</v>
      </c>
      <c r="K387" s="184">
        <v>110000</v>
      </c>
      <c r="L387" s="125">
        <v>1.5189999999999999</v>
      </c>
      <c r="M387" s="136">
        <v>2</v>
      </c>
      <c r="N387" s="125">
        <v>0.13600000000000001</v>
      </c>
      <c r="O387" s="184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83">
        <v>11</v>
      </c>
      <c r="U387" s="139">
        <v>319066.66666666663</v>
      </c>
      <c r="V387" s="140">
        <v>3.134141245298788</v>
      </c>
      <c r="X387" s="150">
        <v>6.9</v>
      </c>
      <c r="Y387" s="149">
        <v>238.15942028985506</v>
      </c>
    </row>
    <row r="388" spans="1:25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84">
        <v>110000</v>
      </c>
      <c r="L388" s="125">
        <v>2.0459999999999998</v>
      </c>
      <c r="M388" s="136">
        <v>3</v>
      </c>
      <c r="N388" s="125">
        <v>0.29199999999999998</v>
      </c>
      <c r="O388" s="184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83">
        <v>7</v>
      </c>
      <c r="U388" s="139">
        <v>374897.61904761905</v>
      </c>
      <c r="V388" s="140">
        <v>2.6673949078161021</v>
      </c>
      <c r="X388" s="150">
        <v>4.2</v>
      </c>
      <c r="Y388" s="149">
        <v>319.06666666666661</v>
      </c>
    </row>
    <row r="389" spans="1:25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84">
        <v>38000</v>
      </c>
      <c r="J389" s="184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84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83">
        <v>4</v>
      </c>
      <c r="U389" s="139">
        <v>166461.90476190476</v>
      </c>
      <c r="V389" s="140">
        <v>6.0073804960379897</v>
      </c>
      <c r="X389" s="150">
        <v>4.2</v>
      </c>
      <c r="Y389" s="149">
        <v>374.89761904761906</v>
      </c>
    </row>
    <row r="390" spans="1:25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84">
        <v>38000</v>
      </c>
      <c r="J390" s="184">
        <v>20000</v>
      </c>
      <c r="K390" s="184">
        <v>38000</v>
      </c>
      <c r="L390" s="125">
        <v>2.0699999999999998</v>
      </c>
      <c r="M390" s="136">
        <v>3</v>
      </c>
      <c r="N390" s="125">
        <v>9.0999999999999998E-2</v>
      </c>
      <c r="O390" s="184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83">
        <v>4</v>
      </c>
      <c r="U390" s="139">
        <v>133000</v>
      </c>
      <c r="V390" s="140">
        <v>7.518796992481203</v>
      </c>
      <c r="X390" s="150">
        <v>4.2</v>
      </c>
      <c r="Y390" s="149">
        <v>166.46190476190475</v>
      </c>
    </row>
    <row r="391" spans="1:25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84">
        <v>38000</v>
      </c>
      <c r="J391" s="184">
        <v>38000</v>
      </c>
      <c r="K391" s="184">
        <v>20000</v>
      </c>
      <c r="L391" s="125">
        <v>6.1449999999999996</v>
      </c>
      <c r="M391" s="136">
        <v>7</v>
      </c>
      <c r="N391" s="125">
        <v>9.4E-2</v>
      </c>
      <c r="O391" s="184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83">
        <v>4</v>
      </c>
      <c r="U391" s="139">
        <v>199923.80952380953</v>
      </c>
      <c r="V391" s="140">
        <v>5.0019054878048781</v>
      </c>
      <c r="X391" s="150">
        <v>4.2</v>
      </c>
      <c r="Y391" s="149">
        <v>133</v>
      </c>
    </row>
    <row r="392" spans="1:25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84">
        <v>38000</v>
      </c>
      <c r="J392" s="184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84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83">
        <v>4</v>
      </c>
      <c r="U392" s="139">
        <v>183192.85714285713</v>
      </c>
      <c r="V392" s="140">
        <v>5.4587281163488903</v>
      </c>
      <c r="X392" s="150">
        <v>4.2</v>
      </c>
      <c r="Y392" s="149">
        <v>199.92380952380952</v>
      </c>
    </row>
    <row r="393" spans="1:25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84">
        <v>38000</v>
      </c>
      <c r="J393" s="184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84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83">
        <v>4</v>
      </c>
      <c r="U393" s="139">
        <v>183192.85714285713</v>
      </c>
      <c r="V393" s="140">
        <v>5.4587281163488903</v>
      </c>
      <c r="X393" s="150">
        <v>4.2</v>
      </c>
      <c r="Y393" s="149">
        <v>183.19285714285712</v>
      </c>
    </row>
    <row r="394" spans="1:25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84">
        <v>110000</v>
      </c>
      <c r="J394" s="184">
        <v>110000</v>
      </c>
      <c r="K394" s="184">
        <v>38000</v>
      </c>
      <c r="L394" s="125">
        <v>3.407</v>
      </c>
      <c r="M394" s="136">
        <v>4</v>
      </c>
      <c r="N394" s="125">
        <v>0.14299999999999999</v>
      </c>
      <c r="O394" s="184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83">
        <v>7</v>
      </c>
      <c r="U394" s="139">
        <v>387445.23809523811</v>
      </c>
      <c r="V394" s="140">
        <v>2.5810099123071155</v>
      </c>
      <c r="X394" s="150">
        <v>4.2</v>
      </c>
      <c r="Y394" s="149">
        <v>183.19285714285712</v>
      </c>
    </row>
    <row r="395" spans="1:25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84">
        <v>38000</v>
      </c>
      <c r="J395" s="184">
        <v>38000</v>
      </c>
      <c r="K395" s="184">
        <v>20000</v>
      </c>
      <c r="L395" s="125">
        <v>12.305</v>
      </c>
      <c r="M395" s="136">
        <v>13</v>
      </c>
      <c r="N395" s="125">
        <v>0.114</v>
      </c>
      <c r="O395" s="184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83">
        <v>1</v>
      </c>
      <c r="U395" s="139">
        <v>367914.28571428568</v>
      </c>
      <c r="V395" s="140">
        <v>2.7180243845616214</v>
      </c>
      <c r="X395" s="150">
        <v>4.2</v>
      </c>
      <c r="Y395" s="149">
        <v>387.4452380952381</v>
      </c>
    </row>
    <row r="396" spans="1:25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84">
        <v>38000</v>
      </c>
      <c r="J396" s="184">
        <v>38000</v>
      </c>
      <c r="K396" s="184">
        <v>20000</v>
      </c>
      <c r="L396" s="125">
        <v>6.6239999999999997</v>
      </c>
      <c r="M396" s="136">
        <v>7</v>
      </c>
      <c r="N396" s="125">
        <v>0.09</v>
      </c>
      <c r="O396" s="184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83">
        <v>4</v>
      </c>
      <c r="U396" s="139">
        <v>199923.80952380953</v>
      </c>
      <c r="V396" s="140">
        <v>5.0019054878048781</v>
      </c>
      <c r="X396" s="150">
        <v>4.2</v>
      </c>
      <c r="Y396" s="149">
        <v>367.91428571428571</v>
      </c>
    </row>
    <row r="397" spans="1:25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84">
        <v>38000</v>
      </c>
      <c r="J397" s="124" t="s">
        <v>186</v>
      </c>
      <c r="K397" s="184">
        <v>38000</v>
      </c>
      <c r="L397" s="125">
        <v>7.282</v>
      </c>
      <c r="M397" s="136">
        <v>8</v>
      </c>
      <c r="N397" s="125">
        <v>0.14399999999999999</v>
      </c>
      <c r="O397" s="184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83">
        <v>4</v>
      </c>
      <c r="U397" s="139">
        <v>216654.76190476189</v>
      </c>
      <c r="V397" s="140">
        <v>4.6156382218803227</v>
      </c>
      <c r="X397" s="150">
        <v>4.2</v>
      </c>
      <c r="Y397" s="149">
        <v>199.92380952380952</v>
      </c>
    </row>
    <row r="398" spans="1:25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84">
        <v>38000</v>
      </c>
      <c r="J398" s="184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84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83">
        <v>1</v>
      </c>
      <c r="U398" s="139">
        <v>430652.38095238095</v>
      </c>
      <c r="V398" s="140">
        <v>2.3220584495284009</v>
      </c>
      <c r="X398" s="150">
        <v>4.2</v>
      </c>
      <c r="Y398" s="149">
        <v>216.6547619047619</v>
      </c>
    </row>
    <row r="399" spans="1:25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84">
        <v>110000</v>
      </c>
      <c r="J399" s="184">
        <v>110000</v>
      </c>
      <c r="K399" s="184">
        <v>38000</v>
      </c>
      <c r="L399" s="125">
        <v>21.42</v>
      </c>
      <c r="M399" s="136">
        <v>22</v>
      </c>
      <c r="N399" s="125">
        <v>9.9000000000000005E-2</v>
      </c>
      <c r="O399" s="184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83">
        <v>7</v>
      </c>
      <c r="U399" s="139">
        <v>613302.38095238095</v>
      </c>
      <c r="V399" s="140">
        <v>1.6305170680197369</v>
      </c>
      <c r="X399" s="150">
        <v>4.2</v>
      </c>
      <c r="Y399" s="149">
        <v>430.65238095238095</v>
      </c>
    </row>
    <row r="400" spans="1:25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84">
        <v>38000</v>
      </c>
      <c r="J400" s="184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84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83">
        <v>4</v>
      </c>
      <c r="U400" s="139">
        <v>216654.76190476189</v>
      </c>
      <c r="V400" s="140">
        <v>4.6156382218803227</v>
      </c>
      <c r="X400" s="150">
        <v>4.2</v>
      </c>
      <c r="Y400" s="149">
        <v>613.30238095238099</v>
      </c>
    </row>
    <row r="401" spans="1:25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84">
        <v>110000</v>
      </c>
      <c r="J401" s="184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84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83">
        <v>7</v>
      </c>
      <c r="U401" s="139">
        <v>450183.33333333331</v>
      </c>
      <c r="V401" s="140">
        <v>2.2213172411239865</v>
      </c>
      <c r="X401" s="150">
        <v>4.2</v>
      </c>
      <c r="Y401" s="149">
        <v>216.6547619047619</v>
      </c>
    </row>
    <row r="402" spans="1:25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84">
        <v>38000</v>
      </c>
      <c r="J402" s="184">
        <v>38000</v>
      </c>
      <c r="K402" s="184">
        <v>10000</v>
      </c>
      <c r="L402" s="125">
        <v>9.4870000000000001</v>
      </c>
      <c r="M402" s="136">
        <v>10</v>
      </c>
      <c r="N402" s="125">
        <v>0.16500000000000001</v>
      </c>
      <c r="O402" s="184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83">
        <v>1</v>
      </c>
      <c r="U402" s="139">
        <v>330271.42857142858</v>
      </c>
      <c r="V402" s="140">
        <v>3.0278126216531858</v>
      </c>
      <c r="X402" s="150">
        <v>4.2</v>
      </c>
      <c r="Y402" s="149">
        <v>450.18333333333334</v>
      </c>
    </row>
    <row r="403" spans="1:25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84">
        <v>38000</v>
      </c>
      <c r="J403" s="184">
        <v>20000</v>
      </c>
      <c r="K403" s="184">
        <v>38000</v>
      </c>
      <c r="L403" s="125">
        <v>6.0880000000000001</v>
      </c>
      <c r="M403" s="136">
        <v>7</v>
      </c>
      <c r="N403" s="125">
        <v>0.14399999999999999</v>
      </c>
      <c r="O403" s="184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83">
        <v>4</v>
      </c>
      <c r="U403" s="139">
        <v>199923.80952380953</v>
      </c>
      <c r="V403" s="140">
        <v>5.0019054878048781</v>
      </c>
      <c r="X403" s="150">
        <v>4.2</v>
      </c>
      <c r="Y403" s="149">
        <v>330.2714285714286</v>
      </c>
    </row>
    <row r="404" spans="1:25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84">
        <v>38000</v>
      </c>
      <c r="J404" s="124" t="s">
        <v>186</v>
      </c>
      <c r="K404" s="184">
        <v>38000</v>
      </c>
      <c r="L404" s="125">
        <v>1.1879999999999999</v>
      </c>
      <c r="M404" s="136">
        <v>2</v>
      </c>
      <c r="N404" s="125">
        <v>0.16900000000000001</v>
      </c>
      <c r="O404" s="184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83">
        <v>4</v>
      </c>
      <c r="U404" s="139">
        <v>116269.04761904762</v>
      </c>
      <c r="V404" s="140">
        <v>8.6007413019884087</v>
      </c>
      <c r="X404" s="150">
        <v>4.2</v>
      </c>
      <c r="Y404" s="149">
        <v>199.92380952380952</v>
      </c>
    </row>
    <row r="405" spans="1:25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84">
        <v>38000</v>
      </c>
      <c r="J405" s="184">
        <v>38000</v>
      </c>
      <c r="K405" s="184">
        <v>10000</v>
      </c>
      <c r="L405" s="125">
        <v>4.8840000000000003</v>
      </c>
      <c r="M405" s="136">
        <v>5</v>
      </c>
      <c r="N405" s="125">
        <v>9.4E-2</v>
      </c>
      <c r="O405" s="184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83">
        <v>4</v>
      </c>
      <c r="U405" s="139">
        <v>166461.90476190476</v>
      </c>
      <c r="V405" s="140">
        <v>6.0073804960379897</v>
      </c>
      <c r="X405" s="150">
        <v>4.2</v>
      </c>
      <c r="Y405" s="149">
        <v>116.26904761904763</v>
      </c>
    </row>
    <row r="406" spans="1:25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84">
        <v>38000</v>
      </c>
      <c r="J406" s="124" t="s">
        <v>186</v>
      </c>
      <c r="K406" s="184">
        <v>38000</v>
      </c>
      <c r="L406" s="125">
        <v>4.6340000000000003</v>
      </c>
      <c r="M406" s="136">
        <v>5</v>
      </c>
      <c r="N406" s="125">
        <v>0.129</v>
      </c>
      <c r="O406" s="184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83">
        <v>4</v>
      </c>
      <c r="U406" s="139">
        <v>166461.90476190476</v>
      </c>
      <c r="V406" s="140">
        <v>6.0073804960379897</v>
      </c>
      <c r="X406" s="150">
        <v>4.2</v>
      </c>
      <c r="Y406" s="149">
        <v>166.46190476190475</v>
      </c>
    </row>
    <row r="407" spans="1:25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H407" s="124" t="s">
        <v>180</v>
      </c>
      <c r="I407" s="184">
        <v>38000</v>
      </c>
      <c r="L407" s="125">
        <v>5.5869999999999997</v>
      </c>
      <c r="M407" s="136">
        <v>6</v>
      </c>
      <c r="N407" s="125">
        <v>0.12</v>
      </c>
      <c r="O407" s="184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83">
        <v>4</v>
      </c>
      <c r="U407" s="139">
        <v>183192.85714285713</v>
      </c>
      <c r="V407" s="140">
        <v>5.4587281163488903</v>
      </c>
      <c r="X407" s="150">
        <v>4.2</v>
      </c>
      <c r="Y407" s="149">
        <v>166.46190476190475</v>
      </c>
    </row>
    <row r="408" spans="1:25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84">
        <v>38000</v>
      </c>
      <c r="J408" s="184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84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83">
        <v>4</v>
      </c>
      <c r="U408" s="139">
        <v>149730.95238095237</v>
      </c>
      <c r="V408" s="140">
        <v>6.6786458250512828</v>
      </c>
      <c r="X408" s="150">
        <v>4.2</v>
      </c>
      <c r="Y408" s="149">
        <v>183.19285714285712</v>
      </c>
    </row>
    <row r="409" spans="1:25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84">
        <v>110000</v>
      </c>
      <c r="J409" s="184">
        <v>110000</v>
      </c>
      <c r="K409" s="184">
        <v>38000</v>
      </c>
      <c r="L409" s="125">
        <v>4.9450000000000003</v>
      </c>
      <c r="M409" s="136">
        <v>5</v>
      </c>
      <c r="N409" s="125">
        <v>0.105</v>
      </c>
      <c r="O409" s="184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83">
        <v>7</v>
      </c>
      <c r="U409" s="139">
        <v>399992.8571428571</v>
      </c>
      <c r="V409" s="140">
        <v>2.5000446436543511</v>
      </c>
      <c r="X409" s="150">
        <v>4.2</v>
      </c>
      <c r="Y409" s="149">
        <v>149.73095238095235</v>
      </c>
    </row>
    <row r="410" spans="1:25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H410" s="124" t="s">
        <v>180</v>
      </c>
      <c r="I410" s="184">
        <v>38000</v>
      </c>
      <c r="J410" s="124" t="s">
        <v>186</v>
      </c>
      <c r="K410" s="184">
        <v>38000</v>
      </c>
      <c r="L410" s="125">
        <v>1.4550000000000001</v>
      </c>
      <c r="M410" s="136">
        <v>2</v>
      </c>
      <c r="N410" s="125">
        <v>0.10100000000000001</v>
      </c>
      <c r="O410" s="184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83">
        <v>4</v>
      </c>
      <c r="U410" s="139">
        <v>116269.04761904762</v>
      </c>
      <c r="V410" s="140">
        <v>8.6007413019884087</v>
      </c>
      <c r="X410" s="150">
        <v>4.2</v>
      </c>
      <c r="Y410" s="149">
        <v>399.99285714285708</v>
      </c>
    </row>
    <row r="411" spans="1:25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84">
        <v>38000</v>
      </c>
      <c r="J411" s="184">
        <v>38000</v>
      </c>
      <c r="K411" s="184">
        <v>20000</v>
      </c>
      <c r="L411" s="125">
        <v>6.3860000000000001</v>
      </c>
      <c r="M411" s="136">
        <v>7</v>
      </c>
      <c r="N411" s="125">
        <v>9.9000000000000005E-2</v>
      </c>
      <c r="O411" s="184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83">
        <v>4</v>
      </c>
      <c r="U411" s="139">
        <v>199923.80952380953</v>
      </c>
      <c r="V411" s="140">
        <v>5.0019054878048781</v>
      </c>
      <c r="X411" s="150">
        <v>4.2</v>
      </c>
      <c r="Y411" s="149">
        <v>116.26904761904763</v>
      </c>
    </row>
    <row r="412" spans="1:25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84">
        <v>110000</v>
      </c>
      <c r="J412" s="124" t="s">
        <v>186</v>
      </c>
      <c r="K412" s="184">
        <v>110000</v>
      </c>
      <c r="L412" s="125">
        <v>10.122</v>
      </c>
      <c r="M412" s="136">
        <v>11</v>
      </c>
      <c r="N412" s="125">
        <v>9.4E-2</v>
      </c>
      <c r="O412" s="184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83">
        <v>7</v>
      </c>
      <c r="U412" s="139">
        <v>475278.57142857142</v>
      </c>
      <c r="V412" s="140">
        <v>2.1040292159485414</v>
      </c>
      <c r="X412" s="150">
        <v>4.2</v>
      </c>
      <c r="Y412" s="149">
        <v>199.92380952380952</v>
      </c>
    </row>
    <row r="413" spans="1:25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84">
        <v>110000</v>
      </c>
      <c r="J413" s="124" t="s">
        <v>186</v>
      </c>
      <c r="K413" s="184">
        <v>110000</v>
      </c>
      <c r="L413" s="125">
        <v>10.942</v>
      </c>
      <c r="M413" s="136">
        <v>11</v>
      </c>
      <c r="N413" s="125">
        <v>0.13200000000000001</v>
      </c>
      <c r="O413" s="184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83">
        <v>7</v>
      </c>
      <c r="U413" s="139">
        <v>475278.57142857142</v>
      </c>
      <c r="V413" s="140">
        <v>2.1040292159485414</v>
      </c>
      <c r="X413" s="150">
        <v>4.2</v>
      </c>
      <c r="Y413" s="149">
        <v>475.27857142857147</v>
      </c>
    </row>
    <row r="414" spans="1:25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84">
        <v>110000</v>
      </c>
      <c r="J414" s="124" t="s">
        <v>186</v>
      </c>
      <c r="K414" s="184">
        <v>110000</v>
      </c>
      <c r="L414" s="125">
        <v>8.5779999999999994</v>
      </c>
      <c r="M414" s="136">
        <v>9</v>
      </c>
      <c r="N414" s="125">
        <v>0.14499999999999999</v>
      </c>
      <c r="O414" s="184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83">
        <v>7</v>
      </c>
      <c r="U414" s="139">
        <v>450183.33333333331</v>
      </c>
      <c r="V414" s="140">
        <v>2.2213172411239865</v>
      </c>
      <c r="X414" s="150">
        <v>4.2</v>
      </c>
      <c r="Y414" s="149">
        <v>475.27857142857147</v>
      </c>
    </row>
    <row r="415" spans="1:25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84">
        <v>38000</v>
      </c>
      <c r="J415" s="184">
        <v>38000</v>
      </c>
      <c r="K415" s="184">
        <v>10000</v>
      </c>
      <c r="L415" s="125">
        <v>7.02</v>
      </c>
      <c r="M415" s="136">
        <v>8</v>
      </c>
      <c r="N415" s="125">
        <v>0.27200000000000002</v>
      </c>
      <c r="O415" s="184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83">
        <v>4</v>
      </c>
      <c r="U415" s="139">
        <v>216654.76190476189</v>
      </c>
      <c r="V415" s="140">
        <v>4.6156382218803227</v>
      </c>
      <c r="X415" s="150">
        <v>4.2</v>
      </c>
      <c r="Y415" s="149">
        <v>450.18333333333334</v>
      </c>
    </row>
    <row r="416" spans="1:25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84">
        <v>110000</v>
      </c>
      <c r="J416" s="184">
        <v>110000</v>
      </c>
      <c r="K416" s="184">
        <v>38000</v>
      </c>
      <c r="L416" s="125">
        <v>7.03</v>
      </c>
      <c r="M416" s="136">
        <v>8</v>
      </c>
      <c r="N416" s="125">
        <v>0.156</v>
      </c>
      <c r="O416" s="184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83">
        <v>7</v>
      </c>
      <c r="U416" s="139">
        <v>437635.71428571426</v>
      </c>
      <c r="V416" s="140">
        <v>2.2850054676916547</v>
      </c>
      <c r="X416" s="150">
        <v>4.2</v>
      </c>
      <c r="Y416" s="149">
        <v>216.6547619047619</v>
      </c>
    </row>
    <row r="417" spans="1:25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84">
        <v>38000</v>
      </c>
      <c r="J417" s="184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84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83">
        <v>4</v>
      </c>
      <c r="U417" s="139">
        <v>133000</v>
      </c>
      <c r="V417" s="140">
        <v>7.518796992481203</v>
      </c>
      <c r="X417" s="150">
        <v>4.2</v>
      </c>
      <c r="Y417" s="149">
        <v>437.63571428571424</v>
      </c>
    </row>
    <row r="418" spans="1:25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84">
        <v>110000</v>
      </c>
      <c r="J418" s="124" t="s">
        <v>186</v>
      </c>
      <c r="K418" s="184">
        <v>110000</v>
      </c>
      <c r="L418" s="125">
        <v>1.5680000000000001</v>
      </c>
      <c r="M418" s="136">
        <v>2</v>
      </c>
      <c r="N418" s="125">
        <v>0.247</v>
      </c>
      <c r="O418" s="184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83">
        <v>11</v>
      </c>
      <c r="U418" s="139">
        <v>319066.66666666663</v>
      </c>
      <c r="V418" s="140">
        <v>3.134141245298788</v>
      </c>
      <c r="X418" s="150">
        <v>4.2</v>
      </c>
      <c r="Y418" s="149">
        <v>133</v>
      </c>
    </row>
    <row r="419" spans="1:25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84">
        <v>110000</v>
      </c>
      <c r="J419" s="184">
        <v>38000</v>
      </c>
      <c r="K419" s="184">
        <v>110000</v>
      </c>
      <c r="L419" s="125">
        <v>3.66</v>
      </c>
      <c r="M419" s="136">
        <v>4</v>
      </c>
      <c r="N419" s="125">
        <v>0.13700000000000001</v>
      </c>
      <c r="O419" s="184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83">
        <v>7</v>
      </c>
      <c r="U419" s="139">
        <v>387445.23809523811</v>
      </c>
      <c r="V419" s="140">
        <v>2.5810099123071155</v>
      </c>
      <c r="X419" s="150">
        <v>4.2</v>
      </c>
      <c r="Y419" s="149">
        <v>319.06666666666661</v>
      </c>
    </row>
    <row r="420" spans="1:25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84">
        <v>38000</v>
      </c>
      <c r="J420" s="124" t="s">
        <v>186</v>
      </c>
      <c r="K420" s="184">
        <v>38000</v>
      </c>
      <c r="L420" s="125">
        <v>5.7869999999999999</v>
      </c>
      <c r="M420" s="136">
        <v>6</v>
      </c>
      <c r="N420" s="125">
        <v>9.0999999999999998E-2</v>
      </c>
      <c r="O420" s="184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83">
        <v>4</v>
      </c>
      <c r="U420" s="139">
        <v>183192.85714285713</v>
      </c>
      <c r="V420" s="140">
        <v>5.4587281163488903</v>
      </c>
      <c r="X420" s="150">
        <v>4.2</v>
      </c>
      <c r="Y420" s="149">
        <v>387.4452380952381</v>
      </c>
    </row>
    <row r="421" spans="1:25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84">
        <v>110000</v>
      </c>
      <c r="L421" s="125">
        <v>3.7309999999999999</v>
      </c>
      <c r="M421" s="136">
        <v>4</v>
      </c>
      <c r="N421" s="125">
        <v>0.13600000000000001</v>
      </c>
      <c r="O421" s="184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83">
        <v>7</v>
      </c>
      <c r="U421" s="139">
        <v>387445.23809523811</v>
      </c>
      <c r="V421" s="140">
        <v>2.5810099123071155</v>
      </c>
      <c r="X421" s="150">
        <v>4.2</v>
      </c>
      <c r="Y421" s="149">
        <v>183.19285714285712</v>
      </c>
    </row>
    <row r="422" spans="1:25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84">
        <v>38000</v>
      </c>
      <c r="J422" s="184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84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83">
        <v>4</v>
      </c>
      <c r="U422" s="139">
        <v>166461.90476190476</v>
      </c>
      <c r="V422" s="140">
        <v>6.0073804960379897</v>
      </c>
      <c r="X422" s="150">
        <v>4.2</v>
      </c>
      <c r="Y422" s="149">
        <v>387.4452380952381</v>
      </c>
    </row>
    <row r="423" spans="1:25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84">
        <v>38000</v>
      </c>
      <c r="J423" s="124" t="s">
        <v>186</v>
      </c>
      <c r="K423" s="184">
        <v>38000</v>
      </c>
      <c r="L423" s="125">
        <v>1.3240000000000001</v>
      </c>
      <c r="M423" s="136">
        <v>2</v>
      </c>
      <c r="N423" s="125">
        <v>0.127</v>
      </c>
      <c r="O423" s="184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83">
        <v>4</v>
      </c>
      <c r="U423" s="139">
        <v>116269.04761904762</v>
      </c>
      <c r="V423" s="140">
        <v>8.6007413019884087</v>
      </c>
      <c r="X423" s="150">
        <v>4.2</v>
      </c>
      <c r="Y423" s="149">
        <v>166.46190476190475</v>
      </c>
    </row>
    <row r="424" spans="1:25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84">
        <v>38000</v>
      </c>
      <c r="J424" s="124" t="s">
        <v>186</v>
      </c>
      <c r="K424" s="184">
        <v>38000</v>
      </c>
      <c r="L424" s="125">
        <v>1.345</v>
      </c>
      <c r="M424" s="136">
        <v>2</v>
      </c>
      <c r="N424" s="125">
        <v>0.108</v>
      </c>
      <c r="O424" s="184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83">
        <v>4</v>
      </c>
      <c r="U424" s="139">
        <v>116269.04761904762</v>
      </c>
      <c r="V424" s="140">
        <v>8.6007413019884087</v>
      </c>
      <c r="X424" s="150">
        <v>4.2</v>
      </c>
      <c r="Y424" s="149">
        <v>116.26904761904763</v>
      </c>
    </row>
    <row r="425" spans="1:25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84">
        <v>110000</v>
      </c>
      <c r="J425" s="124" t="s">
        <v>186</v>
      </c>
      <c r="K425" s="184">
        <v>110000</v>
      </c>
      <c r="L425" s="125">
        <v>2.274</v>
      </c>
      <c r="M425" s="136">
        <v>3</v>
      </c>
      <c r="N425" s="125">
        <v>0.189</v>
      </c>
      <c r="O425" s="184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83">
        <v>7</v>
      </c>
      <c r="U425" s="139">
        <v>374897.61904761905</v>
      </c>
      <c r="V425" s="140">
        <v>2.6673949078161021</v>
      </c>
      <c r="X425" s="150">
        <v>4.2</v>
      </c>
      <c r="Y425" s="149">
        <v>116.26904761904763</v>
      </c>
    </row>
    <row r="426" spans="1:25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84">
        <v>110000</v>
      </c>
      <c r="J426" s="124" t="s">
        <v>186</v>
      </c>
      <c r="K426" s="184">
        <v>110000</v>
      </c>
      <c r="L426" s="125">
        <v>9.9030000000000005</v>
      </c>
      <c r="M426" s="136">
        <v>10</v>
      </c>
      <c r="N426" s="125">
        <v>0.224</v>
      </c>
      <c r="O426" s="184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83">
        <v>7</v>
      </c>
      <c r="U426" s="139">
        <v>462730.95238095237</v>
      </c>
      <c r="V426" s="140">
        <v>2.1610830113148132</v>
      </c>
      <c r="X426" s="150">
        <v>4.2</v>
      </c>
      <c r="Y426" s="149">
        <v>374.89761904761906</v>
      </c>
    </row>
    <row r="427" spans="1:25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84">
        <v>110000</v>
      </c>
      <c r="L427" s="125">
        <v>8.4670000000000005</v>
      </c>
      <c r="M427" s="136">
        <v>9</v>
      </c>
      <c r="N427" s="125">
        <v>0.16600000000000001</v>
      </c>
      <c r="O427" s="184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83">
        <v>7</v>
      </c>
      <c r="U427" s="139">
        <v>450183.33333333331</v>
      </c>
      <c r="V427" s="140">
        <v>2.2213172411239865</v>
      </c>
      <c r="X427" s="150">
        <v>4.2</v>
      </c>
      <c r="Y427" s="149">
        <v>462.73095238095237</v>
      </c>
    </row>
    <row r="428" spans="1:25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84">
        <v>38000</v>
      </c>
      <c r="J428" s="184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84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83">
        <v>4</v>
      </c>
      <c r="U428" s="139">
        <v>149730.95238095237</v>
      </c>
      <c r="V428" s="140">
        <v>6.6786458250512828</v>
      </c>
      <c r="X428" s="150">
        <v>4.2</v>
      </c>
      <c r="Y428" s="149">
        <v>450.18333333333334</v>
      </c>
    </row>
    <row r="429" spans="1:25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84">
        <v>38000</v>
      </c>
      <c r="J429" s="184">
        <v>38000</v>
      </c>
      <c r="K429" s="184">
        <v>20000</v>
      </c>
      <c r="L429" s="125">
        <v>7.1260000000000003</v>
      </c>
      <c r="M429" s="136">
        <v>8</v>
      </c>
      <c r="N429" s="125">
        <v>0.224</v>
      </c>
      <c r="O429" s="184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83">
        <v>4</v>
      </c>
      <c r="U429" s="139">
        <v>216654.76190476189</v>
      </c>
      <c r="V429" s="140">
        <v>4.6156382218803227</v>
      </c>
      <c r="X429" s="150">
        <v>4.2</v>
      </c>
      <c r="Y429" s="149">
        <v>149.73095238095235</v>
      </c>
    </row>
    <row r="430" spans="1:25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84">
        <v>38000</v>
      </c>
      <c r="J430" s="184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84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83">
        <v>1</v>
      </c>
      <c r="U430" s="139">
        <v>317723.80952380953</v>
      </c>
      <c r="V430" s="140">
        <v>3.1473876682353645</v>
      </c>
      <c r="X430" s="150">
        <v>4.2</v>
      </c>
      <c r="Y430" s="149">
        <v>216.6547619047619</v>
      </c>
    </row>
    <row r="431" spans="1:25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84">
        <v>38000</v>
      </c>
      <c r="J431" s="184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84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83">
        <v>4</v>
      </c>
      <c r="U431" s="139">
        <v>116269.04761904762</v>
      </c>
      <c r="V431" s="140">
        <v>8.6007413019884087</v>
      </c>
      <c r="X431" s="150">
        <v>4.2</v>
      </c>
      <c r="Y431" s="149">
        <v>317.72380952380951</v>
      </c>
    </row>
    <row r="432" spans="1:25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84">
        <v>38000</v>
      </c>
      <c r="J432" s="184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84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83">
        <v>1</v>
      </c>
      <c r="U432" s="139">
        <v>367914.28571428568</v>
      </c>
      <c r="V432" s="140">
        <v>2.7180243845616214</v>
      </c>
      <c r="X432" s="150">
        <v>4.2</v>
      </c>
      <c r="Y432" s="149">
        <v>116.26904761904763</v>
      </c>
    </row>
    <row r="433" spans="1:25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84">
        <v>38000</v>
      </c>
      <c r="J433" s="184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84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83">
        <v>4</v>
      </c>
      <c r="U433" s="139">
        <v>216654.76190476189</v>
      </c>
      <c r="V433" s="140">
        <v>4.6156382218803227</v>
      </c>
      <c r="X433" s="150">
        <v>4.2</v>
      </c>
      <c r="Y433" s="149">
        <v>367.91428571428571</v>
      </c>
    </row>
    <row r="434" spans="1:25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84">
        <v>38000</v>
      </c>
      <c r="J434" s="184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84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83">
        <v>1</v>
      </c>
      <c r="U434" s="139">
        <v>342819.04761904763</v>
      </c>
      <c r="V434" s="140">
        <v>2.9169907767529724</v>
      </c>
      <c r="X434" s="150">
        <v>4.2</v>
      </c>
      <c r="Y434" s="149">
        <v>216.6547619047619</v>
      </c>
    </row>
    <row r="435" spans="1:25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84">
        <v>38000</v>
      </c>
      <c r="J435" s="184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84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83">
        <v>1</v>
      </c>
      <c r="U435" s="139">
        <v>330271.42857142858</v>
      </c>
      <c r="V435" s="140">
        <v>3.0278126216531858</v>
      </c>
      <c r="X435" s="150">
        <v>4.2</v>
      </c>
      <c r="Y435" s="149">
        <v>342.81904761904764</v>
      </c>
    </row>
    <row r="436" spans="1:25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84">
        <v>38000</v>
      </c>
      <c r="J436" s="124" t="s">
        <v>186</v>
      </c>
      <c r="K436" s="184">
        <v>38000</v>
      </c>
      <c r="L436" s="125">
        <v>5.7960000000000003</v>
      </c>
      <c r="M436" s="136">
        <v>6</v>
      </c>
      <c r="N436" s="125">
        <v>0.218</v>
      </c>
      <c r="O436" s="184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83">
        <v>4</v>
      </c>
      <c r="U436" s="139">
        <v>183192.85714285713</v>
      </c>
      <c r="V436" s="140">
        <v>5.4587281163488903</v>
      </c>
      <c r="X436" s="150">
        <v>4.2</v>
      </c>
      <c r="Y436" s="149">
        <v>330.2714285714286</v>
      </c>
    </row>
    <row r="437" spans="1:25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84">
        <v>38000</v>
      </c>
      <c r="J437" s="184">
        <v>20000</v>
      </c>
      <c r="K437" s="184">
        <v>38000</v>
      </c>
      <c r="L437" s="125">
        <v>8.0549999999999997</v>
      </c>
      <c r="M437" s="136">
        <v>9</v>
      </c>
      <c r="N437" s="125">
        <v>0.20599999999999999</v>
      </c>
      <c r="O437" s="184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83">
        <v>1</v>
      </c>
      <c r="U437" s="139">
        <v>317723.80952380953</v>
      </c>
      <c r="V437" s="140">
        <v>3.1473876682353645</v>
      </c>
      <c r="X437" s="150">
        <v>4.2</v>
      </c>
      <c r="Y437" s="149">
        <v>183.19285714285712</v>
      </c>
    </row>
    <row r="438" spans="1:25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84">
        <v>38000</v>
      </c>
      <c r="J438" s="184">
        <v>38000</v>
      </c>
      <c r="K438" s="184">
        <v>20000</v>
      </c>
      <c r="L438" s="125">
        <v>6.7530000000000001</v>
      </c>
      <c r="M438" s="136">
        <v>7</v>
      </c>
      <c r="N438" s="125">
        <v>0.128</v>
      </c>
      <c r="O438" s="184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83">
        <v>4</v>
      </c>
      <c r="U438" s="139">
        <v>199923.80952380953</v>
      </c>
      <c r="V438" s="140">
        <v>5.0019054878048781</v>
      </c>
      <c r="X438" s="150">
        <v>4.2</v>
      </c>
      <c r="Y438" s="149">
        <v>317.72380952380951</v>
      </c>
    </row>
    <row r="439" spans="1:25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84">
        <v>110000</v>
      </c>
      <c r="J439" s="124" t="s">
        <v>186</v>
      </c>
      <c r="K439" s="184">
        <v>110000</v>
      </c>
      <c r="L439" s="125">
        <v>7.819</v>
      </c>
      <c r="M439" s="136">
        <v>8</v>
      </c>
      <c r="N439" s="125">
        <v>0.112</v>
      </c>
      <c r="O439" s="184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83">
        <v>7</v>
      </c>
      <c r="U439" s="139">
        <v>437635.71428571426</v>
      </c>
      <c r="V439" s="140">
        <v>2.2850054676916547</v>
      </c>
      <c r="X439" s="150">
        <v>4.2</v>
      </c>
      <c r="Y439" s="149">
        <v>199.92380952380952</v>
      </c>
    </row>
    <row r="440" spans="1:25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84">
        <v>110000</v>
      </c>
      <c r="J440" s="184">
        <v>110000</v>
      </c>
      <c r="K440" s="184">
        <v>38000</v>
      </c>
      <c r="L440" s="125">
        <v>5.1360000000000001</v>
      </c>
      <c r="M440" s="136">
        <v>6</v>
      </c>
      <c r="N440" s="125">
        <v>0.28999999999999998</v>
      </c>
      <c r="O440" s="184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83">
        <v>7</v>
      </c>
      <c r="U440" s="139">
        <v>412540.47619047615</v>
      </c>
      <c r="V440" s="140">
        <v>2.4240045709800482</v>
      </c>
      <c r="X440" s="150">
        <v>4.2</v>
      </c>
      <c r="Y440" s="149">
        <v>437.63571428571424</v>
      </c>
    </row>
    <row r="441" spans="1:25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84">
        <v>110000</v>
      </c>
      <c r="J441" s="184">
        <v>110000</v>
      </c>
      <c r="K441" s="184">
        <v>38000</v>
      </c>
      <c r="L441" s="125">
        <v>6.375</v>
      </c>
      <c r="M441" s="136">
        <v>7</v>
      </c>
      <c r="N441" s="125">
        <v>0.21</v>
      </c>
      <c r="O441" s="184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83">
        <v>7</v>
      </c>
      <c r="U441" s="139">
        <v>425088.09523809521</v>
      </c>
      <c r="V441" s="140">
        <v>2.3524535530450272</v>
      </c>
      <c r="X441" s="150">
        <v>4.2</v>
      </c>
      <c r="Y441" s="149">
        <v>412.54047619047617</v>
      </c>
    </row>
    <row r="442" spans="1:25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84">
        <v>38000</v>
      </c>
      <c r="J442" s="184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84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83">
        <v>4</v>
      </c>
      <c r="U442" s="139">
        <v>199923.80952380953</v>
      </c>
      <c r="V442" s="140">
        <v>5.0019054878048781</v>
      </c>
      <c r="X442" s="150">
        <v>4.2</v>
      </c>
      <c r="Y442" s="149">
        <v>425.08809523809521</v>
      </c>
    </row>
    <row r="443" spans="1:25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84">
        <v>38000</v>
      </c>
      <c r="J443" s="184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84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83">
        <v>4</v>
      </c>
      <c r="U443" s="139">
        <v>133000</v>
      </c>
      <c r="V443" s="140">
        <v>7.518796992481203</v>
      </c>
      <c r="X443" s="150">
        <v>4.2</v>
      </c>
      <c r="Y443" s="149">
        <v>199.92380952380952</v>
      </c>
    </row>
    <row r="444" spans="1:25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84">
        <v>38000</v>
      </c>
      <c r="J444" s="124" t="s">
        <v>186</v>
      </c>
      <c r="K444" s="184">
        <v>38000</v>
      </c>
      <c r="L444" s="125">
        <v>6.5140000000000002</v>
      </c>
      <c r="M444" s="136">
        <v>7</v>
      </c>
      <c r="N444" s="125">
        <v>0.16600000000000001</v>
      </c>
      <c r="O444" s="184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83">
        <v>4</v>
      </c>
      <c r="U444" s="139">
        <v>199923.80952380953</v>
      </c>
      <c r="V444" s="140">
        <v>5.0019054878048781</v>
      </c>
      <c r="X444" s="150">
        <v>4.2</v>
      </c>
      <c r="Y444" s="149">
        <v>133</v>
      </c>
    </row>
    <row r="445" spans="1:25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84">
        <v>38000</v>
      </c>
      <c r="J445" s="184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84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83">
        <v>4</v>
      </c>
      <c r="U445" s="139">
        <v>183192.85714285713</v>
      </c>
      <c r="V445" s="140">
        <v>5.4587281163488903</v>
      </c>
      <c r="X445" s="150">
        <v>4.2</v>
      </c>
      <c r="Y445" s="149">
        <v>199.92380952380952</v>
      </c>
    </row>
    <row r="446" spans="1:25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84">
        <v>38000</v>
      </c>
      <c r="J446" s="184">
        <v>38000</v>
      </c>
      <c r="K446" s="184">
        <v>10000</v>
      </c>
      <c r="L446" s="125">
        <v>4.42</v>
      </c>
      <c r="M446" s="136">
        <v>5</v>
      </c>
      <c r="N446" s="125">
        <v>0.13100000000000001</v>
      </c>
      <c r="O446" s="184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83">
        <v>4</v>
      </c>
      <c r="U446" s="139">
        <v>166461.90476190476</v>
      </c>
      <c r="V446" s="140">
        <v>6.0073804960379897</v>
      </c>
      <c r="X446" s="150">
        <v>4.2</v>
      </c>
      <c r="Y446" s="149">
        <v>183.19285714285712</v>
      </c>
    </row>
    <row r="447" spans="1:25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84">
        <v>38000</v>
      </c>
      <c r="J447" s="184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84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83">
        <v>1</v>
      </c>
      <c r="U447" s="139">
        <v>342819.04761904763</v>
      </c>
      <c r="V447" s="140">
        <v>2.9169907767529724</v>
      </c>
      <c r="X447" s="150">
        <v>4.2</v>
      </c>
      <c r="Y447" s="149">
        <v>166.46190476190475</v>
      </c>
    </row>
    <row r="448" spans="1:25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84">
        <v>38000</v>
      </c>
      <c r="J448" s="184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84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83">
        <v>4</v>
      </c>
      <c r="U448" s="139">
        <v>166461.90476190476</v>
      </c>
      <c r="V448" s="140">
        <v>6.0073804960379897</v>
      </c>
      <c r="X448" s="150">
        <v>4.2</v>
      </c>
      <c r="Y448" s="149">
        <v>342.81904761904764</v>
      </c>
    </row>
    <row r="449" spans="1:25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84">
        <v>38000</v>
      </c>
      <c r="J449" s="184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84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83">
        <v>1</v>
      </c>
      <c r="U449" s="139">
        <v>317723.80952380953</v>
      </c>
      <c r="V449" s="140">
        <v>3.1473876682353645</v>
      </c>
      <c r="X449" s="150">
        <v>4.2</v>
      </c>
      <c r="Y449" s="149">
        <v>166.46190476190475</v>
      </c>
    </row>
    <row r="450" spans="1:25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84">
        <v>38000</v>
      </c>
      <c r="J450" s="184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84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83">
        <v>4</v>
      </c>
      <c r="U450" s="139">
        <v>199923.80952380953</v>
      </c>
      <c r="V450" s="140">
        <v>5.0019054878048781</v>
      </c>
      <c r="X450" s="150">
        <v>4.2</v>
      </c>
      <c r="Y450" s="149">
        <v>317.72380952380951</v>
      </c>
    </row>
    <row r="451" spans="1:25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84">
        <v>110000</v>
      </c>
      <c r="L451" s="125">
        <v>2.5670000000000002</v>
      </c>
      <c r="M451" s="136">
        <v>3</v>
      </c>
      <c r="N451" s="125">
        <v>0.20799999999999999</v>
      </c>
      <c r="O451" s="184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83">
        <v>7</v>
      </c>
      <c r="U451" s="139">
        <v>374897.61904761905</v>
      </c>
      <c r="V451" s="140">
        <v>2.6673949078161021</v>
      </c>
      <c r="X451" s="150">
        <v>4.2</v>
      </c>
      <c r="Y451" s="149">
        <v>199.92380952380952</v>
      </c>
    </row>
    <row r="452" spans="1:25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84">
        <v>38000</v>
      </c>
      <c r="J452" s="184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84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83">
        <v>1</v>
      </c>
      <c r="U452" s="139">
        <v>317723.80952380953</v>
      </c>
      <c r="V452" s="140">
        <v>3.1473876682353645</v>
      </c>
      <c r="X452" s="150">
        <v>4.2</v>
      </c>
      <c r="Y452" s="149">
        <v>374.89761904761906</v>
      </c>
    </row>
    <row r="453" spans="1:25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84">
        <v>110000</v>
      </c>
      <c r="J453" s="184">
        <v>20000</v>
      </c>
      <c r="K453" s="184">
        <v>110000</v>
      </c>
      <c r="L453" s="125">
        <v>4.4820000000000002</v>
      </c>
      <c r="M453" s="136">
        <v>5</v>
      </c>
      <c r="N453" s="125">
        <v>9.9000000000000005E-2</v>
      </c>
      <c r="O453" s="184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83">
        <v>7</v>
      </c>
      <c r="U453" s="139">
        <v>399992.8571428571</v>
      </c>
      <c r="V453" s="140">
        <v>2.5000446436543511</v>
      </c>
      <c r="X453" s="150">
        <v>4.2</v>
      </c>
      <c r="Y453" s="149">
        <v>317.72380952380951</v>
      </c>
    </row>
    <row r="454" spans="1:25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84">
        <v>38000</v>
      </c>
      <c r="J454" s="184">
        <v>20000</v>
      </c>
      <c r="K454" s="184">
        <v>38000</v>
      </c>
      <c r="L454" s="125">
        <v>9.1639999999999997</v>
      </c>
      <c r="M454" s="136">
        <v>10</v>
      </c>
      <c r="N454" s="125">
        <v>0.111</v>
      </c>
      <c r="O454" s="184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83">
        <v>1</v>
      </c>
      <c r="U454" s="139">
        <v>330271.42857142858</v>
      </c>
      <c r="V454" s="140">
        <v>3.0278126216531858</v>
      </c>
      <c r="X454" s="150">
        <v>4.2</v>
      </c>
      <c r="Y454" s="149">
        <v>399.99285714285708</v>
      </c>
    </row>
    <row r="455" spans="1:25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84">
        <v>38000</v>
      </c>
      <c r="J455" s="184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84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83">
        <v>4</v>
      </c>
      <c r="U455" s="139">
        <v>166461.90476190476</v>
      </c>
      <c r="V455" s="140">
        <v>6.0073804960379897</v>
      </c>
      <c r="X455" s="150">
        <v>4.2</v>
      </c>
      <c r="Y455" s="149">
        <v>330.2714285714286</v>
      </c>
    </row>
    <row r="456" spans="1:25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84">
        <v>110000</v>
      </c>
      <c r="J456" s="124" t="s">
        <v>186</v>
      </c>
      <c r="K456" s="184">
        <v>110000</v>
      </c>
      <c r="L456" s="125">
        <v>7.5739999999999998</v>
      </c>
      <c r="M456" s="136">
        <v>8</v>
      </c>
      <c r="N456" s="125">
        <v>0.317</v>
      </c>
      <c r="O456" s="184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83">
        <v>7</v>
      </c>
      <c r="U456" s="139">
        <v>437635.71428571426</v>
      </c>
      <c r="V456" s="140">
        <v>2.2850054676916547</v>
      </c>
      <c r="X456" s="150">
        <v>4.2</v>
      </c>
      <c r="Y456" s="149">
        <v>166.46190476190475</v>
      </c>
    </row>
    <row r="457" spans="1:25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84">
        <v>38000</v>
      </c>
      <c r="J457" s="124" t="s">
        <v>186</v>
      </c>
      <c r="K457" s="184">
        <v>38000</v>
      </c>
      <c r="L457" s="125">
        <v>7.4429999999999996</v>
      </c>
      <c r="M457" s="136">
        <v>8</v>
      </c>
      <c r="N457" s="125">
        <v>0.29399999999999998</v>
      </c>
      <c r="O457" s="184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83">
        <v>4</v>
      </c>
      <c r="U457" s="139">
        <v>216654.76190476189</v>
      </c>
      <c r="V457" s="140">
        <v>4.6156382218803227</v>
      </c>
      <c r="X457" s="150">
        <v>4.2</v>
      </c>
      <c r="Y457" s="149">
        <v>437.63571428571424</v>
      </c>
    </row>
    <row r="458" spans="1:25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H458" s="124" t="s">
        <v>200</v>
      </c>
      <c r="I458" s="184">
        <v>110000</v>
      </c>
      <c r="J458" s="124" t="s">
        <v>186</v>
      </c>
      <c r="K458" s="184">
        <v>110000</v>
      </c>
      <c r="L458" s="125">
        <v>7.2240000000000002</v>
      </c>
      <c r="M458" s="136">
        <v>8</v>
      </c>
      <c r="N458" s="125">
        <v>0.111</v>
      </c>
      <c r="O458" s="184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83">
        <v>7</v>
      </c>
      <c r="U458" s="139">
        <v>437635.71428571426</v>
      </c>
      <c r="V458" s="140">
        <v>2.2850054676916547</v>
      </c>
      <c r="X458" s="150">
        <v>4.2</v>
      </c>
      <c r="Y458" s="149">
        <v>216.6547619047619</v>
      </c>
    </row>
    <row r="459" spans="1:25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84">
        <v>110000</v>
      </c>
      <c r="J459" s="184">
        <v>110000</v>
      </c>
      <c r="K459" s="184">
        <v>38000</v>
      </c>
      <c r="L459" s="125">
        <v>7.8220000000000001</v>
      </c>
      <c r="M459" s="136">
        <v>8</v>
      </c>
      <c r="N459" s="125">
        <v>0.114</v>
      </c>
      <c r="O459" s="184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83">
        <v>7</v>
      </c>
      <c r="U459" s="139">
        <v>437635.71428571426</v>
      </c>
      <c r="V459" s="140">
        <v>2.2850054676916547</v>
      </c>
      <c r="X459" s="150">
        <v>4.2</v>
      </c>
      <c r="Y459" s="149">
        <v>437.63571428571424</v>
      </c>
    </row>
    <row r="460" spans="1:25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84">
        <v>38000</v>
      </c>
      <c r="J460" s="184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84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83">
        <v>4</v>
      </c>
      <c r="U460" s="139">
        <v>183192.85714285713</v>
      </c>
      <c r="V460" s="140">
        <v>5.4587281163488903</v>
      </c>
      <c r="X460" s="150">
        <v>4.2</v>
      </c>
      <c r="Y460" s="149">
        <v>437.63571428571424</v>
      </c>
    </row>
    <row r="461" spans="1:25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84">
        <v>38000</v>
      </c>
      <c r="J461" s="184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84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83">
        <v>4</v>
      </c>
      <c r="U461" s="139">
        <v>166461.90476190476</v>
      </c>
      <c r="V461" s="140">
        <v>6.0073804960379897</v>
      </c>
      <c r="X461" s="150">
        <v>4.2</v>
      </c>
      <c r="Y461" s="149">
        <v>183.19285714285712</v>
      </c>
    </row>
    <row r="462" spans="1:25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84">
        <v>110000</v>
      </c>
      <c r="J462" s="184">
        <v>110000</v>
      </c>
      <c r="K462" s="184">
        <v>38000</v>
      </c>
      <c r="L462" s="125">
        <v>6.5259999999999998</v>
      </c>
      <c r="M462" s="136">
        <v>7</v>
      </c>
      <c r="N462" s="125">
        <v>0.113</v>
      </c>
      <c r="O462" s="184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83">
        <v>7</v>
      </c>
      <c r="U462" s="139">
        <v>425088.09523809521</v>
      </c>
      <c r="V462" s="140">
        <v>2.3524535530450272</v>
      </c>
      <c r="X462" s="150">
        <v>4.2</v>
      </c>
      <c r="Y462" s="149">
        <v>166.46190476190475</v>
      </c>
    </row>
    <row r="463" spans="1:25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84">
        <v>110000</v>
      </c>
      <c r="J463" s="184">
        <v>20000</v>
      </c>
      <c r="K463" s="184">
        <v>110000</v>
      </c>
      <c r="L463" s="125">
        <v>5.9859999999999998</v>
      </c>
      <c r="M463" s="136">
        <v>6</v>
      </c>
      <c r="N463" s="125">
        <v>0.28499999999999998</v>
      </c>
      <c r="O463" s="184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83">
        <v>7</v>
      </c>
      <c r="U463" s="139">
        <v>412540.47619047615</v>
      </c>
      <c r="V463" s="140">
        <v>2.4240045709800482</v>
      </c>
      <c r="X463" s="150">
        <v>4.2</v>
      </c>
      <c r="Y463" s="149">
        <v>425.08809523809521</v>
      </c>
    </row>
    <row r="464" spans="1:25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84">
        <v>38000</v>
      </c>
      <c r="L464" s="125">
        <v>6.1689999999999996</v>
      </c>
      <c r="M464" s="136">
        <v>7</v>
      </c>
      <c r="N464" s="125">
        <v>0.19600000000000001</v>
      </c>
      <c r="O464" s="184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83">
        <v>4</v>
      </c>
      <c r="U464" s="139">
        <v>199923.80952380953</v>
      </c>
      <c r="V464" s="140">
        <v>5.0019054878048781</v>
      </c>
      <c r="X464" s="150">
        <v>4.2</v>
      </c>
      <c r="Y464" s="149">
        <v>412.54047619047617</v>
      </c>
    </row>
    <row r="465" spans="1:25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84">
        <v>38000</v>
      </c>
      <c r="J465" s="184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84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83">
        <v>4</v>
      </c>
      <c r="U465" s="139">
        <v>199923.80952380953</v>
      </c>
      <c r="V465" s="140">
        <v>5.0019054878048781</v>
      </c>
      <c r="X465" s="150">
        <v>4.2</v>
      </c>
      <c r="Y465" s="149">
        <v>199.92380952380952</v>
      </c>
    </row>
    <row r="466" spans="1:25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84">
        <v>38000</v>
      </c>
      <c r="J466" s="184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84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83">
        <v>1</v>
      </c>
      <c r="U466" s="139">
        <v>355366.66666666663</v>
      </c>
      <c r="V466" s="140">
        <v>2.8139949348091173</v>
      </c>
      <c r="X466" s="150">
        <v>4.2</v>
      </c>
      <c r="Y466" s="149">
        <v>199.92380952380952</v>
      </c>
    </row>
    <row r="467" spans="1:25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84">
        <v>38000</v>
      </c>
      <c r="J467" s="184">
        <v>38000</v>
      </c>
      <c r="K467" s="184">
        <v>10000</v>
      </c>
      <c r="L467" s="125">
        <v>6.0990000000000002</v>
      </c>
      <c r="M467" s="136">
        <v>7</v>
      </c>
      <c r="N467" s="125">
        <v>0.13700000000000001</v>
      </c>
      <c r="O467" s="184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83">
        <v>4</v>
      </c>
      <c r="U467" s="139">
        <v>199923.80952380953</v>
      </c>
      <c r="V467" s="140">
        <v>5.0019054878048781</v>
      </c>
      <c r="X467" s="150">
        <v>4.2</v>
      </c>
      <c r="Y467" s="149">
        <v>355.36666666666662</v>
      </c>
    </row>
    <row r="468" spans="1:25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84">
        <v>38000</v>
      </c>
      <c r="J468" s="184">
        <v>38000</v>
      </c>
      <c r="K468" s="184">
        <v>10000</v>
      </c>
      <c r="L468" s="125">
        <v>3.0859999999999999</v>
      </c>
      <c r="M468" s="136">
        <v>4</v>
      </c>
      <c r="N468" s="125">
        <v>0.157</v>
      </c>
      <c r="O468" s="184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83">
        <v>4</v>
      </c>
      <c r="U468" s="139">
        <v>149730.95238095237</v>
      </c>
      <c r="V468" s="140">
        <v>6.6786458250512828</v>
      </c>
      <c r="X468" s="150">
        <v>4.2</v>
      </c>
      <c r="Y468" s="149">
        <v>199.92380952380952</v>
      </c>
    </row>
    <row r="469" spans="1:25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84">
        <v>38000</v>
      </c>
      <c r="J469" s="184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84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83">
        <v>1</v>
      </c>
      <c r="U469" s="139">
        <v>317723.80952380953</v>
      </c>
      <c r="V469" s="140">
        <v>3.1473876682353645</v>
      </c>
      <c r="X469" s="150">
        <v>4.2</v>
      </c>
      <c r="Y469" s="149">
        <v>149.73095238095235</v>
      </c>
    </row>
    <row r="470" spans="1:25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84">
        <v>38000</v>
      </c>
      <c r="J470" s="124" t="s">
        <v>186</v>
      </c>
      <c r="K470" s="184">
        <v>38000</v>
      </c>
      <c r="L470" s="125">
        <v>11.465999999999999</v>
      </c>
      <c r="M470" s="136">
        <v>12</v>
      </c>
      <c r="N470" s="125">
        <v>0.13</v>
      </c>
      <c r="O470" s="184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83">
        <v>1</v>
      </c>
      <c r="U470" s="139">
        <v>355366.66666666663</v>
      </c>
      <c r="V470" s="140">
        <v>2.8139949348091173</v>
      </c>
      <c r="X470" s="150">
        <v>4.2</v>
      </c>
      <c r="Y470" s="149">
        <v>317.72380952380951</v>
      </c>
    </row>
    <row r="471" spans="1:25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84">
        <v>38000</v>
      </c>
      <c r="J471" s="184">
        <v>38000</v>
      </c>
      <c r="K471" s="184">
        <v>20000</v>
      </c>
      <c r="L471" s="125">
        <v>6.6040000000000001</v>
      </c>
      <c r="M471" s="136">
        <v>7</v>
      </c>
      <c r="N471" s="125">
        <v>0.214</v>
      </c>
      <c r="O471" s="184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83">
        <v>4</v>
      </c>
      <c r="U471" s="139">
        <v>199923.80952380953</v>
      </c>
      <c r="V471" s="140">
        <v>5.0019054878048781</v>
      </c>
      <c r="X471" s="150">
        <v>4.2</v>
      </c>
      <c r="Y471" s="149">
        <v>355.36666666666662</v>
      </c>
    </row>
    <row r="472" spans="1:25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84">
        <v>38000</v>
      </c>
      <c r="J472" s="184">
        <v>38000</v>
      </c>
      <c r="K472" s="184">
        <v>20000</v>
      </c>
      <c r="L472" s="125">
        <v>7.383</v>
      </c>
      <c r="M472" s="136">
        <v>8</v>
      </c>
      <c r="N472" s="125">
        <v>0.10299999999999999</v>
      </c>
      <c r="O472" s="184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83">
        <v>4</v>
      </c>
      <c r="U472" s="139">
        <v>216654.76190476189</v>
      </c>
      <c r="V472" s="140">
        <v>4.6156382218803227</v>
      </c>
      <c r="X472" s="150">
        <v>4.2</v>
      </c>
      <c r="Y472" s="149">
        <v>199.92380952380952</v>
      </c>
    </row>
    <row r="473" spans="1:25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84">
        <v>38000</v>
      </c>
      <c r="J473" s="184">
        <v>38000</v>
      </c>
      <c r="K473" s="184">
        <v>20000</v>
      </c>
      <c r="L473" s="125">
        <v>7.0789999999999997</v>
      </c>
      <c r="M473" s="136">
        <v>8</v>
      </c>
      <c r="N473" s="125">
        <v>0.124</v>
      </c>
      <c r="O473" s="184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83">
        <v>4</v>
      </c>
      <c r="U473" s="139">
        <v>216654.76190476189</v>
      </c>
      <c r="V473" s="140">
        <v>4.6156382218803227</v>
      </c>
      <c r="X473" s="150">
        <v>4.2</v>
      </c>
      <c r="Y473" s="149">
        <v>216.6547619047619</v>
      </c>
    </row>
    <row r="474" spans="1:25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84">
        <v>38000</v>
      </c>
      <c r="J474" s="184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84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83">
        <v>4</v>
      </c>
      <c r="U474" s="139">
        <v>183192.85714285713</v>
      </c>
      <c r="V474" s="140">
        <v>5.4587281163488903</v>
      </c>
      <c r="X474" s="150">
        <v>4.2</v>
      </c>
      <c r="Y474" s="149">
        <v>216.6547619047619</v>
      </c>
    </row>
    <row r="475" spans="1:25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84">
        <v>38000</v>
      </c>
      <c r="J475" s="184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84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83">
        <v>4</v>
      </c>
      <c r="U475" s="139">
        <v>116269.04761904762</v>
      </c>
      <c r="V475" s="140">
        <v>8.6007413019884087</v>
      </c>
      <c r="X475" s="150">
        <v>4.2</v>
      </c>
      <c r="Y475" s="149">
        <v>183.19285714285712</v>
      </c>
    </row>
    <row r="476" spans="1:25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84">
        <v>38000</v>
      </c>
      <c r="J476" s="184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84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83">
        <v>4</v>
      </c>
      <c r="U476" s="139">
        <v>199923.80952380953</v>
      </c>
      <c r="V476" s="140">
        <v>5.0019054878048781</v>
      </c>
      <c r="X476" s="150">
        <v>4.2</v>
      </c>
      <c r="Y476" s="149">
        <v>116.26904761904763</v>
      </c>
    </row>
    <row r="477" spans="1:25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84">
        <v>38000</v>
      </c>
      <c r="J477" s="184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84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83">
        <v>1</v>
      </c>
      <c r="U477" s="139">
        <v>317723.80952380953</v>
      </c>
      <c r="V477" s="140">
        <v>3.1473876682353645</v>
      </c>
      <c r="X477" s="150">
        <v>4.2</v>
      </c>
      <c r="Y477" s="149">
        <v>199.92380952380952</v>
      </c>
    </row>
    <row r="478" spans="1:25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84">
        <v>38000</v>
      </c>
      <c r="J478" s="184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84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83">
        <v>4</v>
      </c>
      <c r="U478" s="139">
        <v>199923.80952380953</v>
      </c>
      <c r="V478" s="140">
        <v>5.0019054878048781</v>
      </c>
      <c r="X478" s="150">
        <v>4.2</v>
      </c>
      <c r="Y478" s="149">
        <v>317.72380952380951</v>
      </c>
    </row>
    <row r="479" spans="1:25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84">
        <v>38000</v>
      </c>
      <c r="J479" s="184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84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83">
        <v>4</v>
      </c>
      <c r="U479" s="139">
        <v>216654.76190476189</v>
      </c>
      <c r="V479" s="140">
        <v>4.6156382218803227</v>
      </c>
      <c r="X479" s="150">
        <v>4.2</v>
      </c>
      <c r="Y479" s="149">
        <v>199.92380952380952</v>
      </c>
    </row>
    <row r="480" spans="1:25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84">
        <v>38000</v>
      </c>
      <c r="J480" s="184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84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83">
        <v>4</v>
      </c>
      <c r="U480" s="139">
        <v>199923.80952380953</v>
      </c>
      <c r="V480" s="140">
        <v>5.0019054878048781</v>
      </c>
      <c r="X480" s="150">
        <v>4.2</v>
      </c>
      <c r="Y480" s="149">
        <v>216.6547619047619</v>
      </c>
    </row>
    <row r="481" spans="1:25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84">
        <v>38000</v>
      </c>
      <c r="J481" s="184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84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83">
        <v>1</v>
      </c>
      <c r="U481" s="139">
        <v>330271.42857142858</v>
      </c>
      <c r="V481" s="140">
        <v>3.0278126216531858</v>
      </c>
      <c r="X481" s="150">
        <v>4.2</v>
      </c>
      <c r="Y481" s="149">
        <v>199.92380952380952</v>
      </c>
    </row>
    <row r="482" spans="1:25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84">
        <v>110000</v>
      </c>
      <c r="J482" s="184">
        <v>110000</v>
      </c>
      <c r="K482" s="184">
        <v>38000</v>
      </c>
      <c r="L482" s="125">
        <v>12.004</v>
      </c>
      <c r="M482" s="136">
        <v>13</v>
      </c>
      <c r="N482" s="125">
        <v>0.10299999999999999</v>
      </c>
      <c r="O482" s="184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83">
        <v>7</v>
      </c>
      <c r="U482" s="139">
        <v>500373.80952380953</v>
      </c>
      <c r="V482" s="140">
        <v>1.9985058789381271</v>
      </c>
      <c r="X482" s="150">
        <v>4.2</v>
      </c>
      <c r="Y482" s="149">
        <v>330.2714285714286</v>
      </c>
    </row>
    <row r="483" spans="1:25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84">
        <v>38000</v>
      </c>
      <c r="J483" s="124" t="s">
        <v>186</v>
      </c>
      <c r="K483" s="184">
        <v>38000</v>
      </c>
      <c r="L483" s="125">
        <v>8.5649999999999995</v>
      </c>
      <c r="M483" s="136">
        <v>9</v>
      </c>
      <c r="N483" s="125">
        <v>0.113</v>
      </c>
      <c r="O483" s="184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83">
        <v>1</v>
      </c>
      <c r="U483" s="139">
        <v>317723.80952380953</v>
      </c>
      <c r="V483" s="140">
        <v>3.1473876682353645</v>
      </c>
      <c r="X483" s="150">
        <v>4.2</v>
      </c>
      <c r="Y483" s="149">
        <v>500.37380952380948</v>
      </c>
    </row>
    <row r="484" spans="1:25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84">
        <v>38000</v>
      </c>
      <c r="J484" s="184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84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83">
        <v>4</v>
      </c>
      <c r="U484" s="139">
        <v>183192.85714285713</v>
      </c>
      <c r="V484" s="140">
        <v>5.4587281163488903</v>
      </c>
      <c r="X484" s="150">
        <v>4.2</v>
      </c>
      <c r="Y484" s="149">
        <v>317.72380952380951</v>
      </c>
    </row>
    <row r="485" spans="1:25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84">
        <v>110000</v>
      </c>
      <c r="J485" s="184">
        <v>38000</v>
      </c>
      <c r="K485" s="184">
        <v>110000</v>
      </c>
      <c r="L485" s="125">
        <v>1.2789999999999999</v>
      </c>
      <c r="M485" s="136">
        <v>2</v>
      </c>
      <c r="N485" s="125">
        <v>0.32900000000000001</v>
      </c>
      <c r="O485" s="184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83">
        <v>11</v>
      </c>
      <c r="U485" s="139">
        <v>319066.66666666663</v>
      </c>
      <c r="V485" s="140">
        <v>3.134141245298788</v>
      </c>
      <c r="X485" s="150">
        <v>4.2</v>
      </c>
      <c r="Y485" s="149">
        <v>183.19285714285712</v>
      </c>
    </row>
    <row r="486" spans="1:25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84">
        <v>38000</v>
      </c>
      <c r="J486" s="124" t="s">
        <v>186</v>
      </c>
      <c r="K486" s="184">
        <v>38000</v>
      </c>
      <c r="L486" s="125">
        <v>1.8180000000000001</v>
      </c>
      <c r="M486" s="136">
        <v>2</v>
      </c>
      <c r="N486" s="125">
        <v>0.30099999999999999</v>
      </c>
      <c r="O486" s="184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83">
        <v>4</v>
      </c>
      <c r="U486" s="139">
        <v>116269.04761904762</v>
      </c>
      <c r="V486" s="140">
        <v>8.6007413019884087</v>
      </c>
      <c r="X486" s="150">
        <v>4.2</v>
      </c>
      <c r="Y486" s="149">
        <v>319.06666666666661</v>
      </c>
    </row>
    <row r="487" spans="1:25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84">
        <v>110000</v>
      </c>
      <c r="J487" s="184">
        <v>110000</v>
      </c>
      <c r="K487" s="184">
        <v>38000</v>
      </c>
      <c r="L487" s="125">
        <v>9.6310000000000002</v>
      </c>
      <c r="M487" s="136">
        <v>10</v>
      </c>
      <c r="N487" s="125">
        <v>0.51700000000000002</v>
      </c>
      <c r="O487" s="184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83">
        <v>7</v>
      </c>
      <c r="U487" s="139">
        <v>462730.95238095237</v>
      </c>
      <c r="V487" s="140">
        <v>2.1610830113148132</v>
      </c>
      <c r="X487" s="150">
        <v>4.2</v>
      </c>
      <c r="Y487" s="149">
        <v>116.26904761904763</v>
      </c>
    </row>
    <row r="488" spans="1:25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84">
        <v>38000</v>
      </c>
      <c r="J488" s="124" t="s">
        <v>186</v>
      </c>
      <c r="K488" s="184">
        <v>38000</v>
      </c>
      <c r="L488" s="125">
        <v>2.3380000000000001</v>
      </c>
      <c r="M488" s="136">
        <v>3</v>
      </c>
      <c r="N488" s="125">
        <v>0.51200000000000001</v>
      </c>
      <c r="O488" s="184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83">
        <v>4</v>
      </c>
      <c r="U488" s="139">
        <v>133000</v>
      </c>
      <c r="V488" s="140">
        <v>7.518796992481203</v>
      </c>
      <c r="X488" s="150">
        <v>4.2</v>
      </c>
      <c r="Y488" s="149">
        <v>462.73095238095237</v>
      </c>
    </row>
    <row r="489" spans="1:25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84">
        <v>38000</v>
      </c>
      <c r="J489" s="184">
        <v>38000</v>
      </c>
      <c r="K489" s="184">
        <v>20000</v>
      </c>
      <c r="L489" s="125">
        <v>10.234999999999999</v>
      </c>
      <c r="M489" s="136">
        <v>11</v>
      </c>
      <c r="N489" s="125">
        <v>0.48799999999999999</v>
      </c>
      <c r="O489" s="184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83">
        <v>1</v>
      </c>
      <c r="U489" s="139">
        <v>342819.04761904763</v>
      </c>
      <c r="V489" s="140">
        <v>2.9169907767529724</v>
      </c>
      <c r="X489" s="150">
        <v>4.2</v>
      </c>
      <c r="Y489" s="149">
        <v>133</v>
      </c>
    </row>
    <row r="490" spans="1:25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84">
        <v>38000</v>
      </c>
      <c r="J490" s="184">
        <v>38000</v>
      </c>
      <c r="K490" s="184">
        <v>20000</v>
      </c>
      <c r="L490" s="125">
        <v>8.3460000000000001</v>
      </c>
      <c r="M490" s="136">
        <v>9</v>
      </c>
      <c r="N490" s="125">
        <v>0.10299999999999999</v>
      </c>
      <c r="O490" s="184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83">
        <v>1</v>
      </c>
      <c r="U490" s="139">
        <v>317723.80952380953</v>
      </c>
      <c r="V490" s="140">
        <v>3.1473876682353645</v>
      </c>
      <c r="X490" s="150">
        <v>4.2</v>
      </c>
      <c r="Y490" s="149">
        <v>342.81904761904764</v>
      </c>
    </row>
    <row r="491" spans="1:25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84">
        <v>38000</v>
      </c>
      <c r="J491" s="184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84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83">
        <v>1</v>
      </c>
      <c r="U491" s="139">
        <v>355366.66666666663</v>
      </c>
      <c r="V491" s="140">
        <v>2.8139949348091173</v>
      </c>
      <c r="X491" s="150">
        <v>4.2</v>
      </c>
      <c r="Y491" s="149">
        <v>317.72380952380951</v>
      </c>
    </row>
    <row r="492" spans="1:25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84">
        <v>38000</v>
      </c>
      <c r="J492" s="184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84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83">
        <v>4</v>
      </c>
      <c r="U492" s="139">
        <v>199923.80952380953</v>
      </c>
      <c r="V492" s="140">
        <v>5.0019054878048781</v>
      </c>
      <c r="X492" s="150">
        <v>4.2</v>
      </c>
      <c r="Y492" s="149">
        <v>355.36666666666662</v>
      </c>
    </row>
    <row r="493" spans="1:25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H493" s="124" t="s">
        <v>180</v>
      </c>
      <c r="I493" s="184">
        <v>38000</v>
      </c>
      <c r="L493" s="125">
        <v>11.25</v>
      </c>
      <c r="M493" s="136">
        <v>12</v>
      </c>
      <c r="N493" s="125">
        <v>0.312</v>
      </c>
      <c r="O493" s="184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83">
        <v>1</v>
      </c>
      <c r="U493" s="139">
        <v>355366.66666666663</v>
      </c>
      <c r="V493" s="140">
        <v>2.8139949348091173</v>
      </c>
      <c r="X493" s="150">
        <v>4.2</v>
      </c>
      <c r="Y493" s="149">
        <v>199.92380952380952</v>
      </c>
    </row>
    <row r="494" spans="1:25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84">
        <v>38000</v>
      </c>
      <c r="J494" s="184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84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83">
        <v>1</v>
      </c>
      <c r="U494" s="139">
        <v>367914.28571428568</v>
      </c>
      <c r="V494" s="140">
        <v>2.7180243845616214</v>
      </c>
      <c r="X494" s="150">
        <v>4.2</v>
      </c>
      <c r="Y494" s="149">
        <v>355.36666666666662</v>
      </c>
    </row>
    <row r="495" spans="1:25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84">
        <v>38000</v>
      </c>
      <c r="J495" s="184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84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83">
        <v>4</v>
      </c>
      <c r="U495" s="139">
        <v>216654.76190476189</v>
      </c>
      <c r="V495" s="140">
        <v>4.6156382218803227</v>
      </c>
      <c r="X495" s="150">
        <v>4.2</v>
      </c>
      <c r="Y495" s="149">
        <v>367.91428571428571</v>
      </c>
    </row>
    <row r="496" spans="1:25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84">
        <v>38000</v>
      </c>
      <c r="J496" s="184">
        <v>38000</v>
      </c>
      <c r="K496" s="184">
        <v>20000</v>
      </c>
      <c r="L496" s="125">
        <v>10.874000000000001</v>
      </c>
      <c r="M496" s="136">
        <v>11</v>
      </c>
      <c r="N496" s="125">
        <v>0.438</v>
      </c>
      <c r="O496" s="184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83">
        <v>1</v>
      </c>
      <c r="U496" s="139">
        <v>342819.04761904763</v>
      </c>
      <c r="V496" s="140">
        <v>2.9169907767529724</v>
      </c>
      <c r="X496" s="150">
        <v>4.2</v>
      </c>
      <c r="Y496" s="149">
        <v>216.6547619047619</v>
      </c>
    </row>
    <row r="497" spans="1:25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84">
        <v>110000</v>
      </c>
      <c r="J497" s="184">
        <v>33000</v>
      </c>
      <c r="K497" s="184">
        <v>110000</v>
      </c>
      <c r="L497" s="125">
        <v>8.8070000000000004</v>
      </c>
      <c r="M497" s="136">
        <v>9</v>
      </c>
      <c r="N497" s="125">
        <v>0.316</v>
      </c>
      <c r="O497" s="184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83">
        <v>7</v>
      </c>
      <c r="U497" s="139">
        <v>450183.33333333331</v>
      </c>
      <c r="V497" s="140">
        <v>2.2213172411239865</v>
      </c>
      <c r="X497" s="150">
        <v>4.2</v>
      </c>
      <c r="Y497" s="149">
        <v>342.81904761904764</v>
      </c>
    </row>
    <row r="498" spans="1:25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84">
        <v>38000</v>
      </c>
      <c r="J498" s="184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84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83">
        <v>4</v>
      </c>
      <c r="U498" s="139">
        <v>199923.80952380953</v>
      </c>
      <c r="V498" s="140">
        <v>5.0019054878048781</v>
      </c>
      <c r="X498" s="150">
        <v>4.2</v>
      </c>
      <c r="Y498" s="149">
        <v>450.18333333333334</v>
      </c>
    </row>
    <row r="499" spans="1:25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84">
        <v>38000</v>
      </c>
      <c r="J499" s="184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84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83">
        <v>4</v>
      </c>
      <c r="U499" s="139">
        <v>166461.90476190476</v>
      </c>
      <c r="V499" s="140">
        <v>6.0073804960379897</v>
      </c>
      <c r="X499" s="150">
        <v>4.2</v>
      </c>
      <c r="Y499" s="149">
        <v>199.92380952380952</v>
      </c>
    </row>
    <row r="500" spans="1:25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84">
        <v>38000</v>
      </c>
      <c r="J500" s="184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84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83">
        <v>1</v>
      </c>
      <c r="U500" s="139">
        <v>317723.80952380953</v>
      </c>
      <c r="V500" s="140">
        <v>3.1473876682353645</v>
      </c>
      <c r="X500" s="150">
        <v>4.2</v>
      </c>
      <c r="Y500" s="149">
        <v>166.46190476190475</v>
      </c>
    </row>
    <row r="501" spans="1:25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84">
        <v>38000</v>
      </c>
      <c r="J501" s="184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84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83">
        <v>1</v>
      </c>
      <c r="U501" s="139">
        <v>468295.23809523805</v>
      </c>
      <c r="V501" s="140">
        <v>2.135405015151207</v>
      </c>
      <c r="X501" s="150">
        <v>4.2</v>
      </c>
      <c r="Y501" s="149">
        <v>317.72380952380951</v>
      </c>
    </row>
    <row r="502" spans="1:25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84">
        <v>38000</v>
      </c>
      <c r="J502" s="184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84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83">
        <v>1</v>
      </c>
      <c r="U502" s="139">
        <v>531033.33333333326</v>
      </c>
      <c r="V502" s="140">
        <v>1.8831209591362752</v>
      </c>
      <c r="X502" s="150">
        <v>4.2</v>
      </c>
      <c r="Y502" s="149">
        <v>468.29523809523806</v>
      </c>
    </row>
    <row r="503" spans="1:25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84">
        <v>38000</v>
      </c>
      <c r="J503" s="184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84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83">
        <v>1</v>
      </c>
      <c r="U503" s="139">
        <v>405557.14285714284</v>
      </c>
      <c r="V503" s="140">
        <v>2.4657437739969708</v>
      </c>
      <c r="X503" s="150">
        <v>4.2</v>
      </c>
      <c r="Y503" s="149">
        <v>531.0333333333333</v>
      </c>
    </row>
    <row r="504" spans="1:25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84">
        <v>38000</v>
      </c>
      <c r="J504" s="184">
        <v>38000</v>
      </c>
      <c r="K504" s="184">
        <v>20000</v>
      </c>
      <c r="L504" s="125">
        <v>10.195</v>
      </c>
      <c r="M504" s="136">
        <v>11</v>
      </c>
      <c r="N504" s="125">
        <v>0.12</v>
      </c>
      <c r="O504" s="184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83">
        <v>1</v>
      </c>
      <c r="U504" s="139">
        <v>342819.04761904763</v>
      </c>
      <c r="V504" s="140">
        <v>2.9169907767529724</v>
      </c>
      <c r="X504" s="150">
        <v>4.2</v>
      </c>
      <c r="Y504" s="149">
        <v>405.55714285714282</v>
      </c>
    </row>
    <row r="505" spans="1:25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84">
        <v>38000</v>
      </c>
      <c r="J505" s="184">
        <v>38000</v>
      </c>
      <c r="K505" s="184">
        <v>20000</v>
      </c>
      <c r="L505" s="125">
        <v>6.5030000000000001</v>
      </c>
      <c r="M505" s="136">
        <v>7</v>
      </c>
      <c r="N505" s="125">
        <v>0.13900000000000001</v>
      </c>
      <c r="O505" s="184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83">
        <v>4</v>
      </c>
      <c r="U505" s="139">
        <v>199923.80952380953</v>
      </c>
      <c r="V505" s="140">
        <v>5.0019054878048781</v>
      </c>
      <c r="X505" s="150">
        <v>4.2</v>
      </c>
      <c r="Y505" s="149">
        <v>342.81904761904764</v>
      </c>
    </row>
    <row r="506" spans="1:25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84">
        <v>38000</v>
      </c>
      <c r="J506" s="184">
        <v>38000</v>
      </c>
      <c r="K506" s="184">
        <v>20000</v>
      </c>
      <c r="L506" s="125">
        <v>5.0679999999999996</v>
      </c>
      <c r="M506" s="136">
        <v>6</v>
      </c>
      <c r="N506" s="125">
        <v>0.151</v>
      </c>
      <c r="O506" s="184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83">
        <v>4</v>
      </c>
      <c r="U506" s="139">
        <v>183192.85714285713</v>
      </c>
      <c r="V506" s="140">
        <v>5.4587281163488903</v>
      </c>
      <c r="X506" s="150">
        <v>4.2</v>
      </c>
      <c r="Y506" s="149">
        <v>199.92380952380952</v>
      </c>
    </row>
    <row r="507" spans="1:25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84">
        <v>38000</v>
      </c>
      <c r="J507" s="184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84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83">
        <v>1</v>
      </c>
      <c r="U507" s="139">
        <v>380461.90476190473</v>
      </c>
      <c r="V507" s="140">
        <v>2.6283840444572388</v>
      </c>
      <c r="X507" s="150">
        <v>4.2</v>
      </c>
      <c r="Y507" s="149">
        <v>183.19285714285712</v>
      </c>
    </row>
    <row r="508" spans="1:25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84">
        <v>38000</v>
      </c>
      <c r="J508" s="184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84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83">
        <v>1</v>
      </c>
      <c r="U508" s="139">
        <v>430652.38095238095</v>
      </c>
      <c r="V508" s="140">
        <v>2.3220584495284009</v>
      </c>
      <c r="X508" s="150">
        <v>4.2</v>
      </c>
      <c r="Y508" s="149">
        <v>380.46190476190475</v>
      </c>
    </row>
    <row r="509" spans="1:25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84">
        <v>38000</v>
      </c>
      <c r="J509" s="184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84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83">
        <v>1</v>
      </c>
      <c r="U509" s="139">
        <v>430652.38095238095</v>
      </c>
      <c r="V509" s="140">
        <v>2.3220584495284009</v>
      </c>
      <c r="X509" s="150">
        <v>4.2</v>
      </c>
      <c r="Y509" s="149">
        <v>430.65238095238095</v>
      </c>
    </row>
    <row r="510" spans="1:25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84">
        <v>38000</v>
      </c>
      <c r="J510" s="184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84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83">
        <v>1</v>
      </c>
      <c r="U510" s="139">
        <v>317723.80952380953</v>
      </c>
      <c r="V510" s="140">
        <v>3.1473876682353645</v>
      </c>
      <c r="X510" s="150">
        <v>4.2</v>
      </c>
      <c r="Y510" s="149">
        <v>430.65238095238095</v>
      </c>
    </row>
    <row r="511" spans="1:25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84">
        <v>38000</v>
      </c>
      <c r="J511" s="184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84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83">
        <v>1</v>
      </c>
      <c r="U511" s="139">
        <v>317723.80952380953</v>
      </c>
      <c r="V511" s="140">
        <v>3.1473876682353645</v>
      </c>
      <c r="X511" s="150">
        <v>4.2</v>
      </c>
      <c r="Y511" s="149">
        <v>317.72380952380951</v>
      </c>
    </row>
    <row r="512" spans="1:25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84">
        <v>38000</v>
      </c>
      <c r="J512" s="184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84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83">
        <v>1</v>
      </c>
      <c r="U512" s="139">
        <v>443200</v>
      </c>
      <c r="V512" s="140">
        <v>2.256317689530686</v>
      </c>
      <c r="X512" s="150">
        <v>4.2</v>
      </c>
      <c r="Y512" s="149">
        <v>317.72380952380951</v>
      </c>
    </row>
    <row r="513" spans="1:25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84">
        <v>38000</v>
      </c>
      <c r="J513" s="184">
        <v>38000</v>
      </c>
      <c r="K513" s="184">
        <v>20000</v>
      </c>
      <c r="L513" s="125">
        <v>19.015000000000001</v>
      </c>
      <c r="M513" s="136">
        <v>20</v>
      </c>
      <c r="N513" s="125">
        <v>0.4</v>
      </c>
      <c r="O513" s="184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83">
        <v>1</v>
      </c>
      <c r="U513" s="139">
        <v>455747.61904761905</v>
      </c>
      <c r="V513" s="140">
        <v>2.1941968717021743</v>
      </c>
      <c r="X513" s="150">
        <v>4.2</v>
      </c>
      <c r="Y513" s="149">
        <v>443.2</v>
      </c>
    </row>
    <row r="514" spans="1:25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84">
        <v>38000</v>
      </c>
      <c r="J514" s="184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84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83">
        <v>1</v>
      </c>
      <c r="U514" s="139">
        <v>317723.80952380953</v>
      </c>
      <c r="V514" s="140">
        <v>3.1473876682353645</v>
      </c>
      <c r="X514" s="150">
        <v>4.2</v>
      </c>
      <c r="Y514" s="149">
        <v>455.74761904761908</v>
      </c>
    </row>
    <row r="515" spans="1:25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84">
        <v>38000</v>
      </c>
      <c r="J515" s="184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84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83">
        <v>1</v>
      </c>
      <c r="U515" s="139">
        <v>393009.52380952379</v>
      </c>
      <c r="V515" s="140">
        <v>2.5444676004458877</v>
      </c>
      <c r="X515" s="150">
        <v>4.2</v>
      </c>
      <c r="Y515" s="149">
        <v>317.72380952380951</v>
      </c>
    </row>
    <row r="516" spans="1:25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84">
        <v>38000</v>
      </c>
      <c r="J516" s="184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84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83">
        <v>4</v>
      </c>
      <c r="U516" s="139">
        <v>216654.76190476189</v>
      </c>
      <c r="V516" s="140">
        <v>4.6156382218803227</v>
      </c>
      <c r="X516" s="150">
        <v>4.2</v>
      </c>
      <c r="Y516" s="149">
        <v>393.00952380952378</v>
      </c>
    </row>
    <row r="517" spans="1:25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84">
        <v>38000</v>
      </c>
      <c r="J517" s="184">
        <v>38000</v>
      </c>
      <c r="K517" s="184">
        <v>20000</v>
      </c>
      <c r="L517" s="125">
        <v>8.8010000000000002</v>
      </c>
      <c r="M517" s="136">
        <v>9</v>
      </c>
      <c r="N517" s="125">
        <v>0.109</v>
      </c>
      <c r="O517" s="184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83">
        <v>1</v>
      </c>
      <c r="U517" s="139">
        <v>317723.80952380953</v>
      </c>
      <c r="V517" s="140">
        <v>3.1473876682353645</v>
      </c>
      <c r="X517" s="150">
        <v>4.2</v>
      </c>
      <c r="Y517" s="149">
        <v>216.6547619047619</v>
      </c>
    </row>
    <row r="518" spans="1:25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84">
        <v>38000</v>
      </c>
      <c r="J518" s="184">
        <v>38000</v>
      </c>
      <c r="K518" s="184">
        <v>20000</v>
      </c>
      <c r="L518" s="125">
        <v>16.282</v>
      </c>
      <c r="M518" s="136">
        <v>17</v>
      </c>
      <c r="N518" s="125">
        <v>0.14399999999999999</v>
      </c>
      <c r="O518" s="184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83">
        <v>1</v>
      </c>
      <c r="U518" s="139">
        <v>418104.76190476189</v>
      </c>
      <c r="V518" s="140">
        <v>2.3917450627548349</v>
      </c>
      <c r="X518" s="150">
        <v>4.2</v>
      </c>
      <c r="Y518" s="149">
        <v>317.72380952380951</v>
      </c>
    </row>
    <row r="519" spans="1:25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84">
        <v>38000</v>
      </c>
      <c r="J519" s="124" t="s">
        <v>186</v>
      </c>
      <c r="K519" s="184">
        <v>38000</v>
      </c>
      <c r="L519" s="125">
        <v>2.4319999999999999</v>
      </c>
      <c r="M519" s="136">
        <v>3</v>
      </c>
      <c r="N519" s="125">
        <v>0.20799999999999999</v>
      </c>
      <c r="O519" s="184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83">
        <v>4</v>
      </c>
      <c r="U519" s="139">
        <v>133000</v>
      </c>
      <c r="V519" s="140">
        <v>7.518796992481203</v>
      </c>
      <c r="X519" s="150">
        <v>4.2</v>
      </c>
      <c r="Y519" s="149">
        <v>418.10476190476186</v>
      </c>
    </row>
    <row r="520" spans="1:25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84">
        <v>38000</v>
      </c>
      <c r="J520" s="124" t="s">
        <v>186</v>
      </c>
      <c r="K520" s="184">
        <v>38000</v>
      </c>
      <c r="L520" s="125">
        <v>1.5449999999999999</v>
      </c>
      <c r="M520" s="136">
        <v>2</v>
      </c>
      <c r="N520" s="125">
        <v>9.2999999999999999E-2</v>
      </c>
      <c r="O520" s="184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83">
        <v>4</v>
      </c>
      <c r="U520" s="139">
        <v>116269.04761904762</v>
      </c>
      <c r="V520" s="140">
        <v>8.6007413019884087</v>
      </c>
      <c r="X520" s="150">
        <v>4.2</v>
      </c>
      <c r="Y520" s="149">
        <v>133</v>
      </c>
    </row>
    <row r="521" spans="1:25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84">
        <v>38000</v>
      </c>
      <c r="J521" s="124" t="s">
        <v>186</v>
      </c>
      <c r="K521" s="184">
        <v>38000</v>
      </c>
      <c r="L521" s="125">
        <v>2.2999999999999998</v>
      </c>
      <c r="M521" s="136">
        <v>3</v>
      </c>
      <c r="N521" s="125">
        <v>0.40500000000000003</v>
      </c>
      <c r="O521" s="184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83">
        <v>4</v>
      </c>
      <c r="U521" s="139">
        <v>133000</v>
      </c>
      <c r="V521" s="140">
        <v>7.518796992481203</v>
      </c>
      <c r="X521" s="150">
        <v>4.2</v>
      </c>
      <c r="Y521" s="149">
        <v>116.26904761904763</v>
      </c>
    </row>
    <row r="522" spans="1:25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84">
        <v>38000</v>
      </c>
      <c r="J522" s="184">
        <v>38000</v>
      </c>
      <c r="K522" s="184">
        <v>20000</v>
      </c>
      <c r="L522" s="125">
        <v>12.420999999999999</v>
      </c>
      <c r="M522" s="136">
        <v>13</v>
      </c>
      <c r="N522" s="125">
        <v>0.108</v>
      </c>
      <c r="O522" s="184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83">
        <v>1</v>
      </c>
      <c r="U522" s="139">
        <v>367914.28571428568</v>
      </c>
      <c r="V522" s="140">
        <v>2.7180243845616214</v>
      </c>
      <c r="X522" s="150">
        <v>4.2</v>
      </c>
      <c r="Y522" s="149">
        <v>133</v>
      </c>
    </row>
    <row r="523" spans="1:25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84">
        <v>38000</v>
      </c>
      <c r="J523" s="184">
        <v>38000</v>
      </c>
      <c r="K523" s="184">
        <v>20000</v>
      </c>
      <c r="L523" s="125">
        <v>8.4190000000000005</v>
      </c>
      <c r="M523" s="136">
        <v>9</v>
      </c>
      <c r="N523" s="125">
        <v>0.495</v>
      </c>
      <c r="O523" s="184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83">
        <v>1</v>
      </c>
      <c r="U523" s="139">
        <v>317723.80952380953</v>
      </c>
      <c r="V523" s="140">
        <v>3.1473876682353645</v>
      </c>
      <c r="X523" s="150">
        <v>4.2</v>
      </c>
      <c r="Y523" s="149">
        <v>367.91428571428571</v>
      </c>
    </row>
    <row r="524" spans="1:25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84">
        <v>38000</v>
      </c>
      <c r="J524" s="184">
        <v>38000</v>
      </c>
      <c r="K524" s="184">
        <v>20000</v>
      </c>
      <c r="L524" s="125">
        <v>3.448</v>
      </c>
      <c r="M524" s="136">
        <v>4</v>
      </c>
      <c r="N524" s="125">
        <v>0.35099999999999998</v>
      </c>
      <c r="O524" s="184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83">
        <v>4</v>
      </c>
      <c r="U524" s="139">
        <v>149730.95238095237</v>
      </c>
      <c r="V524" s="140">
        <v>6.6786458250512828</v>
      </c>
      <c r="X524" s="150">
        <v>4.2</v>
      </c>
      <c r="Y524" s="149">
        <v>317.72380952380951</v>
      </c>
    </row>
    <row r="525" spans="1:25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84">
        <v>38000</v>
      </c>
      <c r="J525" s="184">
        <v>38000</v>
      </c>
      <c r="K525" s="184">
        <v>20000</v>
      </c>
      <c r="L525" s="125">
        <v>3.6869999999999998</v>
      </c>
      <c r="M525" s="136">
        <v>4</v>
      </c>
      <c r="N525" s="125">
        <v>0.42</v>
      </c>
      <c r="O525" s="184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83">
        <v>4</v>
      </c>
      <c r="U525" s="139">
        <v>149730.95238095237</v>
      </c>
      <c r="V525" s="140">
        <v>6.6786458250512828</v>
      </c>
      <c r="X525" s="150">
        <v>4.2</v>
      </c>
      <c r="Y525" s="149">
        <v>149.73095238095235</v>
      </c>
    </row>
    <row r="526" spans="1:25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84">
        <v>38000</v>
      </c>
      <c r="J526" s="184">
        <v>38000</v>
      </c>
      <c r="K526" s="184">
        <v>20000</v>
      </c>
      <c r="L526" s="125">
        <v>6.867</v>
      </c>
      <c r="M526" s="136">
        <v>7</v>
      </c>
      <c r="N526" s="125">
        <v>0.21</v>
      </c>
      <c r="O526" s="184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83">
        <v>4</v>
      </c>
      <c r="U526" s="139">
        <v>199923.80952380953</v>
      </c>
      <c r="V526" s="140">
        <v>5.0019054878048781</v>
      </c>
      <c r="X526" s="150">
        <v>4.2</v>
      </c>
      <c r="Y526" s="149">
        <v>149.73095238095235</v>
      </c>
    </row>
    <row r="527" spans="1:25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84">
        <v>38000</v>
      </c>
      <c r="J527" s="184">
        <v>38000</v>
      </c>
      <c r="K527" s="184">
        <v>20000</v>
      </c>
      <c r="L527" s="125">
        <v>5.1890000000000001</v>
      </c>
      <c r="M527" s="136">
        <v>6</v>
      </c>
      <c r="N527" s="125">
        <v>0.14699999999999999</v>
      </c>
      <c r="O527" s="184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83">
        <v>4</v>
      </c>
      <c r="U527" s="139">
        <v>183192.85714285713</v>
      </c>
      <c r="V527" s="140">
        <v>5.4587281163488903</v>
      </c>
      <c r="X527" s="150">
        <v>4.2</v>
      </c>
      <c r="Y527" s="149">
        <v>199.92380952380952</v>
      </c>
    </row>
    <row r="528" spans="1:25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84">
        <v>38000</v>
      </c>
      <c r="J528" s="184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84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83">
        <v>1</v>
      </c>
      <c r="U528" s="139">
        <v>468295.23809523805</v>
      </c>
      <c r="V528" s="140">
        <v>2.135405015151207</v>
      </c>
      <c r="X528" s="150">
        <v>4.2</v>
      </c>
      <c r="Y528" s="149">
        <v>183.19285714285712</v>
      </c>
    </row>
    <row r="529" spans="1:25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84">
        <v>38000</v>
      </c>
      <c r="J529" s="184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84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83">
        <v>1</v>
      </c>
      <c r="U529" s="139">
        <v>493390.47619047615</v>
      </c>
      <c r="V529" s="140">
        <v>2.0267922634443889</v>
      </c>
      <c r="X529" s="150">
        <v>4.2</v>
      </c>
      <c r="Y529" s="149">
        <v>468.29523809523806</v>
      </c>
    </row>
    <row r="530" spans="1:25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84">
        <v>38000</v>
      </c>
      <c r="J530" s="184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84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83">
        <v>1</v>
      </c>
      <c r="U530" s="139">
        <v>393009.52380952379</v>
      </c>
      <c r="V530" s="140">
        <v>2.5444676004458877</v>
      </c>
      <c r="X530" s="150">
        <v>4.2</v>
      </c>
      <c r="Y530" s="149">
        <v>493.39047619047614</v>
      </c>
    </row>
    <row r="531" spans="1:25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84">
        <v>38000</v>
      </c>
      <c r="J531" s="184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84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83">
        <v>1</v>
      </c>
      <c r="U531" s="139">
        <v>443200</v>
      </c>
      <c r="V531" s="140">
        <v>2.256317689530686</v>
      </c>
      <c r="X531" s="150">
        <v>4.2</v>
      </c>
      <c r="Y531" s="149">
        <v>393.00952380952378</v>
      </c>
    </row>
    <row r="532" spans="1:25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84">
        <v>38000</v>
      </c>
      <c r="J532" s="184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84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83">
        <v>1</v>
      </c>
      <c r="U532" s="139">
        <v>342819.04761904763</v>
      </c>
      <c r="V532" s="140">
        <v>2.9169907767529724</v>
      </c>
      <c r="X532" s="150">
        <v>4.2</v>
      </c>
      <c r="Y532" s="149">
        <v>443.2</v>
      </c>
    </row>
    <row r="533" spans="1:25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84">
        <v>38000</v>
      </c>
      <c r="J533" s="184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84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83">
        <v>1</v>
      </c>
      <c r="U533" s="139">
        <v>393009.52380952379</v>
      </c>
      <c r="V533" s="140">
        <v>2.5444676004458877</v>
      </c>
      <c r="X533" s="150">
        <v>4.2</v>
      </c>
      <c r="Y533" s="149">
        <v>342.81904761904764</v>
      </c>
    </row>
    <row r="534" spans="1:25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84">
        <v>38000</v>
      </c>
      <c r="J534" s="184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84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83">
        <v>1</v>
      </c>
      <c r="U534" s="139">
        <v>355366.66666666663</v>
      </c>
      <c r="V534" s="140">
        <v>2.8139949348091173</v>
      </c>
      <c r="X534" s="150">
        <v>4.2</v>
      </c>
      <c r="Y534" s="149">
        <v>393.00952380952378</v>
      </c>
    </row>
    <row r="535" spans="1:25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84">
        <v>38000</v>
      </c>
      <c r="J535" s="184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84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83">
        <v>4</v>
      </c>
      <c r="U535" s="139">
        <v>166461.90476190476</v>
      </c>
      <c r="V535" s="140">
        <v>6.0073804960379897</v>
      </c>
      <c r="X535" s="150">
        <v>4.2</v>
      </c>
      <c r="Y535" s="149">
        <v>355.36666666666662</v>
      </c>
    </row>
    <row r="536" spans="1:25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84">
        <v>38000</v>
      </c>
      <c r="J536" s="184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84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83">
        <v>4</v>
      </c>
      <c r="U536" s="139">
        <v>183192.85714285713</v>
      </c>
      <c r="V536" s="140">
        <v>5.4587281163488903</v>
      </c>
      <c r="X536" s="150">
        <v>4.2</v>
      </c>
      <c r="Y536" s="149">
        <v>166.46190476190475</v>
      </c>
    </row>
    <row r="537" spans="1:25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84">
        <v>38000</v>
      </c>
      <c r="J537" s="184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84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83">
        <v>1</v>
      </c>
      <c r="U537" s="139">
        <v>317723.80952380953</v>
      </c>
      <c r="V537" s="140">
        <v>3.1473876682353645</v>
      </c>
      <c r="X537" s="150">
        <v>4.2</v>
      </c>
      <c r="Y537" s="149">
        <v>183.19285714285712</v>
      </c>
    </row>
    <row r="538" spans="1:25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84">
        <v>38000</v>
      </c>
      <c r="J538" s="184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84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83">
        <v>1</v>
      </c>
      <c r="U538" s="139">
        <v>443200</v>
      </c>
      <c r="V538" s="140">
        <v>2.256317689530686</v>
      </c>
      <c r="X538" s="150">
        <v>4.2</v>
      </c>
      <c r="Y538" s="149">
        <v>317.72380952380951</v>
      </c>
    </row>
    <row r="539" spans="1:25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84">
        <v>38000</v>
      </c>
      <c r="J539" s="184">
        <v>38000</v>
      </c>
      <c r="K539" s="184">
        <v>20000</v>
      </c>
      <c r="L539" s="125">
        <v>16.36</v>
      </c>
      <c r="M539" s="136">
        <v>17</v>
      </c>
      <c r="N539" s="125">
        <v>0.41</v>
      </c>
      <c r="O539" s="184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83">
        <v>1</v>
      </c>
      <c r="U539" s="139">
        <v>418104.76190476189</v>
      </c>
      <c r="V539" s="140">
        <v>2.3917450627548349</v>
      </c>
      <c r="X539" s="150">
        <v>4.2</v>
      </c>
      <c r="Y539" s="149">
        <v>443.2</v>
      </c>
    </row>
    <row r="540" spans="1:25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84">
        <v>38000</v>
      </c>
      <c r="J540" s="184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84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83">
        <v>1</v>
      </c>
      <c r="U540" s="139">
        <v>393009.52380952379</v>
      </c>
      <c r="V540" s="140">
        <v>2.5444676004458877</v>
      </c>
      <c r="X540" s="150">
        <v>4.2</v>
      </c>
      <c r="Y540" s="149">
        <v>418.10476190476186</v>
      </c>
    </row>
    <row r="541" spans="1:25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84">
        <v>110000</v>
      </c>
      <c r="L541" s="125">
        <v>16.065000000000001</v>
      </c>
      <c r="M541" s="136">
        <v>17</v>
      </c>
      <c r="N541" s="125">
        <v>0.11700000000000001</v>
      </c>
      <c r="O541" s="184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83">
        <v>7</v>
      </c>
      <c r="U541" s="139">
        <v>550564.28571428568</v>
      </c>
      <c r="V541" s="140">
        <v>1.8163183227597659</v>
      </c>
      <c r="X541" s="150">
        <v>4.2</v>
      </c>
      <c r="Y541" s="149">
        <v>393.00952380952378</v>
      </c>
    </row>
    <row r="542" spans="1:25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84">
        <v>110000</v>
      </c>
      <c r="L542" s="125">
        <v>15.196</v>
      </c>
      <c r="M542" s="136">
        <v>16</v>
      </c>
      <c r="N542" s="125">
        <v>0.19800000000000001</v>
      </c>
      <c r="O542" s="184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83">
        <v>7</v>
      </c>
      <c r="U542" s="139">
        <v>538016.66666666663</v>
      </c>
      <c r="V542" s="140">
        <v>1.8586784796010036</v>
      </c>
      <c r="X542" s="150">
        <v>4.2</v>
      </c>
      <c r="Y542" s="149">
        <v>550.56428571428569</v>
      </c>
    </row>
    <row r="543" spans="1:25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84">
        <v>38000</v>
      </c>
      <c r="J543" s="184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84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83">
        <v>1</v>
      </c>
      <c r="U543" s="139">
        <v>405557.14285714284</v>
      </c>
      <c r="V543" s="140">
        <v>2.4657437739969708</v>
      </c>
      <c r="X543" s="150">
        <v>4.2</v>
      </c>
      <c r="Y543" s="149">
        <v>538.01666666666654</v>
      </c>
    </row>
    <row r="544" spans="1:25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84">
        <v>38000</v>
      </c>
      <c r="J544" s="184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84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83">
        <v>1</v>
      </c>
      <c r="U544" s="139">
        <v>393009.52380952379</v>
      </c>
      <c r="V544" s="140">
        <v>2.5444676004458877</v>
      </c>
      <c r="X544" s="150">
        <v>4.2</v>
      </c>
      <c r="Y544" s="149">
        <v>405.55714285714282</v>
      </c>
    </row>
    <row r="545" spans="1:25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84">
        <v>38000</v>
      </c>
      <c r="J545" s="184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84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83">
        <v>1</v>
      </c>
      <c r="U545" s="139">
        <v>393009.52380952379</v>
      </c>
      <c r="V545" s="140">
        <v>2.5444676004458877</v>
      </c>
      <c r="X545" s="150">
        <v>4.2</v>
      </c>
      <c r="Y545" s="149">
        <v>393.00952380952378</v>
      </c>
    </row>
    <row r="546" spans="1:25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84">
        <v>38000</v>
      </c>
      <c r="J546" s="184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84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83">
        <v>4</v>
      </c>
      <c r="U546" s="139">
        <v>199923.80952380953</v>
      </c>
      <c r="V546" s="140">
        <v>5.0019054878048781</v>
      </c>
      <c r="X546" s="150">
        <v>4.2</v>
      </c>
      <c r="Y546" s="149">
        <v>393.00952380952378</v>
      </c>
    </row>
    <row r="547" spans="1:25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84">
        <v>38000</v>
      </c>
      <c r="J547" s="184">
        <v>38000</v>
      </c>
      <c r="K547" s="184">
        <v>20000</v>
      </c>
      <c r="L547" s="125">
        <v>18.274999999999999</v>
      </c>
      <c r="M547" s="136">
        <v>19</v>
      </c>
      <c r="N547" s="125">
        <v>9.4E-2</v>
      </c>
      <c r="O547" s="184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83">
        <v>1</v>
      </c>
      <c r="U547" s="139">
        <v>443200</v>
      </c>
      <c r="V547" s="140">
        <v>2.256317689530686</v>
      </c>
      <c r="X547" s="150">
        <v>4.2</v>
      </c>
      <c r="Y547" s="149">
        <v>199.92380952380952</v>
      </c>
    </row>
    <row r="548" spans="1:25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84">
        <v>110000</v>
      </c>
      <c r="J548" s="184">
        <v>110000</v>
      </c>
      <c r="K548" s="184">
        <v>38000</v>
      </c>
      <c r="L548" s="125">
        <v>6.1470000000000002</v>
      </c>
      <c r="M548" s="136">
        <v>7</v>
      </c>
      <c r="N548" s="125">
        <v>0.107</v>
      </c>
      <c r="O548" s="184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83">
        <v>7</v>
      </c>
      <c r="U548" s="139">
        <v>425088.09523809521</v>
      </c>
      <c r="V548" s="140">
        <v>2.3524535530450272</v>
      </c>
      <c r="X548" s="150">
        <v>4.2</v>
      </c>
      <c r="Y548" s="149">
        <v>443.2</v>
      </c>
    </row>
    <row r="549" spans="1:25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84">
        <v>38000</v>
      </c>
      <c r="J549" s="184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84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83">
        <v>1</v>
      </c>
      <c r="U549" s="139">
        <v>330271.42857142858</v>
      </c>
      <c r="V549" s="140">
        <v>3.0278126216531858</v>
      </c>
      <c r="X549" s="150">
        <v>4.2</v>
      </c>
      <c r="Y549" s="149">
        <v>425.08809523809521</v>
      </c>
    </row>
    <row r="550" spans="1:25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84">
        <v>38000</v>
      </c>
      <c r="J550" s="184">
        <v>38000</v>
      </c>
      <c r="K550" s="184">
        <v>20000</v>
      </c>
      <c r="L550" s="125">
        <v>6.4859999999999998</v>
      </c>
      <c r="M550" s="136">
        <v>7</v>
      </c>
      <c r="N550" s="125">
        <v>0.371</v>
      </c>
      <c r="O550" s="184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83">
        <v>4</v>
      </c>
      <c r="U550" s="139">
        <v>199923.80952380953</v>
      </c>
      <c r="V550" s="140">
        <v>5.0019054878048781</v>
      </c>
      <c r="X550" s="150">
        <v>4.2</v>
      </c>
      <c r="Y550" s="149">
        <v>330.2714285714286</v>
      </c>
    </row>
    <row r="551" spans="1:25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84">
        <v>38000</v>
      </c>
      <c r="J551" s="184">
        <v>38000</v>
      </c>
      <c r="K551" s="184">
        <v>20000</v>
      </c>
      <c r="L551" s="125">
        <v>5.2850000000000001</v>
      </c>
      <c r="M551" s="136">
        <v>6</v>
      </c>
      <c r="N551" s="125">
        <v>0.40600000000000003</v>
      </c>
      <c r="O551" s="184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83">
        <v>4</v>
      </c>
      <c r="U551" s="139">
        <v>183192.85714285713</v>
      </c>
      <c r="V551" s="140">
        <v>5.4587281163488903</v>
      </c>
      <c r="X551" s="150">
        <v>4.2</v>
      </c>
      <c r="Y551" s="149">
        <v>199.92380952380952</v>
      </c>
    </row>
    <row r="552" spans="1:25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84">
        <v>38000</v>
      </c>
      <c r="J552" s="184">
        <v>38000</v>
      </c>
      <c r="K552" s="184">
        <v>20000</v>
      </c>
      <c r="L552" s="125">
        <v>12.324999999999999</v>
      </c>
      <c r="M552" s="136">
        <v>13</v>
      </c>
      <c r="N552" s="125">
        <v>0.11</v>
      </c>
      <c r="O552" s="184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83">
        <v>1</v>
      </c>
      <c r="U552" s="139">
        <v>367914.28571428568</v>
      </c>
      <c r="V552" s="140">
        <v>2.7180243845616214</v>
      </c>
      <c r="X552" s="150">
        <v>4.2</v>
      </c>
      <c r="Y552" s="149">
        <v>183.19285714285712</v>
      </c>
    </row>
    <row r="553" spans="1:25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84">
        <v>110000</v>
      </c>
      <c r="J553" s="184">
        <v>110000</v>
      </c>
      <c r="K553" s="184">
        <v>38000</v>
      </c>
      <c r="L553" s="125">
        <v>12.785</v>
      </c>
      <c r="M553" s="136">
        <v>13</v>
      </c>
      <c r="N553" s="125">
        <v>0.09</v>
      </c>
      <c r="O553" s="184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83">
        <v>7</v>
      </c>
      <c r="U553" s="139">
        <v>500373.80952380953</v>
      </c>
      <c r="V553" s="140">
        <v>1.9985058789381271</v>
      </c>
      <c r="X553" s="150">
        <v>4.2</v>
      </c>
      <c r="Y553" s="149">
        <v>367.91428571428571</v>
      </c>
    </row>
    <row r="554" spans="1:25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84">
        <v>38000</v>
      </c>
      <c r="J554" s="124" t="s">
        <v>186</v>
      </c>
      <c r="K554" s="184">
        <v>38000</v>
      </c>
      <c r="L554" s="125">
        <v>4.3620000000000001</v>
      </c>
      <c r="M554" s="136">
        <v>5</v>
      </c>
      <c r="N554" s="125">
        <v>0.33</v>
      </c>
      <c r="O554" s="184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83">
        <v>4</v>
      </c>
      <c r="U554" s="139">
        <v>166461.90476190476</v>
      </c>
      <c r="V554" s="140">
        <v>6.0073804960379897</v>
      </c>
      <c r="X554" s="150">
        <v>4.2</v>
      </c>
      <c r="Y554" s="149">
        <v>500.37380952380948</v>
      </c>
    </row>
    <row r="555" spans="1:25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84">
        <v>38000</v>
      </c>
      <c r="J555" s="124" t="s">
        <v>186</v>
      </c>
      <c r="K555" s="184">
        <v>38000</v>
      </c>
      <c r="L555" s="125">
        <v>3.7669999999999999</v>
      </c>
      <c r="M555" s="136">
        <v>4</v>
      </c>
      <c r="N555" s="125">
        <v>0.39100000000000001</v>
      </c>
      <c r="O555" s="184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83">
        <v>4</v>
      </c>
      <c r="U555" s="139">
        <v>149730.95238095237</v>
      </c>
      <c r="V555" s="140">
        <v>6.6786458250512828</v>
      </c>
      <c r="X555" s="150">
        <v>4.2</v>
      </c>
      <c r="Y555" s="149">
        <v>166.46190476190475</v>
      </c>
    </row>
    <row r="556" spans="1:25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84">
        <v>38000</v>
      </c>
      <c r="J556" s="184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84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83">
        <v>1</v>
      </c>
      <c r="U556" s="139">
        <v>355366.66666666663</v>
      </c>
      <c r="V556" s="140">
        <v>2.8139949348091173</v>
      </c>
      <c r="X556" s="150">
        <v>4.2</v>
      </c>
      <c r="Y556" s="149">
        <v>149.73095238095235</v>
      </c>
    </row>
    <row r="557" spans="1:25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84">
        <v>38000</v>
      </c>
      <c r="J557" s="184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84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83">
        <v>1</v>
      </c>
      <c r="U557" s="139">
        <v>418104.76190476189</v>
      </c>
      <c r="V557" s="140">
        <v>2.3917450627548349</v>
      </c>
      <c r="X557" s="150">
        <v>4.2</v>
      </c>
      <c r="Y557" s="149">
        <v>355.36666666666662</v>
      </c>
    </row>
    <row r="558" spans="1:25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84">
        <v>38000</v>
      </c>
      <c r="J558" s="184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84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83">
        <v>1</v>
      </c>
      <c r="U558" s="139">
        <v>455747.61904761905</v>
      </c>
      <c r="V558" s="140">
        <v>2.1941968717021743</v>
      </c>
      <c r="X558" s="150">
        <v>4.2</v>
      </c>
      <c r="Y558" s="149">
        <v>418.10476190476186</v>
      </c>
    </row>
    <row r="559" spans="1:25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84">
        <v>110000</v>
      </c>
      <c r="J559" s="124" t="s">
        <v>186</v>
      </c>
      <c r="K559" s="184">
        <v>110000</v>
      </c>
      <c r="L559" s="125">
        <v>13.532999999999999</v>
      </c>
      <c r="M559" s="136">
        <v>14</v>
      </c>
      <c r="N559" s="125">
        <v>0.24299999999999999</v>
      </c>
      <c r="O559" s="184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83">
        <v>7</v>
      </c>
      <c r="U559" s="139">
        <v>512921.42857142852</v>
      </c>
      <c r="V559" s="140">
        <v>1.9496163433552898</v>
      </c>
      <c r="X559" s="150">
        <v>4.2</v>
      </c>
      <c r="Y559" s="149">
        <v>455.74761904761908</v>
      </c>
    </row>
    <row r="560" spans="1:25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84">
        <v>38000</v>
      </c>
      <c r="J560" s="184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84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83">
        <v>4</v>
      </c>
      <c r="U560" s="139">
        <v>183192.85714285713</v>
      </c>
      <c r="V560" s="140">
        <v>5.4587281163488903</v>
      </c>
      <c r="X560" s="150">
        <v>4.2</v>
      </c>
      <c r="Y560" s="149">
        <v>512.92142857142858</v>
      </c>
    </row>
    <row r="561" spans="1:25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84">
        <v>38000</v>
      </c>
      <c r="J561" s="184">
        <v>38000</v>
      </c>
      <c r="K561" s="184">
        <v>10000</v>
      </c>
      <c r="L561" s="125">
        <v>3.2040000000000002</v>
      </c>
      <c r="M561" s="136">
        <v>4</v>
      </c>
      <c r="N561" s="125">
        <v>0.60299999999999998</v>
      </c>
      <c r="O561" s="184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83">
        <v>4</v>
      </c>
      <c r="U561" s="139">
        <v>149730.95238095237</v>
      </c>
      <c r="V561" s="140">
        <v>6.6786458250512828</v>
      </c>
      <c r="X561" s="150">
        <v>4.2</v>
      </c>
      <c r="Y561" s="149">
        <v>183.19285714285712</v>
      </c>
    </row>
    <row r="562" spans="1:25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84">
        <v>38000</v>
      </c>
      <c r="J562" s="184">
        <v>38000</v>
      </c>
      <c r="K562" s="184">
        <v>10000</v>
      </c>
      <c r="L562" s="125">
        <v>11.372999999999999</v>
      </c>
      <c r="M562" s="136">
        <v>12</v>
      </c>
      <c r="N562" s="125">
        <v>0.28399999999999997</v>
      </c>
      <c r="O562" s="184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83">
        <v>1</v>
      </c>
      <c r="U562" s="139">
        <v>355366.66666666663</v>
      </c>
      <c r="V562" s="140">
        <v>2.8139949348091173</v>
      </c>
      <c r="X562" s="150">
        <v>4.2</v>
      </c>
      <c r="Y562" s="149">
        <v>149.73095238095235</v>
      </c>
    </row>
    <row r="563" spans="1:25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84">
        <v>38000</v>
      </c>
      <c r="J563" s="184">
        <v>38000</v>
      </c>
      <c r="K563" s="184">
        <v>10000</v>
      </c>
      <c r="L563" s="125">
        <v>7.9409999999999998</v>
      </c>
      <c r="M563" s="136">
        <v>8</v>
      </c>
      <c r="N563" s="125">
        <v>0.153</v>
      </c>
      <c r="O563" s="184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83">
        <v>4</v>
      </c>
      <c r="U563" s="139">
        <v>216654.76190476189</v>
      </c>
      <c r="V563" s="140">
        <v>4.6156382218803227</v>
      </c>
      <c r="X563" s="150">
        <v>4.2</v>
      </c>
      <c r="Y563" s="149">
        <v>355.36666666666662</v>
      </c>
    </row>
    <row r="564" spans="1:25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84">
        <v>38000</v>
      </c>
      <c r="J564" s="184">
        <v>38000</v>
      </c>
      <c r="K564" s="184">
        <v>20000</v>
      </c>
      <c r="L564" s="125">
        <v>6.7510000000000003</v>
      </c>
      <c r="M564" s="136">
        <v>7</v>
      </c>
      <c r="N564" s="125">
        <v>0.34399999999999997</v>
      </c>
      <c r="O564" s="184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83">
        <v>4</v>
      </c>
      <c r="U564" s="139">
        <v>199923.80952380953</v>
      </c>
      <c r="V564" s="140">
        <v>5.0019054878048781</v>
      </c>
      <c r="X564" s="150">
        <v>4.2</v>
      </c>
      <c r="Y564" s="149">
        <v>216.6547619047619</v>
      </c>
    </row>
    <row r="565" spans="1:25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84">
        <v>38000</v>
      </c>
      <c r="J565" s="184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84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83">
        <v>4</v>
      </c>
      <c r="U565" s="139">
        <v>216654.76190476189</v>
      </c>
      <c r="V565" s="140">
        <v>4.6156382218803227</v>
      </c>
      <c r="X565" s="150">
        <v>4.2</v>
      </c>
      <c r="Y565" s="149">
        <v>199.92380952380952</v>
      </c>
    </row>
    <row r="566" spans="1:25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84">
        <v>38000</v>
      </c>
      <c r="J566" s="184">
        <v>38000</v>
      </c>
      <c r="K566" s="184">
        <v>10000</v>
      </c>
      <c r="L566" s="125">
        <v>6.8140000000000001</v>
      </c>
      <c r="M566" s="136">
        <v>7</v>
      </c>
      <c r="N566" s="125">
        <v>0.107</v>
      </c>
      <c r="O566" s="184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83">
        <v>4</v>
      </c>
      <c r="U566" s="139">
        <v>199923.80952380953</v>
      </c>
      <c r="V566" s="140">
        <v>5.0019054878048781</v>
      </c>
      <c r="X566" s="150">
        <v>4.2</v>
      </c>
      <c r="Y566" s="149">
        <v>216.6547619047619</v>
      </c>
    </row>
    <row r="567" spans="1:25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84">
        <v>38000</v>
      </c>
      <c r="J567" s="184">
        <v>38000</v>
      </c>
      <c r="K567" s="184">
        <v>10000</v>
      </c>
      <c r="L567" s="125">
        <v>5.5330000000000004</v>
      </c>
      <c r="M567" s="136">
        <v>6</v>
      </c>
      <c r="N567" s="125">
        <v>0.33200000000000002</v>
      </c>
      <c r="O567" s="184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83">
        <v>4</v>
      </c>
      <c r="U567" s="139">
        <v>183192.85714285713</v>
      </c>
      <c r="V567" s="140">
        <v>5.4587281163488903</v>
      </c>
      <c r="X567" s="150">
        <v>4.2</v>
      </c>
      <c r="Y567" s="149">
        <v>199.92380952380952</v>
      </c>
    </row>
    <row r="568" spans="1:25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84">
        <v>38000</v>
      </c>
      <c r="J568" s="184">
        <v>38000</v>
      </c>
      <c r="K568" s="184">
        <v>10000</v>
      </c>
      <c r="L568" s="125">
        <v>5.79</v>
      </c>
      <c r="M568" s="136">
        <v>6</v>
      </c>
      <c r="N568" s="125">
        <v>0.621</v>
      </c>
      <c r="O568" s="184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83">
        <v>4</v>
      </c>
      <c r="U568" s="139">
        <v>183192.85714285713</v>
      </c>
      <c r="V568" s="140">
        <v>5.4587281163488903</v>
      </c>
      <c r="X568" s="150">
        <v>4.2</v>
      </c>
      <c r="Y568" s="149">
        <v>183.19285714285712</v>
      </c>
    </row>
    <row r="569" spans="1:25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84">
        <v>38000</v>
      </c>
      <c r="J569" s="184">
        <v>38000</v>
      </c>
      <c r="K569" s="184">
        <v>10000</v>
      </c>
      <c r="L569" s="125">
        <v>12.903</v>
      </c>
      <c r="M569" s="136">
        <v>13</v>
      </c>
      <c r="N569" s="125">
        <v>0.63800000000000001</v>
      </c>
      <c r="O569" s="184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83">
        <v>1</v>
      </c>
      <c r="U569" s="139">
        <v>367914.28571428568</v>
      </c>
      <c r="V569" s="140">
        <v>2.7180243845616214</v>
      </c>
      <c r="X569" s="150">
        <v>4.2</v>
      </c>
      <c r="Y569" s="149">
        <v>183.19285714285712</v>
      </c>
    </row>
    <row r="570" spans="1:25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84">
        <v>38000</v>
      </c>
      <c r="J570" s="184">
        <v>38000</v>
      </c>
      <c r="K570" s="184">
        <v>10000</v>
      </c>
      <c r="L570" s="125">
        <v>8.5890000000000004</v>
      </c>
      <c r="M570" s="136">
        <v>9</v>
      </c>
      <c r="N570" s="125">
        <v>0.30099999999999999</v>
      </c>
      <c r="O570" s="184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83">
        <v>1</v>
      </c>
      <c r="U570" s="139">
        <v>317723.80952380953</v>
      </c>
      <c r="V570" s="140">
        <v>3.1473876682353645</v>
      </c>
      <c r="X570" s="150">
        <v>4.2</v>
      </c>
      <c r="Y570" s="149">
        <v>367.91428571428571</v>
      </c>
    </row>
    <row r="571" spans="1:25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84">
        <v>38000</v>
      </c>
      <c r="J571" s="184">
        <v>38000</v>
      </c>
      <c r="K571" s="184">
        <v>10000</v>
      </c>
      <c r="L571" s="125">
        <v>8.0540000000000003</v>
      </c>
      <c r="M571" s="136">
        <v>9</v>
      </c>
      <c r="N571" s="125">
        <v>0.20399999999999999</v>
      </c>
      <c r="O571" s="184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83">
        <v>1</v>
      </c>
      <c r="U571" s="139">
        <v>317723.80952380953</v>
      </c>
      <c r="V571" s="140">
        <v>3.1473876682353645</v>
      </c>
      <c r="X571" s="150">
        <v>4.2</v>
      </c>
      <c r="Y571" s="149">
        <v>317.72380952380951</v>
      </c>
    </row>
    <row r="572" spans="1:25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84">
        <v>38000</v>
      </c>
      <c r="J572" s="184">
        <v>38000</v>
      </c>
      <c r="K572" s="184">
        <v>10000</v>
      </c>
      <c r="L572" s="125">
        <v>5.2560000000000002</v>
      </c>
      <c r="M572" s="136">
        <v>6</v>
      </c>
      <c r="N572" s="125">
        <v>0.121</v>
      </c>
      <c r="O572" s="184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83">
        <v>4</v>
      </c>
      <c r="U572" s="139">
        <v>183192.85714285713</v>
      </c>
      <c r="V572" s="140">
        <v>5.4587281163488903</v>
      </c>
      <c r="X572" s="150">
        <v>4.2</v>
      </c>
      <c r="Y572" s="149">
        <v>317.72380952380951</v>
      </c>
    </row>
    <row r="573" spans="1:25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84">
        <v>110000</v>
      </c>
      <c r="J573" s="184">
        <v>110000</v>
      </c>
      <c r="K573" s="184">
        <v>38000</v>
      </c>
      <c r="L573" s="125">
        <v>10.587</v>
      </c>
      <c r="M573" s="136">
        <v>11</v>
      </c>
      <c r="N573" s="125">
        <v>0.182</v>
      </c>
      <c r="O573" s="184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83">
        <v>7</v>
      </c>
      <c r="U573" s="139">
        <v>475278.57142857142</v>
      </c>
      <c r="V573" s="140">
        <v>2.1040292159485414</v>
      </c>
      <c r="X573" s="150">
        <v>4.2</v>
      </c>
      <c r="Y573" s="149">
        <v>183.19285714285712</v>
      </c>
    </row>
    <row r="574" spans="1:25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84">
        <v>38000</v>
      </c>
      <c r="J574" s="184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84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83">
        <v>4</v>
      </c>
      <c r="U574" s="139">
        <v>216654.76190476189</v>
      </c>
      <c r="V574" s="140">
        <v>4.6156382218803227</v>
      </c>
      <c r="X574" s="150">
        <v>4.2</v>
      </c>
      <c r="Y574" s="149">
        <v>475.27857142857147</v>
      </c>
    </row>
    <row r="575" spans="1:25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84">
        <v>38000</v>
      </c>
      <c r="J575" s="124" t="s">
        <v>186</v>
      </c>
      <c r="K575" s="184">
        <v>38000</v>
      </c>
      <c r="L575" s="125">
        <v>10.865</v>
      </c>
      <c r="M575" s="136">
        <v>11</v>
      </c>
      <c r="N575" s="125">
        <v>0.26100000000000001</v>
      </c>
      <c r="O575" s="184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83">
        <v>1</v>
      </c>
      <c r="U575" s="139">
        <v>342819.04761904763</v>
      </c>
      <c r="V575" s="140">
        <v>2.9169907767529724</v>
      </c>
      <c r="X575" s="150">
        <v>4.2</v>
      </c>
      <c r="Y575" s="149">
        <v>216.6547619047619</v>
      </c>
    </row>
    <row r="576" spans="1:25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84">
        <v>38000</v>
      </c>
      <c r="J576" s="184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84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83">
        <v>4</v>
      </c>
      <c r="U576" s="139">
        <v>183192.85714285713</v>
      </c>
      <c r="V576" s="140">
        <v>5.4587281163488903</v>
      </c>
      <c r="X576" s="150">
        <v>4.2</v>
      </c>
      <c r="Y576" s="149">
        <v>342.81904761904764</v>
      </c>
    </row>
    <row r="577" spans="1:25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84">
        <v>38000</v>
      </c>
      <c r="J577" s="124" t="s">
        <v>186</v>
      </c>
      <c r="K577" s="184">
        <v>38000</v>
      </c>
      <c r="L577" s="125">
        <v>6.5</v>
      </c>
      <c r="M577" s="136">
        <v>7</v>
      </c>
      <c r="N577" s="125">
        <v>0.41</v>
      </c>
      <c r="O577" s="184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83">
        <v>4</v>
      </c>
      <c r="U577" s="139">
        <v>199923.80952380953</v>
      </c>
      <c r="V577" s="140">
        <v>5.0019054878048781</v>
      </c>
      <c r="X577" s="150">
        <v>4.2</v>
      </c>
      <c r="Y577" s="149">
        <v>183.19285714285712</v>
      </c>
    </row>
    <row r="578" spans="1:25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84">
        <v>38000</v>
      </c>
      <c r="J578" s="124" t="s">
        <v>186</v>
      </c>
      <c r="K578" s="184">
        <v>38000</v>
      </c>
      <c r="L578" s="125">
        <v>3.3620000000000001</v>
      </c>
      <c r="M578" s="136">
        <v>4</v>
      </c>
      <c r="N578" s="125">
        <v>0.16800000000000001</v>
      </c>
      <c r="O578" s="184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83">
        <v>4</v>
      </c>
      <c r="U578" s="139">
        <v>149730.95238095237</v>
      </c>
      <c r="V578" s="140">
        <v>6.6786458250512828</v>
      </c>
      <c r="X578" s="150">
        <v>4.2</v>
      </c>
      <c r="Y578" s="149">
        <v>199.92380952380952</v>
      </c>
    </row>
    <row r="579" spans="1:25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84">
        <v>38000</v>
      </c>
      <c r="J579" s="124" t="s">
        <v>186</v>
      </c>
      <c r="K579" s="184">
        <v>38000</v>
      </c>
      <c r="L579" s="125">
        <v>1.583</v>
      </c>
      <c r="M579" s="136">
        <v>2</v>
      </c>
      <c r="N579" s="125">
        <v>0.16</v>
      </c>
      <c r="O579" s="184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83">
        <v>4</v>
      </c>
      <c r="U579" s="139">
        <v>116269.04761904762</v>
      </c>
      <c r="V579" s="140">
        <v>8.6007413019884087</v>
      </c>
      <c r="X579" s="150">
        <v>4.2</v>
      </c>
      <c r="Y579" s="149">
        <v>149.73095238095235</v>
      </c>
    </row>
    <row r="580" spans="1:25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84">
        <v>38000</v>
      </c>
      <c r="J580" s="184">
        <v>38000</v>
      </c>
      <c r="K580" s="184">
        <v>20000</v>
      </c>
      <c r="L580" s="125">
        <v>8.4990000000000006</v>
      </c>
      <c r="M580" s="136">
        <v>9</v>
      </c>
      <c r="N580" s="125">
        <v>0.26900000000000002</v>
      </c>
      <c r="O580" s="184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83">
        <v>1</v>
      </c>
      <c r="U580" s="139">
        <v>317723.80952380953</v>
      </c>
      <c r="V580" s="140">
        <v>3.1473876682353645</v>
      </c>
      <c r="X580" s="150">
        <v>4.2</v>
      </c>
      <c r="Y580" s="149">
        <v>116.26904761904763</v>
      </c>
    </row>
    <row r="581" spans="1:25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84">
        <v>38000</v>
      </c>
      <c r="J581" s="184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84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83">
        <v>4</v>
      </c>
      <c r="U581" s="139">
        <v>149730.95238095237</v>
      </c>
      <c r="V581" s="140">
        <v>6.6786458250512828</v>
      </c>
      <c r="X581" s="150">
        <v>4.2</v>
      </c>
      <c r="Y581" s="149">
        <v>317.72380952380951</v>
      </c>
    </row>
    <row r="582" spans="1:25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H582" s="124" t="s">
        <v>180</v>
      </c>
      <c r="I582" s="184">
        <v>38000</v>
      </c>
      <c r="L582" s="125">
        <v>2.6779999999999999</v>
      </c>
      <c r="M582" s="136">
        <v>3</v>
      </c>
      <c r="N582" s="125">
        <v>0.18099999999999999</v>
      </c>
      <c r="O582" s="184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83">
        <v>4</v>
      </c>
      <c r="U582" s="139">
        <v>133000</v>
      </c>
      <c r="V582" s="140">
        <v>7.518796992481203</v>
      </c>
      <c r="X582" s="150">
        <v>4.2</v>
      </c>
      <c r="Y582" s="149">
        <v>149.73095238095235</v>
      </c>
    </row>
    <row r="583" spans="1:25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84">
        <v>38000</v>
      </c>
      <c r="J583" s="124" t="s">
        <v>186</v>
      </c>
      <c r="K583" s="184">
        <v>38000</v>
      </c>
      <c r="L583" s="125">
        <v>2.0670000000000002</v>
      </c>
      <c r="M583" s="136">
        <v>3</v>
      </c>
      <c r="N583" s="125">
        <v>9.5000000000000001E-2</v>
      </c>
      <c r="O583" s="184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83">
        <v>4</v>
      </c>
      <c r="U583" s="139">
        <v>133000</v>
      </c>
      <c r="V583" s="140">
        <v>7.518796992481203</v>
      </c>
      <c r="X583" s="150">
        <v>4.2</v>
      </c>
      <c r="Y583" s="149">
        <v>133</v>
      </c>
    </row>
    <row r="584" spans="1:25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84">
        <v>38000</v>
      </c>
      <c r="J584" s="184">
        <v>38000</v>
      </c>
      <c r="K584" s="184">
        <v>20000</v>
      </c>
      <c r="L584" s="125">
        <v>5.3479999999999999</v>
      </c>
      <c r="M584" s="136">
        <v>6</v>
      </c>
      <c r="N584" s="125">
        <v>0.13600000000000001</v>
      </c>
      <c r="O584" s="184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83">
        <v>4</v>
      </c>
      <c r="U584" s="139">
        <v>183192.85714285713</v>
      </c>
      <c r="V584" s="140">
        <v>5.4587281163488903</v>
      </c>
      <c r="X584" s="150">
        <v>4.2</v>
      </c>
      <c r="Y584" s="149">
        <v>133</v>
      </c>
    </row>
    <row r="585" spans="1:25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84">
        <v>38000</v>
      </c>
      <c r="J585" s="184">
        <v>38000</v>
      </c>
      <c r="K585" s="184">
        <v>20000</v>
      </c>
      <c r="L585" s="125">
        <v>10.028</v>
      </c>
      <c r="M585" s="136">
        <v>11</v>
      </c>
      <c r="N585" s="125">
        <v>0.43</v>
      </c>
      <c r="O585" s="184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83">
        <v>1</v>
      </c>
      <c r="U585" s="139">
        <v>342819.04761904763</v>
      </c>
      <c r="V585" s="140">
        <v>2.9169907767529724</v>
      </c>
      <c r="X585" s="150">
        <v>4.2</v>
      </c>
      <c r="Y585" s="149">
        <v>183.19285714285712</v>
      </c>
    </row>
    <row r="586" spans="1:25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84">
        <v>38000</v>
      </c>
      <c r="J586" s="184">
        <v>38000</v>
      </c>
      <c r="K586" s="184">
        <v>20000</v>
      </c>
      <c r="L586" s="125">
        <v>10.494</v>
      </c>
      <c r="M586" s="136">
        <v>11</v>
      </c>
      <c r="N586" s="125">
        <v>0.13200000000000001</v>
      </c>
      <c r="O586" s="184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83">
        <v>1</v>
      </c>
      <c r="U586" s="139">
        <v>342819.04761904763</v>
      </c>
      <c r="V586" s="140">
        <v>2.9169907767529724</v>
      </c>
      <c r="X586" s="150">
        <v>4.2</v>
      </c>
      <c r="Y586" s="149">
        <v>342.81904761904764</v>
      </c>
    </row>
    <row r="587" spans="1:25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84">
        <v>38000</v>
      </c>
      <c r="J587" s="184">
        <v>38000</v>
      </c>
      <c r="K587" s="184">
        <v>20000</v>
      </c>
      <c r="L587" s="125">
        <v>18.922000000000001</v>
      </c>
      <c r="M587" s="136">
        <v>19</v>
      </c>
      <c r="N587" s="125">
        <v>0.36599999999999999</v>
      </c>
      <c r="O587" s="184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83">
        <v>1</v>
      </c>
      <c r="U587" s="139">
        <v>443200</v>
      </c>
      <c r="V587" s="140">
        <v>2.256317689530686</v>
      </c>
      <c r="X587" s="150">
        <v>4.2</v>
      </c>
      <c r="Y587" s="149">
        <v>342.81904761904764</v>
      </c>
    </row>
    <row r="588" spans="1:25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84">
        <v>110000</v>
      </c>
      <c r="J588" s="184">
        <v>20000</v>
      </c>
      <c r="K588" s="184">
        <v>110000</v>
      </c>
      <c r="L588" s="125">
        <v>2.0739999999999998</v>
      </c>
      <c r="M588" s="136">
        <v>3</v>
      </c>
      <c r="N588" s="125">
        <v>0.23599999999999999</v>
      </c>
      <c r="O588" s="184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83">
        <v>7</v>
      </c>
      <c r="U588" s="139">
        <v>374897.61904761905</v>
      </c>
      <c r="V588" s="140">
        <v>2.6673949078161021</v>
      </c>
      <c r="X588" s="150">
        <v>4.2</v>
      </c>
      <c r="Y588" s="149">
        <v>443.2</v>
      </c>
    </row>
    <row r="589" spans="1:25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84">
        <v>110000</v>
      </c>
      <c r="J589" s="124" t="s">
        <v>186</v>
      </c>
      <c r="K589" s="184">
        <v>110000</v>
      </c>
      <c r="L589" s="125">
        <v>11.628</v>
      </c>
      <c r="M589" s="136">
        <v>12</v>
      </c>
      <c r="N589" s="125">
        <v>0.41099999999999998</v>
      </c>
      <c r="O589" s="184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83">
        <v>7</v>
      </c>
      <c r="U589" s="139">
        <v>487826.19047619047</v>
      </c>
      <c r="V589" s="140">
        <v>2.0499104384367968</v>
      </c>
      <c r="X589" s="150">
        <v>4.2</v>
      </c>
      <c r="Y589" s="149">
        <v>374.89761904761906</v>
      </c>
    </row>
    <row r="590" spans="1:25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84">
        <v>38000</v>
      </c>
      <c r="J590" s="184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84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83">
        <v>1</v>
      </c>
      <c r="U590" s="139">
        <v>317723.80952380953</v>
      </c>
      <c r="V590" s="140">
        <v>3.1473876682353645</v>
      </c>
      <c r="X590" s="150">
        <v>4.2</v>
      </c>
      <c r="Y590" s="149">
        <v>487.82619047619045</v>
      </c>
    </row>
    <row r="591" spans="1:25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84">
        <v>38000</v>
      </c>
      <c r="J591" s="184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84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83">
        <v>1</v>
      </c>
      <c r="U591" s="139">
        <v>342819.04761904763</v>
      </c>
      <c r="V591" s="140">
        <v>2.9169907767529724</v>
      </c>
      <c r="X591" s="150">
        <v>4.2</v>
      </c>
      <c r="Y591" s="149">
        <v>317.72380952380951</v>
      </c>
    </row>
    <row r="592" spans="1:25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84">
        <v>110000</v>
      </c>
      <c r="J592" s="184">
        <v>110000</v>
      </c>
      <c r="K592" s="184">
        <v>38000</v>
      </c>
      <c r="L592" s="125">
        <v>7.0289999999999999</v>
      </c>
      <c r="M592" s="136">
        <v>8</v>
      </c>
      <c r="N592" s="125">
        <v>0.315</v>
      </c>
      <c r="O592" s="184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83">
        <v>7</v>
      </c>
      <c r="U592" s="139">
        <v>437635.71428571426</v>
      </c>
      <c r="V592" s="140">
        <v>2.2850054676916547</v>
      </c>
      <c r="X592" s="150">
        <v>4.2</v>
      </c>
      <c r="Y592" s="149">
        <v>342.81904761904764</v>
      </c>
    </row>
    <row r="593" spans="1:25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84">
        <v>38000</v>
      </c>
      <c r="J593" s="184">
        <v>38000</v>
      </c>
      <c r="K593" s="184">
        <v>20000</v>
      </c>
      <c r="L593" s="125">
        <v>6.407</v>
      </c>
      <c r="M593" s="136">
        <v>7</v>
      </c>
      <c r="N593" s="125">
        <v>0.41399999999999998</v>
      </c>
      <c r="O593" s="184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83">
        <v>4</v>
      </c>
      <c r="U593" s="139">
        <v>199923.80952380953</v>
      </c>
      <c r="V593" s="140">
        <v>5.0019054878048781</v>
      </c>
      <c r="X593" s="150">
        <v>4.2</v>
      </c>
      <c r="Y593" s="149">
        <v>437.63571428571424</v>
      </c>
    </row>
    <row r="594" spans="1:25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84">
        <v>38000</v>
      </c>
      <c r="J594" s="184">
        <v>38000</v>
      </c>
      <c r="K594" s="184">
        <v>20000</v>
      </c>
      <c r="L594" s="125">
        <v>4.9569999999999999</v>
      </c>
      <c r="M594" s="136">
        <v>5</v>
      </c>
      <c r="N594" s="125">
        <v>0.128</v>
      </c>
      <c r="O594" s="184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83">
        <v>4</v>
      </c>
      <c r="U594" s="139">
        <v>166461.90476190476</v>
      </c>
      <c r="V594" s="140">
        <v>6.0073804960379897</v>
      </c>
      <c r="X594" s="150">
        <v>4.2</v>
      </c>
      <c r="Y594" s="149">
        <v>199.92380952380952</v>
      </c>
    </row>
    <row r="595" spans="1:25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84">
        <v>38000</v>
      </c>
      <c r="J595" s="184">
        <v>38000</v>
      </c>
      <c r="K595" s="184">
        <v>20000</v>
      </c>
      <c r="L595" s="125">
        <v>11.185</v>
      </c>
      <c r="M595" s="136">
        <v>12</v>
      </c>
      <c r="N595" s="125">
        <v>0.21299999999999999</v>
      </c>
      <c r="O595" s="184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83">
        <v>1</v>
      </c>
      <c r="U595" s="139">
        <v>355366.66666666663</v>
      </c>
      <c r="V595" s="140">
        <v>2.8139949348091173</v>
      </c>
      <c r="X595" s="150">
        <v>4.2</v>
      </c>
      <c r="Y595" s="149">
        <v>166.46190476190475</v>
      </c>
    </row>
    <row r="596" spans="1:25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84">
        <v>38000</v>
      </c>
      <c r="J596" s="184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84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83">
        <v>1</v>
      </c>
      <c r="U596" s="139">
        <v>355366.66666666663</v>
      </c>
      <c r="V596" s="140">
        <v>2.8139949348091173</v>
      </c>
      <c r="X596" s="150">
        <v>4.2</v>
      </c>
      <c r="Y596" s="149">
        <v>355.36666666666662</v>
      </c>
    </row>
    <row r="597" spans="1:25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84">
        <v>38000</v>
      </c>
      <c r="J597" s="184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84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83">
        <v>4</v>
      </c>
      <c r="U597" s="139">
        <v>199923.80952380953</v>
      </c>
      <c r="V597" s="140">
        <v>5.0019054878048781</v>
      </c>
      <c r="X597" s="150">
        <v>4.2</v>
      </c>
      <c r="Y597" s="149">
        <v>355.36666666666662</v>
      </c>
    </row>
    <row r="598" spans="1:25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84">
        <v>38000</v>
      </c>
      <c r="J598" s="124" t="s">
        <v>186</v>
      </c>
      <c r="K598" s="184">
        <v>38000</v>
      </c>
      <c r="L598" s="125">
        <v>1.3129999999999999</v>
      </c>
      <c r="M598" s="136">
        <v>2</v>
      </c>
      <c r="N598" s="125">
        <v>0.40699999999999997</v>
      </c>
      <c r="O598" s="184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83">
        <v>4</v>
      </c>
      <c r="U598" s="139">
        <v>116269.04761904762</v>
      </c>
      <c r="V598" s="140">
        <v>8.6007413019884087</v>
      </c>
      <c r="X598" s="150">
        <v>4.2</v>
      </c>
      <c r="Y598" s="149">
        <v>199.92380952380952</v>
      </c>
    </row>
    <row r="599" spans="1:25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84">
        <v>38000</v>
      </c>
      <c r="J599" s="124" t="s">
        <v>186</v>
      </c>
      <c r="K599" s="184">
        <v>38000</v>
      </c>
      <c r="L599" s="125">
        <v>2.3919999999999999</v>
      </c>
      <c r="M599" s="136">
        <v>3</v>
      </c>
      <c r="N599" s="125">
        <v>0.14299999999999999</v>
      </c>
      <c r="O599" s="184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83">
        <v>4</v>
      </c>
      <c r="U599" s="139">
        <v>133000</v>
      </c>
      <c r="V599" s="140">
        <v>7.518796992481203</v>
      </c>
      <c r="X599" s="150">
        <v>4.2</v>
      </c>
      <c r="Y599" s="149">
        <v>116.26904761904763</v>
      </c>
    </row>
    <row r="600" spans="1:25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84">
        <v>38000</v>
      </c>
      <c r="J600" s="184">
        <v>38000</v>
      </c>
      <c r="K600" s="184">
        <v>20000</v>
      </c>
      <c r="L600" s="125">
        <v>4.2809999999999997</v>
      </c>
      <c r="M600" s="136">
        <v>5</v>
      </c>
      <c r="N600" s="125">
        <v>0.26500000000000001</v>
      </c>
      <c r="O600" s="184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83">
        <v>4</v>
      </c>
      <c r="U600" s="139">
        <v>166461.90476190476</v>
      </c>
      <c r="V600" s="140">
        <v>6.0073804960379897</v>
      </c>
      <c r="X600" s="150">
        <v>4.2</v>
      </c>
      <c r="Y600" s="149">
        <v>133</v>
      </c>
    </row>
    <row r="601" spans="1:25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84">
        <v>110000</v>
      </c>
      <c r="J601" s="124" t="s">
        <v>186</v>
      </c>
      <c r="K601" s="184">
        <v>110000</v>
      </c>
      <c r="L601" s="125">
        <v>1.6</v>
      </c>
      <c r="M601" s="136">
        <v>2</v>
      </c>
      <c r="N601" s="125">
        <v>0.187</v>
      </c>
      <c r="O601" s="184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83">
        <v>11</v>
      </c>
      <c r="U601" s="139">
        <v>319066.66666666663</v>
      </c>
      <c r="V601" s="140">
        <v>3.134141245298788</v>
      </c>
      <c r="X601" s="150">
        <v>4.2</v>
      </c>
      <c r="Y601" s="149">
        <v>166.46190476190475</v>
      </c>
    </row>
    <row r="602" spans="1:25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84">
        <v>38000</v>
      </c>
      <c r="J602" s="124" t="s">
        <v>186</v>
      </c>
      <c r="K602" s="184">
        <v>38000</v>
      </c>
      <c r="L602" s="125">
        <v>7.8789999999999996</v>
      </c>
      <c r="M602" s="136">
        <v>8</v>
      </c>
      <c r="N602" s="125">
        <v>9.0999999999999998E-2</v>
      </c>
      <c r="O602" s="184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83">
        <v>4</v>
      </c>
      <c r="U602" s="139">
        <v>216654.76190476189</v>
      </c>
      <c r="V602" s="140">
        <v>4.6156382218803227</v>
      </c>
      <c r="X602" s="150">
        <v>4.2</v>
      </c>
      <c r="Y602" s="149">
        <v>319.06666666666661</v>
      </c>
    </row>
    <row r="603" spans="1:25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84">
        <v>38000</v>
      </c>
      <c r="J603" s="124" t="s">
        <v>186</v>
      </c>
      <c r="K603" s="184">
        <v>38000</v>
      </c>
      <c r="L603" s="125">
        <v>7.0090000000000003</v>
      </c>
      <c r="M603" s="136">
        <v>8</v>
      </c>
      <c r="N603" s="125">
        <v>0.105</v>
      </c>
      <c r="O603" s="184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83">
        <v>4</v>
      </c>
      <c r="U603" s="139">
        <v>216654.76190476189</v>
      </c>
      <c r="V603" s="140">
        <v>4.6156382218803227</v>
      </c>
      <c r="X603" s="150">
        <v>4.2</v>
      </c>
      <c r="Y603" s="149">
        <v>216.6547619047619</v>
      </c>
    </row>
    <row r="604" spans="1:25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84">
        <v>38000</v>
      </c>
      <c r="J604" s="124" t="s">
        <v>186</v>
      </c>
      <c r="K604" s="184">
        <v>38000</v>
      </c>
      <c r="L604" s="125">
        <v>4.8730000000000002</v>
      </c>
      <c r="M604" s="136">
        <v>5</v>
      </c>
      <c r="N604" s="125">
        <v>0.35</v>
      </c>
      <c r="O604" s="184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83">
        <v>4</v>
      </c>
      <c r="U604" s="139">
        <v>166461.90476190476</v>
      </c>
      <c r="V604" s="140">
        <v>6.0073804960379897</v>
      </c>
      <c r="X604" s="150">
        <v>4.2</v>
      </c>
      <c r="Y604" s="149">
        <v>216.6547619047619</v>
      </c>
    </row>
    <row r="605" spans="1:25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84">
        <v>38000</v>
      </c>
      <c r="J605" s="124" t="s">
        <v>186</v>
      </c>
      <c r="K605" s="184">
        <v>38000</v>
      </c>
      <c r="L605" s="125">
        <v>2.2629999999999999</v>
      </c>
      <c r="M605" s="136">
        <v>3</v>
      </c>
      <c r="N605" s="125">
        <v>0.247</v>
      </c>
      <c r="O605" s="184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83">
        <v>4</v>
      </c>
      <c r="U605" s="139">
        <v>133000</v>
      </c>
      <c r="V605" s="140">
        <v>7.518796992481203</v>
      </c>
      <c r="X605" s="150">
        <v>4.2</v>
      </c>
      <c r="Y605" s="149">
        <v>166.46190476190475</v>
      </c>
    </row>
    <row r="606" spans="1:25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84">
        <v>38000</v>
      </c>
      <c r="J606" s="124" t="s">
        <v>186</v>
      </c>
      <c r="K606" s="184">
        <v>38000</v>
      </c>
      <c r="L606" s="125">
        <v>3.5720000000000001</v>
      </c>
      <c r="M606" s="136">
        <v>4</v>
      </c>
      <c r="N606" s="125">
        <v>0.13600000000000001</v>
      </c>
      <c r="O606" s="184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83">
        <v>4</v>
      </c>
      <c r="U606" s="139">
        <v>149730.95238095237</v>
      </c>
      <c r="V606" s="140">
        <v>6.6786458250512828</v>
      </c>
      <c r="X606" s="150">
        <v>4.2</v>
      </c>
      <c r="Y606" s="149">
        <v>133</v>
      </c>
    </row>
    <row r="607" spans="1:25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84">
        <v>38000</v>
      </c>
      <c r="J607" s="124" t="s">
        <v>186</v>
      </c>
      <c r="K607" s="184">
        <v>38000</v>
      </c>
      <c r="L607" s="125">
        <v>6.4960000000000004</v>
      </c>
      <c r="M607" s="136">
        <v>7</v>
      </c>
      <c r="N607" s="125">
        <v>0.311</v>
      </c>
      <c r="O607" s="184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83">
        <v>4</v>
      </c>
      <c r="U607" s="139">
        <v>199923.80952380953</v>
      </c>
      <c r="V607" s="140">
        <v>5.0019054878048781</v>
      </c>
      <c r="X607" s="150">
        <v>4.2</v>
      </c>
      <c r="Y607" s="149">
        <v>149.73095238095235</v>
      </c>
    </row>
    <row r="608" spans="1:25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84">
        <v>110000</v>
      </c>
      <c r="L608" s="125">
        <v>1.7410000000000001</v>
      </c>
      <c r="M608" s="136">
        <v>2</v>
      </c>
      <c r="N608" s="125">
        <v>0.60099999999999998</v>
      </c>
      <c r="O608" s="184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83">
        <v>11</v>
      </c>
      <c r="U608" s="139">
        <v>319066.66666666663</v>
      </c>
      <c r="V608" s="140">
        <v>3.134141245298788</v>
      </c>
      <c r="X608" s="150">
        <v>4.2</v>
      </c>
      <c r="Y608" s="149">
        <v>199.92380952380952</v>
      </c>
    </row>
    <row r="609" spans="1:25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84">
        <v>110000</v>
      </c>
      <c r="J609" s="184">
        <v>20000</v>
      </c>
      <c r="K609" s="184">
        <v>110000</v>
      </c>
      <c r="L609" s="125">
        <v>1.4910000000000001</v>
      </c>
      <c r="M609" s="136">
        <v>2</v>
      </c>
      <c r="N609" s="125">
        <v>0.58599999999999997</v>
      </c>
      <c r="O609" s="184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83">
        <v>11</v>
      </c>
      <c r="U609" s="139">
        <v>319066.66666666663</v>
      </c>
      <c r="V609" s="140">
        <v>3.134141245298788</v>
      </c>
      <c r="X609" s="150">
        <v>4.2</v>
      </c>
      <c r="Y609" s="149">
        <v>319.06666666666661</v>
      </c>
    </row>
    <row r="610" spans="1:25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84">
        <v>38000</v>
      </c>
      <c r="J610" s="184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84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83">
        <v>1</v>
      </c>
      <c r="U610" s="139">
        <v>330271.42857142858</v>
      </c>
      <c r="V610" s="140">
        <v>3.0278126216531858</v>
      </c>
      <c r="X610" s="150">
        <v>4.2</v>
      </c>
      <c r="Y610" s="149">
        <v>319.06666666666661</v>
      </c>
    </row>
    <row r="611" spans="1:25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84">
        <v>38000</v>
      </c>
      <c r="J611" s="184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84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83">
        <v>4</v>
      </c>
      <c r="U611" s="139">
        <v>166461.90476190476</v>
      </c>
      <c r="V611" s="140">
        <v>6.0073804960379897</v>
      </c>
      <c r="X611" s="150">
        <v>4.2</v>
      </c>
      <c r="Y611" s="149">
        <v>330.2714285714286</v>
      </c>
    </row>
    <row r="612" spans="1:25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84">
        <v>38000</v>
      </c>
      <c r="J612" s="184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84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83">
        <v>4</v>
      </c>
      <c r="U612" s="139">
        <v>149730.95238095237</v>
      </c>
      <c r="V612" s="140">
        <v>6.6786458250512828</v>
      </c>
      <c r="X612" s="150">
        <v>4.2</v>
      </c>
      <c r="Y612" s="149">
        <v>166.46190476190475</v>
      </c>
    </row>
    <row r="613" spans="1:25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84">
        <v>38000</v>
      </c>
      <c r="J613" s="184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84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83">
        <v>4</v>
      </c>
      <c r="U613" s="139">
        <v>216654.76190476189</v>
      </c>
      <c r="V613" s="140">
        <v>4.6156382218803227</v>
      </c>
      <c r="X613" s="150">
        <v>4.2</v>
      </c>
      <c r="Y613" s="149">
        <v>149.73095238095235</v>
      </c>
    </row>
    <row r="614" spans="1:25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84">
        <v>38000</v>
      </c>
      <c r="J614" s="184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84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83">
        <v>4</v>
      </c>
      <c r="U614" s="139">
        <v>199923.80952380953</v>
      </c>
      <c r="V614" s="140">
        <v>5.0019054878048781</v>
      </c>
      <c r="X614" s="150">
        <v>4.2</v>
      </c>
      <c r="Y614" s="149">
        <v>216.6547619047619</v>
      </c>
    </row>
    <row r="615" spans="1:25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84">
        <v>38000</v>
      </c>
      <c r="J615" s="184">
        <v>38000</v>
      </c>
      <c r="K615" s="184">
        <v>10000</v>
      </c>
      <c r="L615" s="125">
        <v>8.2710000000000008</v>
      </c>
      <c r="M615" s="136">
        <v>9</v>
      </c>
      <c r="N615" s="125">
        <v>0.23599999999999999</v>
      </c>
      <c r="O615" s="184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83">
        <v>1</v>
      </c>
      <c r="U615" s="139">
        <v>317723.80952380953</v>
      </c>
      <c r="V615" s="140">
        <v>3.1473876682353645</v>
      </c>
      <c r="X615" s="150">
        <v>4.2</v>
      </c>
      <c r="Y615" s="149">
        <v>199.92380952380952</v>
      </c>
    </row>
    <row r="616" spans="1:25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84">
        <v>38000</v>
      </c>
      <c r="J616" s="184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84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83">
        <v>4</v>
      </c>
      <c r="U616" s="139">
        <v>183192.85714285713</v>
      </c>
      <c r="V616" s="140">
        <v>5.4587281163488903</v>
      </c>
      <c r="X616" s="150">
        <v>4.2</v>
      </c>
      <c r="Y616" s="149">
        <v>317.72380952380951</v>
      </c>
    </row>
    <row r="617" spans="1:25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84">
        <v>38000</v>
      </c>
      <c r="J617" s="184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84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83">
        <v>1</v>
      </c>
      <c r="U617" s="139">
        <v>367914.28571428568</v>
      </c>
      <c r="V617" s="140">
        <v>2.7180243845616214</v>
      </c>
      <c r="X617" s="150">
        <v>4.2</v>
      </c>
      <c r="Y617" s="149">
        <v>183.19285714285712</v>
      </c>
    </row>
    <row r="618" spans="1:25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84">
        <v>110000</v>
      </c>
      <c r="J618" s="184">
        <v>110000</v>
      </c>
      <c r="K618" s="184">
        <v>38000</v>
      </c>
      <c r="L618" s="125">
        <v>11.409000000000001</v>
      </c>
      <c r="M618" s="136">
        <v>12</v>
      </c>
      <c r="N618" s="125">
        <v>0.51300000000000001</v>
      </c>
      <c r="O618" s="184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83">
        <v>7</v>
      </c>
      <c r="U618" s="139">
        <v>487826.19047619047</v>
      </c>
      <c r="V618" s="140">
        <v>2.0499104384367968</v>
      </c>
      <c r="X618" s="150">
        <v>4.2</v>
      </c>
      <c r="Y618" s="149">
        <v>367.91428571428571</v>
      </c>
    </row>
    <row r="619" spans="1:25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84">
        <v>110000</v>
      </c>
      <c r="L619" s="125">
        <v>8.3689999999999998</v>
      </c>
      <c r="M619" s="136">
        <v>9</v>
      </c>
      <c r="N619" s="125">
        <v>0.104</v>
      </c>
      <c r="O619" s="184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83">
        <v>7</v>
      </c>
      <c r="U619" s="139">
        <v>450183.33333333331</v>
      </c>
      <c r="V619" s="140">
        <v>2.2213172411239865</v>
      </c>
      <c r="X619" s="150">
        <v>4.2</v>
      </c>
      <c r="Y619" s="149">
        <v>487.82619047619045</v>
      </c>
    </row>
    <row r="620" spans="1:25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84">
        <v>38000</v>
      </c>
      <c r="J620" s="184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84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83">
        <v>1</v>
      </c>
      <c r="U620" s="139">
        <v>330271.42857142858</v>
      </c>
      <c r="V620" s="140">
        <v>3.0278126216531858</v>
      </c>
      <c r="X620" s="150">
        <v>4.2</v>
      </c>
      <c r="Y620" s="149">
        <v>450.18333333333334</v>
      </c>
    </row>
    <row r="621" spans="1:25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84">
        <v>38000</v>
      </c>
      <c r="J621" s="184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84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83">
        <v>1</v>
      </c>
      <c r="U621" s="139">
        <v>317723.80952380953</v>
      </c>
      <c r="V621" s="140">
        <v>3.1473876682353645</v>
      </c>
      <c r="X621" s="150">
        <v>4.2</v>
      </c>
      <c r="Y621" s="149">
        <v>330.2714285714286</v>
      </c>
    </row>
    <row r="622" spans="1:25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84">
        <v>38000</v>
      </c>
      <c r="J622" s="124" t="s">
        <v>186</v>
      </c>
      <c r="K622" s="184">
        <v>38000</v>
      </c>
      <c r="L622" s="125">
        <v>1.4330000000000001</v>
      </c>
      <c r="M622" s="136">
        <v>2</v>
      </c>
      <c r="N622" s="125">
        <v>0.28799999999999998</v>
      </c>
      <c r="O622" s="184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83">
        <v>4</v>
      </c>
      <c r="U622" s="139">
        <v>116269.04761904762</v>
      </c>
      <c r="V622" s="140">
        <v>8.6007413019884087</v>
      </c>
      <c r="X622" s="150">
        <v>4.2</v>
      </c>
      <c r="Y622" s="149">
        <v>317.72380952380951</v>
      </c>
    </row>
    <row r="623" spans="1:25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84">
        <v>110000</v>
      </c>
      <c r="J623" s="184">
        <v>110000</v>
      </c>
      <c r="K623" s="184">
        <v>38000</v>
      </c>
      <c r="L623" s="125">
        <v>4.3170000000000002</v>
      </c>
      <c r="M623" s="136">
        <v>5</v>
      </c>
      <c r="N623" s="125">
        <v>9.0999999999999998E-2</v>
      </c>
      <c r="O623" s="184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83">
        <v>7</v>
      </c>
      <c r="U623" s="139">
        <v>399992.8571428571</v>
      </c>
      <c r="V623" s="140">
        <v>2.5000446436543511</v>
      </c>
      <c r="X623" s="150">
        <v>4.2</v>
      </c>
      <c r="Y623" s="149">
        <v>116.26904761904763</v>
      </c>
    </row>
    <row r="624" spans="1:25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84">
        <v>110000</v>
      </c>
      <c r="L624" s="125">
        <v>2.4580000000000002</v>
      </c>
      <c r="M624" s="136">
        <v>3</v>
      </c>
      <c r="N624" s="125">
        <v>0.1</v>
      </c>
      <c r="O624" s="184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83">
        <v>7</v>
      </c>
      <c r="U624" s="139">
        <v>374897.61904761905</v>
      </c>
      <c r="V624" s="140">
        <v>2.6673949078161021</v>
      </c>
      <c r="X624" s="150">
        <v>4.2</v>
      </c>
      <c r="Y624" s="149">
        <v>399.99285714285708</v>
      </c>
    </row>
    <row r="625" spans="1:25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84">
        <v>110000</v>
      </c>
      <c r="L625" s="125">
        <v>1.6060000000000001</v>
      </c>
      <c r="M625" s="136">
        <v>2</v>
      </c>
      <c r="N625" s="125">
        <v>0.188</v>
      </c>
      <c r="O625" s="184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83">
        <v>11</v>
      </c>
      <c r="U625" s="139">
        <v>319066.66666666663</v>
      </c>
      <c r="V625" s="140">
        <v>3.134141245298788</v>
      </c>
      <c r="X625" s="150">
        <v>4.2</v>
      </c>
      <c r="Y625" s="149">
        <v>374.89761904761906</v>
      </c>
    </row>
    <row r="626" spans="1:25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84">
        <v>38000</v>
      </c>
      <c r="J626" s="184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84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83">
        <v>4</v>
      </c>
      <c r="U626" s="139">
        <v>183192.85714285713</v>
      </c>
      <c r="V626" s="140">
        <v>5.4587281163488903</v>
      </c>
      <c r="X626" s="150">
        <v>4.2</v>
      </c>
      <c r="Y626" s="149">
        <v>319.06666666666661</v>
      </c>
    </row>
    <row r="627" spans="1:25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84">
        <v>110000</v>
      </c>
      <c r="J627" s="184">
        <v>110000</v>
      </c>
      <c r="K627" s="184">
        <v>38000</v>
      </c>
      <c r="L627" s="125">
        <v>10.170999999999999</v>
      </c>
      <c r="M627" s="136">
        <v>11</v>
      </c>
      <c r="N627" s="125">
        <v>0.32900000000000001</v>
      </c>
      <c r="O627" s="184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83">
        <v>7</v>
      </c>
      <c r="U627" s="139">
        <v>475278.57142857142</v>
      </c>
      <c r="V627" s="140">
        <v>2.1040292159485414</v>
      </c>
      <c r="X627" s="150">
        <v>4.2</v>
      </c>
      <c r="Y627" s="149">
        <v>183.19285714285712</v>
      </c>
    </row>
    <row r="628" spans="1:25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84">
        <v>38000</v>
      </c>
      <c r="J628" s="184">
        <v>20000</v>
      </c>
      <c r="K628" s="184">
        <v>38000</v>
      </c>
      <c r="L628" s="125">
        <v>4.5940000000000003</v>
      </c>
      <c r="M628" s="136">
        <v>5</v>
      </c>
      <c r="N628" s="125">
        <v>0.316</v>
      </c>
      <c r="O628" s="184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83">
        <v>4</v>
      </c>
      <c r="U628" s="139">
        <v>166461.90476190476</v>
      </c>
      <c r="V628" s="140">
        <v>6.0073804960379897</v>
      </c>
      <c r="X628" s="150">
        <v>4.2</v>
      </c>
      <c r="Y628" s="149">
        <v>475.27857142857147</v>
      </c>
    </row>
    <row r="629" spans="1:25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84">
        <v>38000</v>
      </c>
      <c r="J629" s="184">
        <v>20000</v>
      </c>
      <c r="K629" s="184">
        <v>38000</v>
      </c>
      <c r="L629" s="125">
        <v>5.101</v>
      </c>
      <c r="M629" s="136">
        <v>6</v>
      </c>
      <c r="N629" s="125">
        <v>0.189</v>
      </c>
      <c r="O629" s="184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83">
        <v>4</v>
      </c>
      <c r="U629" s="139">
        <v>183192.85714285713</v>
      </c>
      <c r="V629" s="140">
        <v>5.4587281163488903</v>
      </c>
      <c r="X629" s="150">
        <v>4.2</v>
      </c>
      <c r="Y629" s="149">
        <v>166.46190476190475</v>
      </c>
    </row>
    <row r="630" spans="1:25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84">
        <v>38000</v>
      </c>
      <c r="J630" s="184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84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83">
        <v>4</v>
      </c>
      <c r="U630" s="139">
        <v>216654.76190476189</v>
      </c>
      <c r="V630" s="140">
        <v>4.6156382218803227</v>
      </c>
      <c r="X630" s="150">
        <v>4.2</v>
      </c>
      <c r="Y630" s="149">
        <v>183.19285714285712</v>
      </c>
    </row>
    <row r="631" spans="1:25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84">
        <v>38000</v>
      </c>
      <c r="J631" s="184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84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83">
        <v>1</v>
      </c>
      <c r="U631" s="139">
        <v>380461.90476190473</v>
      </c>
      <c r="V631" s="140">
        <v>2.6283840444572388</v>
      </c>
      <c r="X631" s="150">
        <v>4.2</v>
      </c>
      <c r="Y631" s="149">
        <v>216.6547619047619</v>
      </c>
    </row>
    <row r="632" spans="1:25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84">
        <v>38000</v>
      </c>
      <c r="J632" s="184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84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83">
        <v>4</v>
      </c>
      <c r="U632" s="139">
        <v>133000</v>
      </c>
      <c r="V632" s="140">
        <v>7.518796992481203</v>
      </c>
      <c r="X632" s="150">
        <v>4.2</v>
      </c>
      <c r="Y632" s="149">
        <v>380.46190476190475</v>
      </c>
    </row>
    <row r="633" spans="1:25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84">
        <v>38000</v>
      </c>
      <c r="J633" s="124" t="s">
        <v>186</v>
      </c>
      <c r="K633" s="184">
        <v>38000</v>
      </c>
      <c r="L633" s="125">
        <v>2.1989999999999998</v>
      </c>
      <c r="M633" s="136">
        <v>3</v>
      </c>
      <c r="N633" s="125">
        <v>0.47599999999999998</v>
      </c>
      <c r="O633" s="184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83">
        <v>4</v>
      </c>
      <c r="U633" s="139">
        <v>133000</v>
      </c>
      <c r="V633" s="140">
        <v>7.518796992481203</v>
      </c>
      <c r="X633" s="150">
        <v>4.2</v>
      </c>
      <c r="Y633" s="149">
        <v>133</v>
      </c>
    </row>
    <row r="634" spans="1:25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84">
        <v>38000</v>
      </c>
      <c r="J634" s="124" t="s">
        <v>186</v>
      </c>
      <c r="K634" s="184">
        <v>38000</v>
      </c>
      <c r="L634" s="125">
        <v>9.0169999999999995</v>
      </c>
      <c r="M634" s="136">
        <v>10</v>
      </c>
      <c r="N634" s="125">
        <v>0.378</v>
      </c>
      <c r="O634" s="184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83">
        <v>1</v>
      </c>
      <c r="U634" s="139">
        <v>330271.42857142858</v>
      </c>
      <c r="V634" s="140">
        <v>3.0278126216531858</v>
      </c>
      <c r="X634" s="150">
        <v>4.2</v>
      </c>
      <c r="Y634" s="149">
        <v>133</v>
      </c>
    </row>
    <row r="635" spans="1:25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84">
        <v>38000</v>
      </c>
      <c r="J635" s="184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84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83">
        <v>1</v>
      </c>
      <c r="U635" s="139">
        <v>355366.66666666663</v>
      </c>
      <c r="V635" s="140">
        <v>2.8139949348091173</v>
      </c>
      <c r="X635" s="150">
        <v>4.2</v>
      </c>
      <c r="Y635" s="149">
        <v>330.2714285714286</v>
      </c>
    </row>
    <row r="636" spans="1:25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84">
        <v>110000</v>
      </c>
      <c r="J636" s="124" t="s">
        <v>186</v>
      </c>
      <c r="K636" s="184">
        <v>110000</v>
      </c>
      <c r="L636" s="125">
        <v>8.5090000000000003</v>
      </c>
      <c r="M636" s="136">
        <v>9</v>
      </c>
      <c r="N636" s="125">
        <v>0.22500000000000001</v>
      </c>
      <c r="O636" s="184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83">
        <v>7</v>
      </c>
      <c r="U636" s="139">
        <v>450183.33333333331</v>
      </c>
      <c r="V636" s="140">
        <v>2.2213172411239865</v>
      </c>
      <c r="X636" s="150">
        <v>4.2</v>
      </c>
      <c r="Y636" s="149">
        <v>355.36666666666662</v>
      </c>
    </row>
    <row r="637" spans="1:25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84">
        <v>38000</v>
      </c>
      <c r="J637" s="184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84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83">
        <v>1</v>
      </c>
      <c r="U637" s="139">
        <v>317723.80952380953</v>
      </c>
      <c r="V637" s="140">
        <v>3.1473876682353645</v>
      </c>
      <c r="X637" s="150">
        <v>4.2</v>
      </c>
      <c r="Y637" s="149">
        <v>450.18333333333334</v>
      </c>
    </row>
    <row r="638" spans="1:25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84">
        <v>38000</v>
      </c>
      <c r="J638" s="184">
        <v>20000</v>
      </c>
      <c r="K638" s="184">
        <v>38000</v>
      </c>
      <c r="L638" s="125">
        <v>8.8840000000000003</v>
      </c>
      <c r="M638" s="136">
        <v>9</v>
      </c>
      <c r="N638" s="125">
        <v>0.34699999999999998</v>
      </c>
      <c r="O638" s="184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83">
        <v>1</v>
      </c>
      <c r="U638" s="139">
        <v>317723.80952380953</v>
      </c>
      <c r="V638" s="140">
        <v>3.1473876682353645</v>
      </c>
      <c r="X638" s="150">
        <v>4.2</v>
      </c>
      <c r="Y638" s="149">
        <v>317.72380952380951</v>
      </c>
    </row>
    <row r="639" spans="1:25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84">
        <v>38000</v>
      </c>
      <c r="J639" s="184">
        <v>38000</v>
      </c>
      <c r="K639" s="184">
        <v>20000</v>
      </c>
      <c r="L639" s="125">
        <v>8.5649999999999995</v>
      </c>
      <c r="M639" s="136">
        <v>9</v>
      </c>
      <c r="N639" s="125">
        <v>0.20100000000000001</v>
      </c>
      <c r="O639" s="184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83">
        <v>1</v>
      </c>
      <c r="U639" s="139">
        <v>317723.80952380953</v>
      </c>
      <c r="V639" s="140">
        <v>3.1473876682353645</v>
      </c>
      <c r="X639" s="150">
        <v>4.2</v>
      </c>
      <c r="Y639" s="149">
        <v>317.72380952380951</v>
      </c>
    </row>
    <row r="640" spans="1:25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84">
        <v>38000</v>
      </c>
      <c r="J640" s="184">
        <v>38000</v>
      </c>
      <c r="K640" s="184">
        <v>20000</v>
      </c>
      <c r="L640" s="125">
        <v>8.5399999999999991</v>
      </c>
      <c r="M640" s="136">
        <v>9</v>
      </c>
      <c r="N640" s="125">
        <v>9.9000000000000005E-2</v>
      </c>
      <c r="O640" s="184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83">
        <v>1</v>
      </c>
      <c r="U640" s="139">
        <v>317723.80952380953</v>
      </c>
      <c r="V640" s="140">
        <v>3.1473876682353645</v>
      </c>
      <c r="X640" s="150">
        <v>4.2</v>
      </c>
      <c r="Y640" s="149">
        <v>317.72380952380951</v>
      </c>
    </row>
    <row r="641" spans="1:25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84">
        <v>110000</v>
      </c>
      <c r="J641" s="184">
        <v>110000</v>
      </c>
      <c r="K641" s="184">
        <v>38000</v>
      </c>
      <c r="L641" s="125">
        <v>7.1870000000000003</v>
      </c>
      <c r="M641" s="136">
        <v>8</v>
      </c>
      <c r="N641" s="125">
        <v>0.104</v>
      </c>
      <c r="O641" s="184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83">
        <v>7</v>
      </c>
      <c r="U641" s="139">
        <v>437635.71428571426</v>
      </c>
      <c r="V641" s="140">
        <v>2.2850054676916547</v>
      </c>
      <c r="X641" s="150">
        <v>4.2</v>
      </c>
      <c r="Y641" s="149">
        <v>317.72380952380951</v>
      </c>
    </row>
    <row r="642" spans="1:25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84">
        <v>38000</v>
      </c>
      <c r="J642" s="124" t="s">
        <v>186</v>
      </c>
      <c r="K642" s="184">
        <v>38000</v>
      </c>
      <c r="L642" s="125">
        <v>4.0039999999999996</v>
      </c>
      <c r="M642" s="136">
        <v>5</v>
      </c>
      <c r="N642" s="125">
        <v>0.105</v>
      </c>
      <c r="O642" s="184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83">
        <v>4</v>
      </c>
      <c r="U642" s="139">
        <v>166461.90476190476</v>
      </c>
      <c r="V642" s="140">
        <v>6.0073804960379897</v>
      </c>
      <c r="X642" s="150">
        <v>4.2</v>
      </c>
      <c r="Y642" s="149">
        <v>437.63571428571424</v>
      </c>
    </row>
    <row r="643" spans="1:25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84">
        <v>38000</v>
      </c>
      <c r="J643" s="184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84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83">
        <v>4</v>
      </c>
      <c r="U643" s="139">
        <v>133000</v>
      </c>
      <c r="V643" s="140">
        <v>7.518796992481203</v>
      </c>
      <c r="X643" s="150">
        <v>4.2</v>
      </c>
      <c r="Y643" s="149">
        <v>166.46190476190475</v>
      </c>
    </row>
    <row r="644" spans="1:25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84">
        <v>38000</v>
      </c>
      <c r="J644" s="184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84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83">
        <v>4</v>
      </c>
      <c r="U644" s="139">
        <v>199923.80952380953</v>
      </c>
      <c r="V644" s="140">
        <v>5.0019054878048781</v>
      </c>
      <c r="X644" s="150">
        <v>4.2</v>
      </c>
      <c r="Y644" s="149">
        <v>133</v>
      </c>
    </row>
    <row r="645" spans="1:25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84">
        <v>38000</v>
      </c>
      <c r="J645" s="184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84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83">
        <v>4</v>
      </c>
      <c r="U645" s="139">
        <v>166461.90476190476</v>
      </c>
      <c r="V645" s="140">
        <v>6.0073804960379897</v>
      </c>
      <c r="X645" s="150">
        <v>4.2</v>
      </c>
      <c r="Y645" s="149">
        <v>199.92380952380952</v>
      </c>
    </row>
    <row r="646" spans="1:25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84">
        <v>38000</v>
      </c>
      <c r="J646" s="184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84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83">
        <v>4</v>
      </c>
      <c r="U646" s="139">
        <v>199923.80952380953</v>
      </c>
      <c r="V646" s="140">
        <v>5.0019054878048781</v>
      </c>
      <c r="X646" s="150">
        <v>4.2</v>
      </c>
      <c r="Y646" s="149">
        <v>166.46190476190475</v>
      </c>
    </row>
    <row r="647" spans="1:25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84">
        <v>38000</v>
      </c>
      <c r="J647" s="184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84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83">
        <v>1</v>
      </c>
      <c r="U647" s="139">
        <v>367914.28571428568</v>
      </c>
      <c r="V647" s="140">
        <v>2.7180243845616214</v>
      </c>
      <c r="X647" s="150">
        <v>4.2</v>
      </c>
      <c r="Y647" s="149">
        <v>199.92380952380952</v>
      </c>
    </row>
    <row r="648" spans="1:25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84">
        <v>38000</v>
      </c>
      <c r="J648" s="184">
        <v>38000</v>
      </c>
      <c r="K648" s="184">
        <v>20000</v>
      </c>
      <c r="L648" s="125">
        <v>13.313000000000001</v>
      </c>
      <c r="M648" s="136">
        <v>14</v>
      </c>
      <c r="N648" s="125">
        <v>9.4E-2</v>
      </c>
      <c r="O648" s="184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83">
        <v>1</v>
      </c>
      <c r="U648" s="139">
        <v>380461.90476190473</v>
      </c>
      <c r="V648" s="140">
        <v>2.6283840444572388</v>
      </c>
      <c r="X648" s="150">
        <v>4.2</v>
      </c>
      <c r="Y648" s="149">
        <v>367.91428571428571</v>
      </c>
    </row>
    <row r="649" spans="1:25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84">
        <v>38000</v>
      </c>
      <c r="J649" s="184">
        <v>38000</v>
      </c>
      <c r="K649" s="184">
        <v>20000</v>
      </c>
      <c r="L649" s="125">
        <v>14.175000000000001</v>
      </c>
      <c r="M649" s="136">
        <v>15</v>
      </c>
      <c r="N649" s="125">
        <v>0.22700000000000001</v>
      </c>
      <c r="O649" s="184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83">
        <v>1</v>
      </c>
      <c r="U649" s="139">
        <v>393009.52380952379</v>
      </c>
      <c r="V649" s="140">
        <v>2.5444676004458877</v>
      </c>
      <c r="X649" s="150">
        <v>4.2</v>
      </c>
      <c r="Y649" s="149">
        <v>380.46190476190475</v>
      </c>
    </row>
    <row r="650" spans="1:25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84">
        <v>38000</v>
      </c>
      <c r="J650" s="184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84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83">
        <v>4</v>
      </c>
      <c r="U650" s="139">
        <v>183192.85714285713</v>
      </c>
      <c r="V650" s="140">
        <v>5.4587281163488903</v>
      </c>
      <c r="X650" s="150">
        <v>4.2</v>
      </c>
      <c r="Y650" s="149">
        <v>393.00952380952378</v>
      </c>
    </row>
    <row r="651" spans="1:25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84">
        <v>38000</v>
      </c>
      <c r="J651" s="184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84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83">
        <v>4</v>
      </c>
      <c r="U651" s="139">
        <v>216654.76190476189</v>
      </c>
      <c r="V651" s="140">
        <v>4.6156382218803227</v>
      </c>
      <c r="X651" s="150">
        <v>4.2</v>
      </c>
      <c r="Y651" s="149">
        <v>183.19285714285712</v>
      </c>
    </row>
    <row r="652" spans="1:25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84">
        <v>38000</v>
      </c>
      <c r="J652" s="184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84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83">
        <v>4</v>
      </c>
      <c r="U652" s="139">
        <v>183192.85714285713</v>
      </c>
      <c r="V652" s="140">
        <v>5.4587281163488903</v>
      </c>
      <c r="X652" s="150">
        <v>4.2</v>
      </c>
      <c r="Y652" s="149">
        <v>216.6547619047619</v>
      </c>
    </row>
    <row r="653" spans="1:25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84">
        <v>110000</v>
      </c>
      <c r="J653" s="124" t="s">
        <v>186</v>
      </c>
      <c r="K653" s="184">
        <v>110000</v>
      </c>
      <c r="L653" s="125">
        <v>3.45</v>
      </c>
      <c r="M653" s="136">
        <v>4</v>
      </c>
      <c r="N653" s="125">
        <v>0.42099999999999999</v>
      </c>
      <c r="O653" s="184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83">
        <v>7</v>
      </c>
      <c r="U653" s="139">
        <v>387445.23809523811</v>
      </c>
      <c r="V653" s="140">
        <v>2.5810099123071155</v>
      </c>
      <c r="X653" s="150">
        <v>4.2</v>
      </c>
      <c r="Y653" s="149">
        <v>183.19285714285712</v>
      </c>
    </row>
    <row r="654" spans="1:25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84">
        <v>38000</v>
      </c>
      <c r="J654" s="184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84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83">
        <v>4</v>
      </c>
      <c r="U654" s="139">
        <v>216654.76190476189</v>
      </c>
      <c r="V654" s="140">
        <v>4.6156382218803227</v>
      </c>
      <c r="X654" s="150">
        <v>4.2</v>
      </c>
      <c r="Y654" s="149">
        <v>387.4452380952381</v>
      </c>
    </row>
    <row r="655" spans="1:25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84">
        <v>38000</v>
      </c>
      <c r="J655" s="184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84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83">
        <v>4</v>
      </c>
      <c r="U655" s="139">
        <v>199923.80952380953</v>
      </c>
      <c r="V655" s="140">
        <v>5.0019054878048781</v>
      </c>
      <c r="X655" s="150">
        <v>4.2</v>
      </c>
      <c r="Y655" s="149">
        <v>216.6547619047619</v>
      </c>
    </row>
    <row r="656" spans="1:25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84">
        <v>38000</v>
      </c>
      <c r="J656" s="184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84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83">
        <v>4</v>
      </c>
      <c r="U656" s="139">
        <v>216654.76190476189</v>
      </c>
      <c r="V656" s="140">
        <v>4.6156382218803227</v>
      </c>
      <c r="X656" s="150">
        <v>4.2</v>
      </c>
      <c r="Y656" s="149">
        <v>199.92380952380952</v>
      </c>
    </row>
    <row r="657" spans="1:25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84">
        <v>38000</v>
      </c>
      <c r="J657" s="184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84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83">
        <v>4</v>
      </c>
      <c r="U657" s="139">
        <v>199923.80952380953</v>
      </c>
      <c r="V657" s="140">
        <v>5.0019054878048781</v>
      </c>
      <c r="X657" s="150">
        <v>4.2</v>
      </c>
      <c r="Y657" s="149">
        <v>216.6547619047619</v>
      </c>
    </row>
    <row r="658" spans="1:25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84">
        <v>38000</v>
      </c>
      <c r="J658" s="184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84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83">
        <v>1</v>
      </c>
      <c r="U658" s="139">
        <v>342819.04761904763</v>
      </c>
      <c r="V658" s="140">
        <v>2.9169907767529724</v>
      </c>
      <c r="X658" s="150">
        <v>4.2</v>
      </c>
      <c r="Y658" s="149">
        <v>199.92380952380952</v>
      </c>
    </row>
    <row r="659" spans="1:25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84">
        <v>110000</v>
      </c>
      <c r="J659" s="184">
        <v>110000</v>
      </c>
      <c r="K659" s="184">
        <v>38000</v>
      </c>
      <c r="L659" s="125">
        <v>24.442</v>
      </c>
      <c r="M659" s="136">
        <v>25</v>
      </c>
      <c r="N659" s="125">
        <v>0.246</v>
      </c>
      <c r="O659" s="184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83">
        <v>7</v>
      </c>
      <c r="U659" s="139">
        <v>650945.23809523811</v>
      </c>
      <c r="V659" s="140">
        <v>1.5362275372443737</v>
      </c>
      <c r="X659" s="150">
        <v>4.2</v>
      </c>
      <c r="Y659" s="149">
        <v>342.81904761904764</v>
      </c>
    </row>
    <row r="660" spans="1:25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84">
        <v>38000</v>
      </c>
      <c r="J660" s="184">
        <v>38000</v>
      </c>
      <c r="K660" s="184">
        <v>10000</v>
      </c>
      <c r="L660" s="125">
        <v>10.978</v>
      </c>
      <c r="M660" s="136">
        <v>11</v>
      </c>
      <c r="N660" s="125">
        <v>0.17499999999999999</v>
      </c>
      <c r="O660" s="184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83">
        <v>1</v>
      </c>
      <c r="U660" s="139">
        <v>342819.04761904763</v>
      </c>
      <c r="V660" s="140">
        <v>2.9169907767529724</v>
      </c>
      <c r="X660" s="150">
        <v>4.2</v>
      </c>
      <c r="Y660" s="149">
        <v>650.9452380952381</v>
      </c>
    </row>
    <row r="661" spans="1:25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84">
        <v>38000</v>
      </c>
      <c r="L661" s="125">
        <v>7.2329999999999997</v>
      </c>
      <c r="M661" s="136">
        <v>8</v>
      </c>
      <c r="N661" s="125">
        <v>0.185</v>
      </c>
      <c r="O661" s="184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83">
        <v>4</v>
      </c>
      <c r="U661" s="139">
        <v>216654.76190476189</v>
      </c>
      <c r="V661" s="140">
        <v>4.6156382218803227</v>
      </c>
      <c r="X661" s="150">
        <v>4.2</v>
      </c>
      <c r="Y661" s="149">
        <v>342.81904761904764</v>
      </c>
    </row>
    <row r="662" spans="1:25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84">
        <v>38000</v>
      </c>
      <c r="J662" s="184">
        <v>38000</v>
      </c>
      <c r="K662" s="184">
        <v>10000</v>
      </c>
      <c r="L662" s="125">
        <v>5.5490000000000004</v>
      </c>
      <c r="M662" s="136">
        <v>6</v>
      </c>
      <c r="N662" s="125">
        <v>0.16700000000000001</v>
      </c>
      <c r="O662" s="184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83">
        <v>4</v>
      </c>
      <c r="U662" s="139">
        <v>183192.85714285713</v>
      </c>
      <c r="V662" s="140">
        <v>5.4587281163488903</v>
      </c>
      <c r="X662" s="150">
        <v>4.2</v>
      </c>
      <c r="Y662" s="149">
        <v>216.6547619047619</v>
      </c>
    </row>
    <row r="663" spans="1:25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84">
        <v>38000</v>
      </c>
      <c r="J663" s="184">
        <v>38000</v>
      </c>
      <c r="K663" s="184">
        <v>20000</v>
      </c>
      <c r="L663" s="125">
        <v>4.923</v>
      </c>
      <c r="M663" s="136">
        <v>5</v>
      </c>
      <c r="N663" s="125">
        <v>0.54500000000000004</v>
      </c>
      <c r="O663" s="184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83">
        <v>4</v>
      </c>
      <c r="U663" s="139">
        <v>166461.90476190476</v>
      </c>
      <c r="V663" s="140">
        <v>6.0073804960379897</v>
      </c>
      <c r="X663" s="150">
        <v>4.2</v>
      </c>
      <c r="Y663" s="149">
        <v>183.19285714285712</v>
      </c>
    </row>
    <row r="664" spans="1:25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84">
        <v>38000</v>
      </c>
      <c r="L664" s="125">
        <v>4.7309999999999999</v>
      </c>
      <c r="M664" s="136">
        <v>5</v>
      </c>
      <c r="N664" s="125">
        <v>0.215</v>
      </c>
      <c r="O664" s="184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83">
        <v>4</v>
      </c>
      <c r="U664" s="139">
        <v>166461.90476190476</v>
      </c>
      <c r="V664" s="140">
        <v>6.0073804960379897</v>
      </c>
      <c r="X664" s="150">
        <v>4.2</v>
      </c>
      <c r="Y664" s="149">
        <v>166.46190476190475</v>
      </c>
    </row>
    <row r="665" spans="1:25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84">
        <v>38000</v>
      </c>
      <c r="J665" s="184">
        <v>38000</v>
      </c>
      <c r="K665" s="184">
        <v>10000</v>
      </c>
      <c r="L665" s="125">
        <v>5.8239999999999998</v>
      </c>
      <c r="M665" s="136">
        <v>6</v>
      </c>
      <c r="N665" s="125">
        <v>0.20200000000000001</v>
      </c>
      <c r="O665" s="184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83">
        <v>4</v>
      </c>
      <c r="U665" s="139">
        <v>183192.85714285713</v>
      </c>
      <c r="V665" s="140">
        <v>5.4587281163488903</v>
      </c>
      <c r="X665" s="150">
        <v>4.2</v>
      </c>
      <c r="Y665" s="149">
        <v>166.46190476190475</v>
      </c>
    </row>
    <row r="666" spans="1:25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84">
        <v>38000</v>
      </c>
      <c r="J666" s="184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84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83">
        <v>4</v>
      </c>
      <c r="U666" s="139">
        <v>149730.95238095237</v>
      </c>
      <c r="V666" s="140">
        <v>6.6786458250512828</v>
      </c>
      <c r="X666" s="150">
        <v>4.2</v>
      </c>
      <c r="Y666" s="149">
        <v>183.19285714285712</v>
      </c>
    </row>
    <row r="667" spans="1:25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84">
        <v>38000</v>
      </c>
      <c r="J667" s="184">
        <v>38000</v>
      </c>
      <c r="K667" s="184">
        <v>20000</v>
      </c>
      <c r="L667" s="125">
        <v>4.07</v>
      </c>
      <c r="M667" s="136">
        <v>5</v>
      </c>
      <c r="N667" s="125">
        <v>0.28399999999999997</v>
      </c>
      <c r="O667" s="184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83">
        <v>4</v>
      </c>
      <c r="U667" s="139">
        <v>166461.90476190476</v>
      </c>
      <c r="V667" s="140">
        <v>6.0073804960379897</v>
      </c>
      <c r="X667" s="150">
        <v>4.2</v>
      </c>
      <c r="Y667" s="149">
        <v>149.73095238095235</v>
      </c>
    </row>
    <row r="668" spans="1:25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84">
        <v>110000</v>
      </c>
      <c r="J668" s="184">
        <v>110000</v>
      </c>
      <c r="K668" s="184">
        <v>38000</v>
      </c>
      <c r="L668" s="125">
        <v>8.6259999999999994</v>
      </c>
      <c r="M668" s="136">
        <v>9</v>
      </c>
      <c r="N668" s="125">
        <v>0.45700000000000002</v>
      </c>
      <c r="O668" s="184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83">
        <v>7</v>
      </c>
      <c r="U668" s="139">
        <v>450183.33333333331</v>
      </c>
      <c r="V668" s="140">
        <v>2.2213172411239865</v>
      </c>
      <c r="X668" s="150">
        <v>4.2</v>
      </c>
      <c r="Y668" s="149">
        <v>166.46190476190475</v>
      </c>
    </row>
    <row r="669" spans="1:25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84">
        <v>38000</v>
      </c>
      <c r="J669" s="184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84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83">
        <v>4</v>
      </c>
      <c r="U669" s="139">
        <v>166461.90476190476</v>
      </c>
      <c r="V669" s="140">
        <v>6.0073804960379897</v>
      </c>
      <c r="X669" s="150">
        <v>4.2</v>
      </c>
      <c r="Y669" s="149">
        <v>450.18333333333334</v>
      </c>
    </row>
    <row r="670" spans="1:25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84">
        <v>38000</v>
      </c>
      <c r="J670" s="124" t="s">
        <v>186</v>
      </c>
      <c r="K670" s="184">
        <v>38000</v>
      </c>
      <c r="L670" s="125">
        <v>5.6139999999999999</v>
      </c>
      <c r="M670" s="136">
        <v>6</v>
      </c>
      <c r="N670" s="125">
        <v>0.14000000000000001</v>
      </c>
      <c r="O670" s="184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83">
        <v>4</v>
      </c>
      <c r="U670" s="139">
        <v>183192.85714285713</v>
      </c>
      <c r="V670" s="140">
        <v>5.4587281163488903</v>
      </c>
      <c r="X670" s="150">
        <v>4.2</v>
      </c>
      <c r="Y670" s="149">
        <v>166.46190476190475</v>
      </c>
    </row>
    <row r="671" spans="1:25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84">
        <v>38000</v>
      </c>
      <c r="J671" s="184">
        <v>38000</v>
      </c>
      <c r="K671" s="184">
        <v>20000</v>
      </c>
      <c r="L671" s="125">
        <v>4.258</v>
      </c>
      <c r="M671" s="136">
        <v>5</v>
      </c>
      <c r="N671" s="125">
        <v>0.315</v>
      </c>
      <c r="O671" s="184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83">
        <v>4</v>
      </c>
      <c r="U671" s="139">
        <v>166461.90476190476</v>
      </c>
      <c r="V671" s="140">
        <v>6.0073804960379897</v>
      </c>
      <c r="X671" s="150">
        <v>4.2</v>
      </c>
      <c r="Y671" s="149">
        <v>183.19285714285712</v>
      </c>
    </row>
    <row r="672" spans="1:25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  <c r="X672" s="150">
        <v>4.2</v>
      </c>
      <c r="Y672" s="149">
        <v>166.46190476190475</v>
      </c>
    </row>
    <row r="673" spans="1:25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84">
        <v>38000</v>
      </c>
      <c r="J673" s="184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84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83">
        <v>4</v>
      </c>
      <c r="U673" s="139">
        <v>72218.253968253965</v>
      </c>
      <c r="V673" s="140">
        <v>13.846914665640972</v>
      </c>
      <c r="X673" s="150">
        <v>67.2</v>
      </c>
      <c r="Y673" s="149">
        <v>26.21577380952381</v>
      </c>
    </row>
    <row r="674" spans="1:25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84">
        <v>110000</v>
      </c>
      <c r="J674" s="184">
        <v>38000</v>
      </c>
      <c r="K674" s="184">
        <v>110000</v>
      </c>
      <c r="L674" s="125">
        <v>4.2389999999999999</v>
      </c>
      <c r="M674" s="136">
        <v>5</v>
      </c>
      <c r="N674" s="125">
        <v>8.5950000000000006</v>
      </c>
      <c r="O674" s="184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83">
        <v>11</v>
      </c>
      <c r="U674" s="139">
        <v>24718.170426065164</v>
      </c>
      <c r="V674" s="140">
        <v>40.456068663783704</v>
      </c>
      <c r="X674" s="150">
        <v>12.600000000000001</v>
      </c>
      <c r="Y674" s="149">
        <v>72.218253968253961</v>
      </c>
    </row>
    <row r="675" spans="1:25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84">
        <v>38000</v>
      </c>
      <c r="J675" s="184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84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83">
        <v>4</v>
      </c>
      <c r="U675" s="139">
        <v>108327.38095238095</v>
      </c>
      <c r="V675" s="140">
        <v>9.2312764437606454</v>
      </c>
      <c r="X675" s="150">
        <v>79.8</v>
      </c>
      <c r="Y675" s="149">
        <v>24.718170426065164</v>
      </c>
    </row>
    <row r="676" spans="1:25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84">
        <v>110000</v>
      </c>
      <c r="J676" s="184">
        <v>33000</v>
      </c>
      <c r="K676" s="184">
        <v>110000</v>
      </c>
      <c r="L676" s="125">
        <v>6.22</v>
      </c>
      <c r="M676" s="136">
        <v>7</v>
      </c>
      <c r="N676" s="125">
        <v>3.117</v>
      </c>
      <c r="O676" s="184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83">
        <v>9</v>
      </c>
      <c r="U676" s="139">
        <v>102208.73015873015</v>
      </c>
      <c r="V676" s="140">
        <v>9.7839000489195023</v>
      </c>
      <c r="X676" s="150">
        <v>8.4</v>
      </c>
      <c r="Y676" s="149">
        <v>108.32738095238095</v>
      </c>
    </row>
    <row r="677" spans="1:25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84">
        <v>110000</v>
      </c>
      <c r="J677" s="184">
        <v>33000</v>
      </c>
      <c r="K677" s="184">
        <v>110000</v>
      </c>
      <c r="L677" s="125">
        <v>11.976000000000001</v>
      </c>
      <c r="M677" s="136">
        <v>12</v>
      </c>
      <c r="N677" s="125">
        <v>2.83</v>
      </c>
      <c r="O677" s="184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83">
        <v>9</v>
      </c>
      <c r="U677" s="139">
        <v>119833.73015873015</v>
      </c>
      <c r="V677" s="140">
        <v>8.3448958709322785</v>
      </c>
      <c r="X677" s="150">
        <v>25.200000000000003</v>
      </c>
      <c r="Y677" s="149">
        <v>102.20873015873015</v>
      </c>
    </row>
    <row r="678" spans="1:25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84">
        <v>110000</v>
      </c>
      <c r="J678" s="184">
        <v>33000</v>
      </c>
      <c r="K678" s="184">
        <v>110000</v>
      </c>
      <c r="L678" s="125">
        <v>8.8879999999999999</v>
      </c>
      <c r="M678" s="136">
        <v>9</v>
      </c>
      <c r="N678" s="125">
        <v>12.212</v>
      </c>
      <c r="O678" s="184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83">
        <v>11</v>
      </c>
      <c r="U678" s="139">
        <v>24830.246913580246</v>
      </c>
      <c r="V678" s="140">
        <v>40.273461777501552</v>
      </c>
      <c r="X678" s="150">
        <v>25.200000000000003</v>
      </c>
      <c r="Y678" s="149">
        <v>119.83373015873015</v>
      </c>
    </row>
    <row r="679" spans="1:25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84">
        <v>110000</v>
      </c>
      <c r="J679" s="184">
        <v>33000</v>
      </c>
      <c r="K679" s="184">
        <v>110000</v>
      </c>
      <c r="L679" s="125">
        <v>3.8340000000000001</v>
      </c>
      <c r="M679" s="136">
        <v>4</v>
      </c>
      <c r="N679" s="125">
        <v>12.925000000000001</v>
      </c>
      <c r="O679" s="184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83">
        <v>11</v>
      </c>
      <c r="U679" s="139">
        <v>14980.442176870745</v>
      </c>
      <c r="V679" s="140">
        <v>66.753703808821044</v>
      </c>
      <c r="X679" s="150">
        <v>113.4</v>
      </c>
      <c r="Y679" s="149">
        <v>24.830246913580247</v>
      </c>
    </row>
    <row r="680" spans="1:25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84">
        <v>110000</v>
      </c>
      <c r="J680" s="184">
        <v>38000</v>
      </c>
      <c r="K680" s="184">
        <v>110000</v>
      </c>
      <c r="L680" s="125">
        <v>11.56</v>
      </c>
      <c r="M680" s="136">
        <v>12</v>
      </c>
      <c r="N680" s="125">
        <v>9.0090000000000003</v>
      </c>
      <c r="O680" s="184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83">
        <v>11</v>
      </c>
      <c r="U680" s="139">
        <v>41049.761904761908</v>
      </c>
      <c r="V680" s="140">
        <v>24.360677226826905</v>
      </c>
      <c r="X680" s="150">
        <v>117.60000000000002</v>
      </c>
      <c r="Y680" s="149">
        <v>14.980442176870746</v>
      </c>
    </row>
    <row r="681" spans="1:25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84">
        <v>110000</v>
      </c>
      <c r="J681" s="124" t="s">
        <v>186</v>
      </c>
      <c r="K681" s="184">
        <v>110000</v>
      </c>
      <c r="L681" s="125">
        <v>10.692</v>
      </c>
      <c r="M681" s="136">
        <v>11</v>
      </c>
      <c r="N681" s="125">
        <v>3.2</v>
      </c>
      <c r="O681" s="184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83">
        <v>9</v>
      </c>
      <c r="U681" s="139">
        <v>99693.197278911539</v>
      </c>
      <c r="V681" s="140">
        <v>10.030774689694235</v>
      </c>
      <c r="X681" s="150">
        <v>84</v>
      </c>
      <c r="Y681" s="149">
        <v>41.049761904761908</v>
      </c>
    </row>
    <row r="682" spans="1:25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84">
        <v>110000</v>
      </c>
      <c r="J682" s="184">
        <v>38000</v>
      </c>
      <c r="K682" s="184">
        <v>110000</v>
      </c>
      <c r="L682" s="125">
        <v>15.523</v>
      </c>
      <c r="M682" s="136">
        <v>16</v>
      </c>
      <c r="N682" s="125">
        <v>0.84899999999999998</v>
      </c>
      <c r="O682" s="184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83">
        <v>7</v>
      </c>
      <c r="U682" s="139">
        <v>269008.33333333331</v>
      </c>
      <c r="V682" s="140">
        <v>3.7173569592020073</v>
      </c>
      <c r="X682" s="150">
        <v>29.400000000000006</v>
      </c>
      <c r="Y682" s="149">
        <v>99.693197278911541</v>
      </c>
    </row>
    <row r="683" spans="1:25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84">
        <v>110000</v>
      </c>
      <c r="J683" s="124" t="s">
        <v>186</v>
      </c>
      <c r="K683" s="184">
        <v>110000</v>
      </c>
      <c r="L683" s="125">
        <v>4.5149999999999997</v>
      </c>
      <c r="M683" s="136">
        <v>5</v>
      </c>
      <c r="N683" s="125">
        <v>1.4990000000000001</v>
      </c>
      <c r="O683" s="184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83">
        <v>7</v>
      </c>
      <c r="U683" s="139">
        <v>133330.95238095237</v>
      </c>
      <c r="V683" s="140">
        <v>7.5001339309630541</v>
      </c>
      <c r="X683" s="150">
        <v>8.4</v>
      </c>
      <c r="Y683" s="149">
        <v>269.00833333333327</v>
      </c>
    </row>
    <row r="684" spans="1:25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84">
        <v>110000</v>
      </c>
      <c r="J684" s="124" t="s">
        <v>186</v>
      </c>
      <c r="K684" s="184">
        <v>110000</v>
      </c>
      <c r="L684" s="125">
        <v>5.3780000000000001</v>
      </c>
      <c r="M684" s="136">
        <v>6</v>
      </c>
      <c r="N684" s="125">
        <v>1.796</v>
      </c>
      <c r="O684" s="184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83">
        <v>7</v>
      </c>
      <c r="U684" s="139">
        <v>137513.49206349204</v>
      </c>
      <c r="V684" s="140">
        <v>7.2720137129401454</v>
      </c>
      <c r="X684" s="150">
        <v>12.600000000000001</v>
      </c>
      <c r="Y684" s="149">
        <v>133.33095238095237</v>
      </c>
    </row>
    <row r="685" spans="1:25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84">
        <v>110000</v>
      </c>
      <c r="J685" s="184">
        <v>33000</v>
      </c>
      <c r="K685" s="184">
        <v>110000</v>
      </c>
      <c r="L685" s="125">
        <v>1.486</v>
      </c>
      <c r="M685" s="136">
        <v>2</v>
      </c>
      <c r="N685" s="125">
        <v>1.8129999999999999</v>
      </c>
      <c r="O685" s="184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83">
        <v>11</v>
      </c>
      <c r="U685" s="139">
        <v>79766.666666666657</v>
      </c>
      <c r="V685" s="140">
        <v>12.536564981195152</v>
      </c>
      <c r="X685" s="150">
        <v>12.600000000000001</v>
      </c>
      <c r="Y685" s="149">
        <v>137.51349206349204</v>
      </c>
    </row>
    <row r="686" spans="1:25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84">
        <v>110000</v>
      </c>
      <c r="L686" s="125">
        <v>15.500999999999999</v>
      </c>
      <c r="M686" s="136">
        <v>16</v>
      </c>
      <c r="N686" s="125">
        <v>0.97799999999999998</v>
      </c>
      <c r="O686" s="184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83">
        <v>7</v>
      </c>
      <c r="U686" s="139">
        <v>269008.33333333331</v>
      </c>
      <c r="V686" s="140">
        <v>3.7173569592020073</v>
      </c>
      <c r="X686" s="150">
        <v>16.8</v>
      </c>
      <c r="Y686" s="149">
        <v>79.766666666666652</v>
      </c>
    </row>
    <row r="687" spans="1:25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84">
        <v>110000</v>
      </c>
      <c r="L687" s="125">
        <v>9.9160000000000004</v>
      </c>
      <c r="M687" s="136">
        <v>10</v>
      </c>
      <c r="N687" s="125">
        <v>4.8550000000000004</v>
      </c>
      <c r="O687" s="184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83">
        <v>10</v>
      </c>
      <c r="U687" s="139">
        <v>73010.71428571429</v>
      </c>
      <c r="V687" s="140">
        <v>13.696619869882111</v>
      </c>
      <c r="X687" s="150">
        <v>8.4</v>
      </c>
      <c r="Y687" s="149">
        <v>269.00833333333327</v>
      </c>
    </row>
    <row r="688" spans="1:25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84">
        <v>110000</v>
      </c>
      <c r="L688" s="125">
        <v>5.0030000000000001</v>
      </c>
      <c r="M688" s="136">
        <v>6</v>
      </c>
      <c r="N688" s="125">
        <v>6.1429999999999998</v>
      </c>
      <c r="O688" s="184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83">
        <v>11</v>
      </c>
      <c r="U688" s="139">
        <v>39987.545787545794</v>
      </c>
      <c r="V688" s="140">
        <v>25.007786307091948</v>
      </c>
      <c r="X688" s="150">
        <v>42</v>
      </c>
      <c r="Y688" s="149">
        <v>73.010714285714286</v>
      </c>
    </row>
    <row r="689" spans="1:25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84">
        <v>110000</v>
      </c>
      <c r="J689" s="184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84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83">
        <v>11</v>
      </c>
      <c r="U689" s="139">
        <v>42695.021645021639</v>
      </c>
      <c r="V689" s="140">
        <v>23.421934489558989</v>
      </c>
      <c r="X689" s="150">
        <v>54.599999999999994</v>
      </c>
      <c r="Y689" s="149">
        <v>39.987545787545791</v>
      </c>
    </row>
    <row r="690" spans="1:25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84">
        <v>38000</v>
      </c>
      <c r="J690" s="184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84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83">
        <v>4</v>
      </c>
      <c r="U690" s="139">
        <v>91596.428571428565</v>
      </c>
      <c r="V690" s="140">
        <v>10.917456232697781</v>
      </c>
      <c r="X690" s="150">
        <v>46.2</v>
      </c>
      <c r="Y690" s="149">
        <v>42.69502164502164</v>
      </c>
    </row>
    <row r="691" spans="1:25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84">
        <v>38000</v>
      </c>
      <c r="J691" s="184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84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83">
        <v>4</v>
      </c>
      <c r="U691" s="139">
        <v>183192.85714285713</v>
      </c>
      <c r="V691" s="140">
        <v>5.4587281163488903</v>
      </c>
      <c r="X691" s="150">
        <v>8.4</v>
      </c>
      <c r="Y691" s="149">
        <v>91.596428571428561</v>
      </c>
    </row>
    <row r="692" spans="1:25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84">
        <v>38000</v>
      </c>
      <c r="J692" s="184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84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83">
        <v>6</v>
      </c>
      <c r="U692" s="139">
        <v>26907.440476190473</v>
      </c>
      <c r="V692" s="140">
        <v>37.164441593204216</v>
      </c>
      <c r="X692" s="150">
        <v>4.2</v>
      </c>
      <c r="Y692" s="149">
        <v>183.19285714285712</v>
      </c>
    </row>
    <row r="693" spans="1:25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84">
        <v>38000</v>
      </c>
      <c r="J693" s="184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84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83">
        <v>2</v>
      </c>
      <c r="U693" s="139">
        <v>164261.90476190476</v>
      </c>
      <c r="V693" s="140">
        <v>6.087838817219887</v>
      </c>
      <c r="X693" s="150">
        <v>33.6</v>
      </c>
      <c r="Y693" s="149">
        <v>26.907440476190473</v>
      </c>
    </row>
    <row r="694" spans="1:25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84">
        <v>38000</v>
      </c>
      <c r="J694" s="184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84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83">
        <v>4</v>
      </c>
      <c r="U694" s="139">
        <v>74865.476190476184</v>
      </c>
      <c r="V694" s="140">
        <v>13.357291650102566</v>
      </c>
      <c r="X694" s="150">
        <v>8.4</v>
      </c>
      <c r="Y694" s="149">
        <v>164.26190476190479</v>
      </c>
    </row>
    <row r="695" spans="1:25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84">
        <v>38000</v>
      </c>
      <c r="J695" s="184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84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83">
        <v>1</v>
      </c>
      <c r="U695" s="139">
        <v>355366.66666666663</v>
      </c>
      <c r="V695" s="140">
        <v>2.8139949348091173</v>
      </c>
      <c r="X695" s="150">
        <v>8.4</v>
      </c>
      <c r="Y695" s="149">
        <v>74.865476190476173</v>
      </c>
    </row>
    <row r="696" spans="1:25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84">
        <v>38000</v>
      </c>
      <c r="L696" s="125">
        <v>5.5510000000000002</v>
      </c>
      <c r="M696" s="136">
        <v>6</v>
      </c>
      <c r="N696" s="125">
        <v>0.625</v>
      </c>
      <c r="O696" s="184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83">
        <v>4</v>
      </c>
      <c r="U696" s="139">
        <v>183192.85714285713</v>
      </c>
      <c r="V696" s="140">
        <v>5.4587281163488903</v>
      </c>
      <c r="X696" s="150">
        <v>4.2</v>
      </c>
      <c r="Y696" s="149">
        <v>355.36666666666662</v>
      </c>
    </row>
    <row r="697" spans="1:25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84">
        <v>38000</v>
      </c>
      <c r="L697" s="125">
        <v>2.8820000000000001</v>
      </c>
      <c r="M697" s="136">
        <v>3</v>
      </c>
      <c r="N697" s="125">
        <v>0.69</v>
      </c>
      <c r="O697" s="184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83">
        <v>4</v>
      </c>
      <c r="U697" s="139">
        <v>133000</v>
      </c>
      <c r="V697" s="140">
        <v>7.518796992481203</v>
      </c>
      <c r="X697" s="150">
        <v>4.2</v>
      </c>
      <c r="Y697" s="149">
        <v>183.19285714285712</v>
      </c>
    </row>
    <row r="698" spans="1:25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84">
        <v>38000</v>
      </c>
      <c r="J698" s="184">
        <v>38000</v>
      </c>
      <c r="K698" s="184">
        <v>20000</v>
      </c>
      <c r="L698" s="125">
        <v>5.8330000000000002</v>
      </c>
      <c r="M698" s="136">
        <v>6</v>
      </c>
      <c r="N698" s="125">
        <v>1.042</v>
      </c>
      <c r="O698" s="184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83">
        <v>4</v>
      </c>
      <c r="U698" s="139">
        <v>91596.428571428565</v>
      </c>
      <c r="V698" s="140">
        <v>10.917456232697781</v>
      </c>
      <c r="X698" s="150">
        <v>4.2</v>
      </c>
      <c r="Y698" s="149">
        <v>133</v>
      </c>
    </row>
    <row r="699" spans="1:25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  <c r="X699" s="150">
        <v>8.4</v>
      </c>
      <c r="Y699" s="149">
        <v>91.596428571428561</v>
      </c>
    </row>
    <row r="700" spans="1:25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84">
        <v>38000</v>
      </c>
      <c r="J700" s="184">
        <v>38000</v>
      </c>
      <c r="K700" s="184">
        <v>20000</v>
      </c>
      <c r="L700" s="125">
        <v>13.904</v>
      </c>
      <c r="M700" s="136">
        <v>14</v>
      </c>
      <c r="N700" s="125">
        <v>2.2589999999999999</v>
      </c>
      <c r="O700" s="184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83">
        <v>4</v>
      </c>
      <c r="U700" s="139">
        <v>63408.095238095237</v>
      </c>
      <c r="V700" s="140">
        <v>15.770856958327387</v>
      </c>
      <c r="X700" s="150">
        <v>84</v>
      </c>
      <c r="Y700" s="149">
        <v>41.049761904761908</v>
      </c>
    </row>
    <row r="701" spans="1:25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84">
        <v>38000</v>
      </c>
      <c r="J701" s="184">
        <v>38000</v>
      </c>
      <c r="K701" s="184">
        <v>20000</v>
      </c>
      <c r="L701" s="125">
        <v>14.198</v>
      </c>
      <c r="M701" s="136">
        <v>15</v>
      </c>
      <c r="N701" s="125">
        <v>1.1399999999999999</v>
      </c>
      <c r="O701" s="184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83">
        <v>2</v>
      </c>
      <c r="U701" s="139">
        <v>201904.76190476189</v>
      </c>
      <c r="V701" s="140">
        <v>4.9528301886792452</v>
      </c>
      <c r="X701" s="150">
        <v>21</v>
      </c>
      <c r="Y701" s="149">
        <v>63.408095238095235</v>
      </c>
    </row>
    <row r="702" spans="1:25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84">
        <v>38000</v>
      </c>
      <c r="J702" s="184">
        <v>38000</v>
      </c>
      <c r="K702" s="184">
        <v>20000</v>
      </c>
      <c r="L702" s="125">
        <v>13.903</v>
      </c>
      <c r="M702" s="136">
        <v>14</v>
      </c>
      <c r="N702" s="125">
        <v>1.794</v>
      </c>
      <c r="O702" s="184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83">
        <v>3</v>
      </c>
      <c r="U702" s="139">
        <v>133361.11111111109</v>
      </c>
      <c r="V702" s="140">
        <v>7.4984378254530322</v>
      </c>
      <c r="X702" s="150">
        <v>8.4</v>
      </c>
      <c r="Y702" s="149">
        <v>201.9047619047619</v>
      </c>
    </row>
    <row r="703" spans="1:25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  <c r="X703" s="150">
        <v>12.600000000000001</v>
      </c>
      <c r="Y703" s="149">
        <v>133.36111111111109</v>
      </c>
    </row>
    <row r="704" spans="1:25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84">
        <v>38000</v>
      </c>
      <c r="J704" s="184">
        <v>38000</v>
      </c>
      <c r="K704" s="184">
        <v>20000</v>
      </c>
      <c r="L704" s="125">
        <v>10.670999999999999</v>
      </c>
      <c r="M704" s="136">
        <v>11</v>
      </c>
      <c r="N704" s="125">
        <v>0.83099999999999996</v>
      </c>
      <c r="O704" s="184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83">
        <v>2</v>
      </c>
      <c r="U704" s="139">
        <v>176809.52380952382</v>
      </c>
      <c r="V704" s="140">
        <v>5.655803932130353</v>
      </c>
      <c r="X704" s="150">
        <v>71.400000000000006</v>
      </c>
      <c r="Y704" s="149">
        <v>39.436274509803916</v>
      </c>
    </row>
    <row r="705" spans="1:25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84">
        <v>38000</v>
      </c>
      <c r="J705" s="184">
        <v>38000</v>
      </c>
      <c r="K705" s="184">
        <v>20000</v>
      </c>
      <c r="L705" s="125">
        <v>10.388</v>
      </c>
      <c r="M705" s="136">
        <v>11</v>
      </c>
      <c r="N705" s="125">
        <v>0.74299999999999999</v>
      </c>
      <c r="O705" s="184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83">
        <v>1</v>
      </c>
      <c r="U705" s="139">
        <v>342819.04761904763</v>
      </c>
      <c r="V705" s="140">
        <v>2.9169907767529724</v>
      </c>
      <c r="X705" s="150">
        <v>8.4</v>
      </c>
      <c r="Y705" s="149">
        <v>176.8095238095238</v>
      </c>
    </row>
    <row r="706" spans="1:25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84">
        <v>38000</v>
      </c>
      <c r="J706" s="184">
        <v>38000</v>
      </c>
      <c r="K706" s="184">
        <v>20000</v>
      </c>
      <c r="L706" s="125">
        <v>8.4700000000000006</v>
      </c>
      <c r="M706" s="136">
        <v>9</v>
      </c>
      <c r="N706" s="125">
        <v>0.88100000000000001</v>
      </c>
      <c r="O706" s="184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83">
        <v>2</v>
      </c>
      <c r="U706" s="139">
        <v>164261.90476190476</v>
      </c>
      <c r="V706" s="140">
        <v>6.087838817219887</v>
      </c>
      <c r="X706" s="150">
        <v>4.2</v>
      </c>
      <c r="Y706" s="149">
        <v>342.81904761904764</v>
      </c>
    </row>
    <row r="707" spans="1:25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84">
        <v>38000</v>
      </c>
      <c r="J707" s="184">
        <v>38000</v>
      </c>
      <c r="K707" s="184">
        <v>20000</v>
      </c>
      <c r="L707" s="125">
        <v>10.847</v>
      </c>
      <c r="M707" s="136">
        <v>11</v>
      </c>
      <c r="N707" s="125">
        <v>0.65300000000000002</v>
      </c>
      <c r="O707" s="184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83">
        <v>1</v>
      </c>
      <c r="U707" s="139">
        <v>342819.04761904763</v>
      </c>
      <c r="V707" s="140">
        <v>2.9169907767529724</v>
      </c>
      <c r="X707" s="150">
        <v>8.4</v>
      </c>
      <c r="Y707" s="149">
        <v>164.26190476190479</v>
      </c>
    </row>
    <row r="708" spans="1:25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84">
        <v>38000</v>
      </c>
      <c r="J708" s="184">
        <v>38000</v>
      </c>
      <c r="K708" s="184">
        <v>20000</v>
      </c>
      <c r="L708" s="125">
        <v>10.551</v>
      </c>
      <c r="M708" s="136">
        <v>11</v>
      </c>
      <c r="N708" s="125">
        <v>3.3380000000000001</v>
      </c>
      <c r="O708" s="184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83">
        <v>5</v>
      </c>
      <c r="U708" s="139">
        <v>45065.306122448972</v>
      </c>
      <c r="V708" s="140">
        <v>22.190019020016308</v>
      </c>
      <c r="X708" s="150">
        <v>4.2</v>
      </c>
      <c r="Y708" s="149">
        <v>342.81904761904764</v>
      </c>
    </row>
    <row r="709" spans="1:25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  <c r="X709" s="150">
        <v>29.400000000000006</v>
      </c>
      <c r="Y709" s="149">
        <v>45.065306122448973</v>
      </c>
    </row>
    <row r="710" spans="1:25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84">
        <v>38000</v>
      </c>
      <c r="J710" s="184">
        <v>38000</v>
      </c>
      <c r="K710" s="184">
        <v>20000</v>
      </c>
      <c r="L710" s="125">
        <v>6.1509999999999998</v>
      </c>
      <c r="M710" s="136">
        <v>7</v>
      </c>
      <c r="N710" s="125">
        <v>4.2069999999999999</v>
      </c>
      <c r="O710" s="184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83">
        <v>6</v>
      </c>
      <c r="U710" s="139">
        <v>29804.497354497351</v>
      </c>
      <c r="V710" s="140">
        <v>33.551983383779664</v>
      </c>
      <c r="X710" s="150">
        <v>50.400000000000006</v>
      </c>
      <c r="Y710" s="149">
        <v>34.954365079365068</v>
      </c>
    </row>
    <row r="711" spans="1:25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84">
        <v>38000</v>
      </c>
      <c r="J711" s="184">
        <v>38000</v>
      </c>
      <c r="K711" s="184">
        <v>20000</v>
      </c>
      <c r="L711" s="125">
        <v>9.7889999999999997</v>
      </c>
      <c r="M711" s="136">
        <v>10</v>
      </c>
      <c r="N711" s="125">
        <v>2.4489999999999998</v>
      </c>
      <c r="O711" s="184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83">
        <v>4</v>
      </c>
      <c r="U711" s="139">
        <v>50023.333333333336</v>
      </c>
      <c r="V711" s="140">
        <v>19.990671020190579</v>
      </c>
      <c r="X711" s="150">
        <v>37.800000000000004</v>
      </c>
      <c r="Y711" s="149">
        <v>29.80449735449735</v>
      </c>
    </row>
    <row r="712" spans="1:25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84">
        <v>38000</v>
      </c>
      <c r="J712" s="184">
        <v>38000</v>
      </c>
      <c r="K712" s="184">
        <v>20000</v>
      </c>
      <c r="L712" s="125">
        <v>9.7159999999999993</v>
      </c>
      <c r="M712" s="136">
        <v>10</v>
      </c>
      <c r="N712" s="125">
        <v>1.335</v>
      </c>
      <c r="O712" s="184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83">
        <v>2</v>
      </c>
      <c r="U712" s="139">
        <v>170535.71428571429</v>
      </c>
      <c r="V712" s="140">
        <v>5.8638743455497382</v>
      </c>
      <c r="X712" s="150">
        <v>21</v>
      </c>
      <c r="Y712" s="149">
        <v>50.023333333333333</v>
      </c>
    </row>
    <row r="713" spans="1:25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84">
        <v>38000</v>
      </c>
      <c r="J713" s="184">
        <v>38000</v>
      </c>
      <c r="K713" s="184">
        <v>20000</v>
      </c>
      <c r="L713" s="125">
        <v>9.6829999999999998</v>
      </c>
      <c r="M713" s="136">
        <v>10</v>
      </c>
      <c r="N713" s="125">
        <v>0.46</v>
      </c>
      <c r="O713" s="184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83">
        <v>1</v>
      </c>
      <c r="U713" s="139">
        <v>330271.42857142858</v>
      </c>
      <c r="V713" s="140">
        <v>3.0278126216531858</v>
      </c>
      <c r="X713" s="150">
        <v>8.4</v>
      </c>
      <c r="Y713" s="149">
        <v>170.53571428571428</v>
      </c>
    </row>
    <row r="714" spans="1:25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84">
        <v>38000</v>
      </c>
      <c r="J714" s="124" t="s">
        <v>186</v>
      </c>
      <c r="K714" s="184">
        <v>38000</v>
      </c>
      <c r="L714" s="125">
        <v>17.138000000000002</v>
      </c>
      <c r="M714" s="136">
        <v>18</v>
      </c>
      <c r="N714" s="125">
        <v>2.3119999999999998</v>
      </c>
      <c r="O714" s="184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83">
        <v>4</v>
      </c>
      <c r="U714" s="139">
        <v>76792.857142857145</v>
      </c>
      <c r="V714" s="140">
        <v>13.022044460980373</v>
      </c>
      <c r="X714" s="150">
        <v>4.2</v>
      </c>
      <c r="Y714" s="149">
        <v>330.2714285714286</v>
      </c>
    </row>
    <row r="715" spans="1:25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84">
        <v>38000</v>
      </c>
      <c r="J715" s="124" t="s">
        <v>186</v>
      </c>
      <c r="K715" s="184">
        <v>38000</v>
      </c>
      <c r="L715" s="125">
        <v>15.664999999999999</v>
      </c>
      <c r="M715" s="136">
        <v>16</v>
      </c>
      <c r="N715" s="125">
        <v>0.252</v>
      </c>
      <c r="O715" s="184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83">
        <v>1</v>
      </c>
      <c r="U715" s="139">
        <v>405557.14285714284</v>
      </c>
      <c r="V715" s="140">
        <v>2.4657437739969708</v>
      </c>
      <c r="X715" s="150">
        <v>21</v>
      </c>
      <c r="Y715" s="149">
        <v>76.792857142857144</v>
      </c>
    </row>
    <row r="716" spans="1:25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84">
        <v>38000</v>
      </c>
      <c r="J716" s="124" t="s">
        <v>186</v>
      </c>
      <c r="K716" s="184">
        <v>38000</v>
      </c>
      <c r="L716" s="125">
        <v>15.771000000000001</v>
      </c>
      <c r="M716" s="136">
        <v>16</v>
      </c>
      <c r="N716" s="125">
        <v>0.45100000000000001</v>
      </c>
      <c r="O716" s="184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83">
        <v>1</v>
      </c>
      <c r="U716" s="139">
        <v>405557.14285714284</v>
      </c>
      <c r="V716" s="140">
        <v>2.4657437739969708</v>
      </c>
      <c r="X716" s="150">
        <v>4.2</v>
      </c>
      <c r="Y716" s="149">
        <v>405.55714285714282</v>
      </c>
    </row>
    <row r="717" spans="1:25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84">
        <v>38000</v>
      </c>
      <c r="J717" s="124" t="s">
        <v>186</v>
      </c>
      <c r="K717" s="184">
        <v>38000</v>
      </c>
      <c r="L717" s="125">
        <v>15.333</v>
      </c>
      <c r="M717" s="136">
        <v>16</v>
      </c>
      <c r="N717" s="125">
        <v>1.488</v>
      </c>
      <c r="O717" s="184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83">
        <v>3</v>
      </c>
      <c r="U717" s="139">
        <v>141726.19047619047</v>
      </c>
      <c r="V717" s="140">
        <v>7.0558588828223447</v>
      </c>
      <c r="X717" s="150">
        <v>4.2</v>
      </c>
      <c r="Y717" s="149">
        <v>405.55714285714282</v>
      </c>
    </row>
    <row r="718" spans="1:25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84">
        <v>38000</v>
      </c>
      <c r="J718" s="124" t="s">
        <v>186</v>
      </c>
      <c r="K718" s="184">
        <v>38000</v>
      </c>
      <c r="L718" s="125">
        <v>14.295</v>
      </c>
      <c r="M718" s="136">
        <v>15</v>
      </c>
      <c r="N718" s="125">
        <v>2.2879999999999998</v>
      </c>
      <c r="O718" s="184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83">
        <v>4</v>
      </c>
      <c r="U718" s="139">
        <v>66754.28571428571</v>
      </c>
      <c r="V718" s="140">
        <v>14.980311590481081</v>
      </c>
      <c r="X718" s="150">
        <v>12.600000000000001</v>
      </c>
      <c r="Y718" s="149">
        <v>141.72619047619048</v>
      </c>
    </row>
    <row r="719" spans="1:25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84">
        <v>38000</v>
      </c>
      <c r="J719" s="124" t="s">
        <v>186</v>
      </c>
      <c r="K719" s="184">
        <v>38000</v>
      </c>
      <c r="L719" s="125">
        <v>12.313000000000001</v>
      </c>
      <c r="M719" s="136">
        <v>13</v>
      </c>
      <c r="N719" s="125">
        <v>3.1280000000000001</v>
      </c>
      <c r="O719" s="184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83">
        <v>5</v>
      </c>
      <c r="U719" s="139">
        <v>59626.190476190466</v>
      </c>
      <c r="V719" s="140">
        <v>16.771153615780861</v>
      </c>
      <c r="X719" s="150">
        <v>21</v>
      </c>
      <c r="Y719" s="149">
        <v>66.754285714285714</v>
      </c>
    </row>
    <row r="720" spans="1:25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  <c r="X720" s="150">
        <v>25.200000000000003</v>
      </c>
      <c r="Y720" s="149">
        <v>59.626190476190466</v>
      </c>
    </row>
    <row r="721" spans="1:25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  <c r="X721" s="150">
        <v>113.4</v>
      </c>
      <c r="Y721" s="149">
        <v>30.407231040564376</v>
      </c>
    </row>
    <row r="722" spans="1:25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84">
        <v>38000</v>
      </c>
      <c r="J722" s="124" t="s">
        <v>186</v>
      </c>
      <c r="K722" s="184">
        <v>38000</v>
      </c>
      <c r="L722" s="125">
        <v>12.315</v>
      </c>
      <c r="M722" s="136">
        <v>13</v>
      </c>
      <c r="N722" s="125">
        <v>0.40500000000000003</v>
      </c>
      <c r="O722" s="184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83">
        <v>1</v>
      </c>
      <c r="U722" s="139">
        <v>367914.28571428568</v>
      </c>
      <c r="V722" s="140">
        <v>2.7180243845616214</v>
      </c>
      <c r="X722" s="150">
        <v>117.60000000000002</v>
      </c>
      <c r="Y722" s="149">
        <v>36.49166666666666</v>
      </c>
    </row>
    <row r="723" spans="1:25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84">
        <v>38000</v>
      </c>
      <c r="J723" s="184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84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83">
        <v>5</v>
      </c>
      <c r="U723" s="139">
        <v>52576.190476190473</v>
      </c>
      <c r="V723" s="140">
        <v>19.02001630287112</v>
      </c>
      <c r="X723" s="150">
        <v>4.2</v>
      </c>
      <c r="Y723" s="149">
        <v>367.91428571428571</v>
      </c>
    </row>
    <row r="724" spans="1:25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84">
        <v>38000</v>
      </c>
      <c r="J724" s="184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84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83">
        <v>3</v>
      </c>
      <c r="U724" s="139">
        <v>150091.26984126982</v>
      </c>
      <c r="V724" s="140">
        <v>6.6626126959786385</v>
      </c>
      <c r="X724" s="150">
        <v>25.200000000000003</v>
      </c>
      <c r="Y724" s="149">
        <v>52.576190476190469</v>
      </c>
    </row>
    <row r="725" spans="1:25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84">
        <v>38000</v>
      </c>
      <c r="J725" s="184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84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83">
        <v>5</v>
      </c>
      <c r="U725" s="139">
        <v>48086.734693877544</v>
      </c>
      <c r="V725" s="140">
        <v>20.795755968169768</v>
      </c>
      <c r="X725" s="150">
        <v>12.600000000000001</v>
      </c>
      <c r="Y725" s="149">
        <v>150.09126984126982</v>
      </c>
    </row>
    <row r="726" spans="1:25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84">
        <v>38000</v>
      </c>
      <c r="J726" s="184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84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83">
        <v>1</v>
      </c>
      <c r="U726" s="139">
        <v>418104.76190476189</v>
      </c>
      <c r="V726" s="140">
        <v>2.3917450627548349</v>
      </c>
      <c r="X726" s="150">
        <v>29.400000000000006</v>
      </c>
      <c r="Y726" s="149">
        <v>48.086734693877546</v>
      </c>
    </row>
    <row r="727" spans="1:25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84">
        <v>38000</v>
      </c>
      <c r="J727" s="184">
        <v>38000</v>
      </c>
      <c r="K727" s="184">
        <v>20000</v>
      </c>
      <c r="L727" s="125">
        <v>15.486000000000001</v>
      </c>
      <c r="M727" s="136">
        <v>16</v>
      </c>
      <c r="N727" s="125">
        <v>3.4940000000000002</v>
      </c>
      <c r="O727" s="184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83">
        <v>5</v>
      </c>
      <c r="U727" s="139">
        <v>60172.448979591827</v>
      </c>
      <c r="V727" s="140">
        <v>16.618901456697593</v>
      </c>
      <c r="X727" s="150">
        <v>4.2</v>
      </c>
      <c r="Y727" s="149">
        <v>418.10476190476186</v>
      </c>
    </row>
    <row r="728" spans="1:25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84">
        <v>38000</v>
      </c>
      <c r="J728" s="124" t="s">
        <v>186</v>
      </c>
      <c r="K728" s="184">
        <v>38000</v>
      </c>
      <c r="L728" s="125">
        <v>18.593</v>
      </c>
      <c r="M728" s="136">
        <v>19</v>
      </c>
      <c r="N728" s="125">
        <v>1</v>
      </c>
      <c r="O728" s="184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83">
        <v>2</v>
      </c>
      <c r="U728" s="139">
        <v>227000</v>
      </c>
      <c r="V728" s="140">
        <v>4.4052863436123344</v>
      </c>
      <c r="X728" s="150">
        <v>29.400000000000006</v>
      </c>
      <c r="Y728" s="149">
        <v>60.172448979591827</v>
      </c>
    </row>
    <row r="729" spans="1:25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84">
        <v>110000</v>
      </c>
      <c r="J729" s="184">
        <v>110000</v>
      </c>
      <c r="K729" s="184">
        <v>38000</v>
      </c>
      <c r="L729" s="125">
        <v>13.653</v>
      </c>
      <c r="M729" s="136">
        <v>14</v>
      </c>
      <c r="N729" s="125">
        <v>5.2519999999999998</v>
      </c>
      <c r="O729" s="184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83">
        <v>11</v>
      </c>
      <c r="U729" s="139">
        <v>83761.904761904763</v>
      </c>
      <c r="V729" s="140">
        <v>11.938601478112563</v>
      </c>
      <c r="X729" s="150">
        <v>8.4</v>
      </c>
      <c r="Y729" s="149">
        <v>227</v>
      </c>
    </row>
    <row r="730" spans="1:25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  <c r="X730" s="150">
        <v>46.2</v>
      </c>
      <c r="Y730" s="149">
        <v>83.761904761904759</v>
      </c>
    </row>
    <row r="731" spans="1:25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84">
        <v>38000</v>
      </c>
      <c r="J731" s="184">
        <v>38000</v>
      </c>
      <c r="K731" s="184">
        <v>20000</v>
      </c>
      <c r="L731" s="125">
        <v>4.3529999999999998</v>
      </c>
      <c r="M731" s="136">
        <v>5</v>
      </c>
      <c r="N731" s="125">
        <v>1.31</v>
      </c>
      <c r="O731" s="184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83">
        <v>4</v>
      </c>
      <c r="U731" s="139">
        <v>83230.952380952382</v>
      </c>
      <c r="V731" s="140">
        <v>12.014760992075979</v>
      </c>
      <c r="X731" s="150">
        <v>46.2</v>
      </c>
      <c r="Y731" s="149">
        <v>83.761904761904759</v>
      </c>
    </row>
    <row r="732" spans="1:25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84">
        <v>38000</v>
      </c>
      <c r="J732" s="184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84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83">
        <v>6</v>
      </c>
      <c r="U732" s="139">
        <v>24175</v>
      </c>
      <c r="V732" s="140">
        <v>41.365046535677351</v>
      </c>
      <c r="X732" s="150">
        <v>8.4</v>
      </c>
      <c r="Y732" s="149">
        <v>83.230952380952374</v>
      </c>
    </row>
    <row r="733" spans="1:25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84">
        <v>38000</v>
      </c>
      <c r="J733" s="184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84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83">
        <v>4</v>
      </c>
      <c r="U733" s="139">
        <v>199923.80952380953</v>
      </c>
      <c r="V733" s="140">
        <v>5.0019054878048781</v>
      </c>
      <c r="X733" s="150">
        <v>42</v>
      </c>
      <c r="Y733" s="149">
        <v>24.174999999999997</v>
      </c>
    </row>
    <row r="734" spans="1:25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  <c r="X734" s="150">
        <v>4.2</v>
      </c>
      <c r="Y734" s="149">
        <v>199.92380952380952</v>
      </c>
    </row>
    <row r="735" spans="1:25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84">
        <v>38000</v>
      </c>
      <c r="J735" s="184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84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83">
        <v>4</v>
      </c>
      <c r="U735" s="139">
        <v>91596.428571428565</v>
      </c>
      <c r="V735" s="140">
        <v>10.917456232697781</v>
      </c>
      <c r="X735" s="150">
        <v>210</v>
      </c>
      <c r="Y735" s="149">
        <v>34.085904761904764</v>
      </c>
    </row>
    <row r="736" spans="1:25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84">
        <v>38000</v>
      </c>
      <c r="J736" s="184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84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83">
        <v>5</v>
      </c>
      <c r="U736" s="139">
        <v>70201.190476190473</v>
      </c>
      <c r="V736" s="140">
        <v>14.244772677169362</v>
      </c>
      <c r="X736" s="150">
        <v>8.4</v>
      </c>
      <c r="Y736" s="149">
        <v>91.596428571428561</v>
      </c>
    </row>
    <row r="737" spans="1:25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84">
        <v>38000</v>
      </c>
      <c r="J737" s="124" t="s">
        <v>186</v>
      </c>
      <c r="K737" s="184">
        <v>38000</v>
      </c>
      <c r="L737" s="125">
        <v>7.63</v>
      </c>
      <c r="M737" s="136">
        <v>8</v>
      </c>
      <c r="N737" s="125">
        <v>0.52700000000000002</v>
      </c>
      <c r="O737" s="184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83">
        <v>4</v>
      </c>
      <c r="U737" s="139">
        <v>216654.76190476189</v>
      </c>
      <c r="V737" s="140">
        <v>4.6156382218803227</v>
      </c>
      <c r="X737" s="150">
        <v>25.200000000000003</v>
      </c>
      <c r="Y737" s="149">
        <v>70.201190476190476</v>
      </c>
    </row>
    <row r="738" spans="1:25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84">
        <v>38000</v>
      </c>
      <c r="J738" s="184">
        <v>38000</v>
      </c>
      <c r="K738" s="184">
        <v>20000</v>
      </c>
      <c r="L738" s="125">
        <v>6.9850000000000003</v>
      </c>
      <c r="M738" s="136">
        <v>7</v>
      </c>
      <c r="N738" s="125">
        <v>0.45</v>
      </c>
      <c r="O738" s="184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83">
        <v>4</v>
      </c>
      <c r="U738" s="139">
        <v>199923.80952380953</v>
      </c>
      <c r="V738" s="140">
        <v>5.0019054878048781</v>
      </c>
      <c r="X738" s="150">
        <v>4.2</v>
      </c>
      <c r="Y738" s="149">
        <v>216.6547619047619</v>
      </c>
    </row>
    <row r="739" spans="1:25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84">
        <v>38000</v>
      </c>
      <c r="J739" s="124" t="s">
        <v>186</v>
      </c>
      <c r="K739" s="184">
        <v>38000</v>
      </c>
      <c r="L739" s="125">
        <v>9.0920000000000005</v>
      </c>
      <c r="M739" s="136">
        <v>10</v>
      </c>
      <c r="N739" s="125">
        <v>1.2969999999999999</v>
      </c>
      <c r="O739" s="184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83">
        <v>2</v>
      </c>
      <c r="U739" s="139">
        <v>170535.71428571429</v>
      </c>
      <c r="V739" s="140">
        <v>5.8638743455497382</v>
      </c>
      <c r="X739" s="150">
        <v>4.2</v>
      </c>
      <c r="Y739" s="149">
        <v>199.92380952380952</v>
      </c>
    </row>
    <row r="740" spans="1:25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84">
        <v>38000</v>
      </c>
      <c r="J740" s="184">
        <v>38000</v>
      </c>
      <c r="K740" s="184">
        <v>20000</v>
      </c>
      <c r="L740" s="125">
        <v>5.516</v>
      </c>
      <c r="M740" s="136">
        <v>6</v>
      </c>
      <c r="N740" s="125">
        <v>0.97699999999999998</v>
      </c>
      <c r="O740" s="184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83">
        <v>4</v>
      </c>
      <c r="U740" s="139">
        <v>91596.428571428565</v>
      </c>
      <c r="V740" s="140">
        <v>10.917456232697781</v>
      </c>
      <c r="X740" s="150">
        <v>8.4</v>
      </c>
      <c r="Y740" s="149">
        <v>170.53571428571428</v>
      </c>
    </row>
    <row r="741" spans="1:25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84">
        <v>38000</v>
      </c>
      <c r="J741" s="124" t="s">
        <v>186</v>
      </c>
      <c r="K741" s="184">
        <v>38000</v>
      </c>
      <c r="L741" s="125">
        <v>9.2040000000000006</v>
      </c>
      <c r="M741" s="136">
        <v>10</v>
      </c>
      <c r="N741" s="125">
        <v>4.0289999999999999</v>
      </c>
      <c r="O741" s="184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83">
        <v>6</v>
      </c>
      <c r="U741" s="139">
        <v>43463.988095238092</v>
      </c>
      <c r="V741" s="140">
        <v>23.007552776997926</v>
      </c>
      <c r="X741" s="150">
        <v>8.4</v>
      </c>
      <c r="Y741" s="149">
        <v>91.596428571428561</v>
      </c>
    </row>
    <row r="742" spans="1:25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84">
        <v>38000</v>
      </c>
      <c r="J742" s="124" t="s">
        <v>186</v>
      </c>
      <c r="K742" s="184">
        <v>38000</v>
      </c>
      <c r="L742" s="125">
        <v>15.202</v>
      </c>
      <c r="M742" s="136">
        <v>16</v>
      </c>
      <c r="N742" s="125">
        <v>2.145</v>
      </c>
      <c r="O742" s="184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83">
        <v>4</v>
      </c>
      <c r="U742" s="139">
        <v>87625.595238095237</v>
      </c>
      <c r="V742" s="140">
        <v>11.412190665099756</v>
      </c>
      <c r="X742" s="150">
        <v>33.6</v>
      </c>
      <c r="Y742" s="149">
        <v>43.463988095238093</v>
      </c>
    </row>
    <row r="743" spans="1:25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  <c r="X743" s="150">
        <v>16.8</v>
      </c>
      <c r="Y743" s="149">
        <v>87.625595238095244</v>
      </c>
    </row>
    <row r="744" spans="1:25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84">
        <v>38000</v>
      </c>
      <c r="J744" s="124" t="s">
        <v>186</v>
      </c>
      <c r="K744" s="184">
        <v>38000</v>
      </c>
      <c r="L744" s="125">
        <v>8.7720000000000002</v>
      </c>
      <c r="M744" s="136">
        <v>9</v>
      </c>
      <c r="N744" s="125">
        <v>1.86</v>
      </c>
      <c r="O744" s="184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83">
        <v>4</v>
      </c>
      <c r="U744" s="139">
        <v>58346.428571428572</v>
      </c>
      <c r="V744" s="140">
        <v>17.13900961008753</v>
      </c>
      <c r="X744" s="150">
        <v>50.400000000000006</v>
      </c>
      <c r="Y744" s="149">
        <v>72.599007936507931</v>
      </c>
    </row>
    <row r="745" spans="1:25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84">
        <v>38000</v>
      </c>
      <c r="J745" s="124" t="s">
        <v>186</v>
      </c>
      <c r="K745" s="184">
        <v>38000</v>
      </c>
      <c r="L745" s="125">
        <v>4.2</v>
      </c>
      <c r="M745" s="136">
        <v>5</v>
      </c>
      <c r="N745" s="125">
        <v>4.7809999999999997</v>
      </c>
      <c r="O745" s="184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83">
        <v>6</v>
      </c>
      <c r="U745" s="139">
        <v>21525.952380952382</v>
      </c>
      <c r="V745" s="140">
        <v>46.455551991505267</v>
      </c>
      <c r="X745" s="150">
        <v>16.8</v>
      </c>
      <c r="Y745" s="149">
        <v>58.346428571428568</v>
      </c>
    </row>
    <row r="746" spans="1:25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84">
        <v>38000</v>
      </c>
      <c r="J746" s="124" t="s">
        <v>186</v>
      </c>
      <c r="K746" s="184">
        <v>38000</v>
      </c>
      <c r="L746" s="125">
        <v>6.55</v>
      </c>
      <c r="M746" s="136">
        <v>7</v>
      </c>
      <c r="N746" s="125">
        <v>1.419</v>
      </c>
      <c r="O746" s="184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83">
        <v>4</v>
      </c>
      <c r="U746" s="139">
        <v>66641.269841269837</v>
      </c>
      <c r="V746" s="140">
        <v>15.005716463414636</v>
      </c>
      <c r="X746" s="150">
        <v>42</v>
      </c>
      <c r="Y746" s="149">
        <v>21.525952380952383</v>
      </c>
    </row>
    <row r="747" spans="1:25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84">
        <v>38000</v>
      </c>
      <c r="J747" s="124" t="s">
        <v>186</v>
      </c>
      <c r="K747" s="184">
        <v>38000</v>
      </c>
      <c r="L747" s="125">
        <v>9.0459999999999994</v>
      </c>
      <c r="M747" s="136">
        <v>10</v>
      </c>
      <c r="N747" s="125">
        <v>2.3879999999999999</v>
      </c>
      <c r="O747" s="184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83">
        <v>4</v>
      </c>
      <c r="U747" s="139">
        <v>50023.333333333336</v>
      </c>
      <c r="V747" s="140">
        <v>19.990671020190579</v>
      </c>
      <c r="X747" s="150">
        <v>12.600000000000001</v>
      </c>
      <c r="Y747" s="149">
        <v>66.641269841269832</v>
      </c>
    </row>
    <row r="748" spans="1:25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84">
        <v>38000</v>
      </c>
      <c r="J748" s="184">
        <v>38000</v>
      </c>
      <c r="K748" s="184">
        <v>20000</v>
      </c>
      <c r="L748" s="125">
        <v>14.441000000000001</v>
      </c>
      <c r="M748" s="136">
        <v>15</v>
      </c>
      <c r="N748" s="125">
        <v>3.9540000000000002</v>
      </c>
      <c r="O748" s="184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83">
        <v>6</v>
      </c>
      <c r="U748" s="139">
        <v>60020.53571428571</v>
      </c>
      <c r="V748" s="140">
        <v>16.660964253306162</v>
      </c>
      <c r="X748" s="150">
        <v>21</v>
      </c>
      <c r="Y748" s="149">
        <v>50.023333333333333</v>
      </c>
    </row>
    <row r="749" spans="1:25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  <c r="X749" s="150">
        <v>33.6</v>
      </c>
      <c r="Y749" s="149">
        <v>60.020535714285707</v>
      </c>
    </row>
    <row r="750" spans="1:25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84">
        <v>38000</v>
      </c>
      <c r="J750" s="184">
        <v>38000</v>
      </c>
      <c r="K750" s="184">
        <v>20000</v>
      </c>
      <c r="L750" s="125">
        <v>11.683999999999999</v>
      </c>
      <c r="M750" s="136">
        <v>12</v>
      </c>
      <c r="N750" s="125">
        <v>3.6949999999999998</v>
      </c>
      <c r="O750" s="184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83">
        <v>6</v>
      </c>
      <c r="U750" s="139">
        <v>50086.607142857138</v>
      </c>
      <c r="V750" s="140">
        <v>19.965417045474801</v>
      </c>
      <c r="X750" s="150">
        <v>247.8</v>
      </c>
      <c r="Y750" s="149">
        <v>28.886359967715901</v>
      </c>
    </row>
    <row r="751" spans="1:25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84">
        <v>38000</v>
      </c>
      <c r="J751" s="184">
        <v>38000</v>
      </c>
      <c r="K751" s="184">
        <v>20000</v>
      </c>
      <c r="L751" s="125">
        <v>9.048</v>
      </c>
      <c r="M751" s="136">
        <v>10</v>
      </c>
      <c r="N751" s="125">
        <v>3.714</v>
      </c>
      <c r="O751" s="184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83">
        <v>6</v>
      </c>
      <c r="U751" s="139">
        <v>43463.988095238092</v>
      </c>
      <c r="V751" s="140">
        <v>23.007552776997926</v>
      </c>
      <c r="X751" s="150">
        <v>33.6</v>
      </c>
      <c r="Y751" s="149">
        <v>50.08660714285714</v>
      </c>
    </row>
    <row r="752" spans="1:25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84">
        <v>38000</v>
      </c>
      <c r="J752" s="184">
        <v>38000</v>
      </c>
      <c r="K752" s="184">
        <v>20000</v>
      </c>
      <c r="L752" s="125">
        <v>5.1150000000000002</v>
      </c>
      <c r="M752" s="136">
        <v>6</v>
      </c>
      <c r="N752" s="125">
        <v>1.496</v>
      </c>
      <c r="O752" s="184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83">
        <v>4</v>
      </c>
      <c r="U752" s="139">
        <v>61064.28571428571</v>
      </c>
      <c r="V752" s="140">
        <v>16.376184349046675</v>
      </c>
      <c r="X752" s="150">
        <v>33.6</v>
      </c>
      <c r="Y752" s="149">
        <v>43.463988095238093</v>
      </c>
    </row>
    <row r="753" spans="1:25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84">
        <v>38000</v>
      </c>
      <c r="J753" s="184">
        <v>38000</v>
      </c>
      <c r="K753" s="184">
        <v>20000</v>
      </c>
      <c r="L753" s="125">
        <v>2.6389999999999998</v>
      </c>
      <c r="M753" s="136">
        <v>3</v>
      </c>
      <c r="N753" s="125">
        <v>1.1519999999999999</v>
      </c>
      <c r="O753" s="184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83">
        <v>4</v>
      </c>
      <c r="U753" s="139">
        <v>66500</v>
      </c>
      <c r="V753" s="140">
        <v>15.037593984962406</v>
      </c>
      <c r="X753" s="150">
        <v>12.600000000000001</v>
      </c>
      <c r="Y753" s="149">
        <v>61.06428571428571</v>
      </c>
    </row>
    <row r="754" spans="1:25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84">
        <v>38000</v>
      </c>
      <c r="J754" s="184">
        <v>38000</v>
      </c>
      <c r="K754" s="184">
        <v>20000</v>
      </c>
      <c r="L754" s="125">
        <v>4.9329999999999998</v>
      </c>
      <c r="M754" s="136">
        <v>5</v>
      </c>
      <c r="N754" s="125">
        <v>0.755</v>
      </c>
      <c r="O754" s="184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83">
        <v>4</v>
      </c>
      <c r="U754" s="139">
        <v>166461.90476190476</v>
      </c>
      <c r="V754" s="140">
        <v>6.0073804960379897</v>
      </c>
      <c r="X754" s="150">
        <v>8.4</v>
      </c>
      <c r="Y754" s="149">
        <v>66.5</v>
      </c>
    </row>
    <row r="755" spans="1:25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84">
        <v>38000</v>
      </c>
      <c r="J755" s="184">
        <v>38000</v>
      </c>
      <c r="K755" s="184">
        <v>20000</v>
      </c>
      <c r="L755" s="125">
        <v>7.2960000000000003</v>
      </c>
      <c r="M755" s="136">
        <v>8</v>
      </c>
      <c r="N755" s="125">
        <v>1.256</v>
      </c>
      <c r="O755" s="184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83">
        <v>4</v>
      </c>
      <c r="U755" s="139">
        <v>108327.38095238095</v>
      </c>
      <c r="V755" s="140">
        <v>9.2312764437606454</v>
      </c>
      <c r="X755" s="150">
        <v>4.2</v>
      </c>
      <c r="Y755" s="149">
        <v>166.46190476190475</v>
      </c>
    </row>
    <row r="756" spans="1:25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84">
        <v>38000</v>
      </c>
      <c r="J756" s="184">
        <v>38000</v>
      </c>
      <c r="K756" s="184">
        <v>20000</v>
      </c>
      <c r="L756" s="125">
        <v>9.9879999999999995</v>
      </c>
      <c r="M756" s="136">
        <v>10</v>
      </c>
      <c r="N756" s="125">
        <v>1.839</v>
      </c>
      <c r="O756" s="184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83">
        <v>4</v>
      </c>
      <c r="U756" s="139">
        <v>62529.166666666664</v>
      </c>
      <c r="V756" s="140">
        <v>15.992536816152462</v>
      </c>
      <c r="X756" s="150">
        <v>8.4</v>
      </c>
      <c r="Y756" s="149">
        <v>108.32738095238095</v>
      </c>
    </row>
    <row r="757" spans="1:25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84">
        <v>38000</v>
      </c>
      <c r="J757" s="184">
        <v>38000</v>
      </c>
      <c r="K757" s="184">
        <v>20000</v>
      </c>
      <c r="L757" s="125">
        <v>9.2200000000000006</v>
      </c>
      <c r="M757" s="136">
        <v>10</v>
      </c>
      <c r="N757" s="125">
        <v>0.98099999999999998</v>
      </c>
      <c r="O757" s="184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83">
        <v>2</v>
      </c>
      <c r="U757" s="139">
        <v>170535.71428571429</v>
      </c>
      <c r="V757" s="140">
        <v>5.8638743455497382</v>
      </c>
      <c r="X757" s="150">
        <v>16.8</v>
      </c>
      <c r="Y757" s="149">
        <v>62.529166666666661</v>
      </c>
    </row>
    <row r="758" spans="1:25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  <c r="X758" s="150">
        <v>8.4</v>
      </c>
      <c r="Y758" s="149">
        <v>170.53571428571428</v>
      </c>
    </row>
    <row r="759" spans="1:25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84">
        <v>38000</v>
      </c>
      <c r="J759" s="184">
        <v>38000</v>
      </c>
      <c r="K759" s="184">
        <v>20000</v>
      </c>
      <c r="L759" s="125">
        <v>2.3849999999999998</v>
      </c>
      <c r="M759" s="136">
        <v>3</v>
      </c>
      <c r="N759" s="125">
        <v>0.67200000000000004</v>
      </c>
      <c r="O759" s="184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83">
        <v>4</v>
      </c>
      <c r="U759" s="139">
        <v>133000</v>
      </c>
      <c r="V759" s="140">
        <v>7.518796992481203</v>
      </c>
      <c r="X759" s="150">
        <v>46.2</v>
      </c>
      <c r="Y759" s="149">
        <v>42.69502164502164</v>
      </c>
    </row>
    <row r="760" spans="1:25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  <c r="X760" s="150">
        <v>4.2</v>
      </c>
      <c r="Y760" s="149">
        <v>133</v>
      </c>
    </row>
    <row r="761" spans="1:25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84">
        <v>38000</v>
      </c>
      <c r="J761" s="184">
        <v>38000</v>
      </c>
      <c r="K761" s="184">
        <v>20000</v>
      </c>
      <c r="L761" s="125">
        <v>9.1039999999999992</v>
      </c>
      <c r="M761" s="136">
        <v>10</v>
      </c>
      <c r="N761" s="125">
        <v>2.2730000000000001</v>
      </c>
      <c r="O761" s="184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83">
        <v>4</v>
      </c>
      <c r="U761" s="139">
        <v>50023.333333333336</v>
      </c>
      <c r="V761" s="140">
        <v>19.990671020190579</v>
      </c>
      <c r="X761" s="150">
        <v>109.19999999999999</v>
      </c>
      <c r="Y761" s="149">
        <v>27.71575091575092</v>
      </c>
    </row>
    <row r="762" spans="1:25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84">
        <v>38000</v>
      </c>
      <c r="J762" s="184">
        <v>38000</v>
      </c>
      <c r="K762" s="184">
        <v>20000</v>
      </c>
      <c r="L762" s="125">
        <v>5.1680000000000001</v>
      </c>
      <c r="M762" s="136">
        <v>6</v>
      </c>
      <c r="N762" s="125">
        <v>0.34799999999999998</v>
      </c>
      <c r="O762" s="184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83">
        <v>4</v>
      </c>
      <c r="U762" s="139">
        <v>183192.85714285713</v>
      </c>
      <c r="V762" s="140">
        <v>5.4587281163488903</v>
      </c>
      <c r="X762" s="150">
        <v>21</v>
      </c>
      <c r="Y762" s="149">
        <v>50.023333333333333</v>
      </c>
    </row>
    <row r="763" spans="1:25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84">
        <v>38000</v>
      </c>
      <c r="J763" s="184">
        <v>38000</v>
      </c>
      <c r="K763" s="184">
        <v>20000</v>
      </c>
      <c r="L763" s="125">
        <v>10.606</v>
      </c>
      <c r="M763" s="136">
        <v>11</v>
      </c>
      <c r="N763" s="125">
        <v>0.39</v>
      </c>
      <c r="O763" s="184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83">
        <v>1</v>
      </c>
      <c r="U763" s="139">
        <v>342819.04761904763</v>
      </c>
      <c r="V763" s="140">
        <v>2.9169907767529724</v>
      </c>
      <c r="X763" s="150">
        <v>4.2</v>
      </c>
      <c r="Y763" s="149">
        <v>183.19285714285712</v>
      </c>
    </row>
    <row r="764" spans="1:25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  <c r="X764" s="150">
        <v>4.2</v>
      </c>
      <c r="Y764" s="149">
        <v>342.81904761904764</v>
      </c>
    </row>
    <row r="765" spans="1:25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84">
        <v>38000</v>
      </c>
      <c r="J765" s="184">
        <v>38000</v>
      </c>
      <c r="K765" s="184">
        <v>10000</v>
      </c>
      <c r="L765" s="125">
        <v>9.5730000000000004</v>
      </c>
      <c r="M765" s="136">
        <v>10</v>
      </c>
      <c r="N765" s="125">
        <v>0.93700000000000006</v>
      </c>
      <c r="O765" s="184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83">
        <v>2</v>
      </c>
      <c r="U765" s="139">
        <v>170535.71428571429</v>
      </c>
      <c r="V765" s="140">
        <v>5.8638743455497382</v>
      </c>
      <c r="X765" s="150">
        <v>147</v>
      </c>
      <c r="Y765" s="149">
        <v>29.518231292517008</v>
      </c>
    </row>
    <row r="766" spans="1:25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84">
        <v>38000</v>
      </c>
      <c r="J766" s="184">
        <v>38000</v>
      </c>
      <c r="K766" s="184">
        <v>10000</v>
      </c>
      <c r="L766" s="125">
        <v>7.9249999999999998</v>
      </c>
      <c r="M766" s="136">
        <v>8</v>
      </c>
      <c r="N766" s="125">
        <v>0.76900000000000002</v>
      </c>
      <c r="O766" s="184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83">
        <v>4</v>
      </c>
      <c r="U766" s="139">
        <v>216654.76190476189</v>
      </c>
      <c r="V766" s="140">
        <v>4.6156382218803227</v>
      </c>
      <c r="X766" s="150">
        <v>8.4</v>
      </c>
      <c r="Y766" s="149">
        <v>170.53571428571428</v>
      </c>
    </row>
    <row r="767" spans="1:25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84">
        <v>38000</v>
      </c>
      <c r="J767" s="184">
        <v>38000</v>
      </c>
      <c r="K767" s="184">
        <v>10000</v>
      </c>
      <c r="L767" s="125">
        <v>6.4630000000000001</v>
      </c>
      <c r="M767" s="136">
        <v>7</v>
      </c>
      <c r="N767" s="125">
        <v>2.4279999999999999</v>
      </c>
      <c r="O767" s="184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83">
        <v>4</v>
      </c>
      <c r="U767" s="139">
        <v>39984.761904761908</v>
      </c>
      <c r="V767" s="140">
        <v>25.009527439024389</v>
      </c>
      <c r="X767" s="150">
        <v>4.2</v>
      </c>
      <c r="Y767" s="149">
        <v>216.6547619047619</v>
      </c>
    </row>
    <row r="768" spans="1:25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84">
        <v>38000</v>
      </c>
      <c r="J768" s="184">
        <v>38000</v>
      </c>
      <c r="K768" s="184">
        <v>10000</v>
      </c>
      <c r="L768" s="125">
        <v>4.5350000000000001</v>
      </c>
      <c r="M768" s="136">
        <v>5</v>
      </c>
      <c r="N768" s="125">
        <v>2.4510000000000001</v>
      </c>
      <c r="O768" s="184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83">
        <v>4</v>
      </c>
      <c r="U768" s="139">
        <v>33292.380952380954</v>
      </c>
      <c r="V768" s="140">
        <v>30.036902480189948</v>
      </c>
      <c r="X768" s="150">
        <v>21</v>
      </c>
      <c r="Y768" s="149">
        <v>39.984761904761903</v>
      </c>
    </row>
    <row r="769" spans="1:25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84">
        <v>38000</v>
      </c>
      <c r="J769" s="184">
        <v>38000</v>
      </c>
      <c r="K769" s="184">
        <v>10000</v>
      </c>
      <c r="L769" s="125">
        <v>8.0519999999999996</v>
      </c>
      <c r="M769" s="136">
        <v>9</v>
      </c>
      <c r="N769" s="125">
        <v>0.70799999999999996</v>
      </c>
      <c r="O769" s="184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83">
        <v>1</v>
      </c>
      <c r="U769" s="139">
        <v>317723.80952380953</v>
      </c>
      <c r="V769" s="140">
        <v>3.1473876682353645</v>
      </c>
      <c r="X769" s="150">
        <v>21</v>
      </c>
      <c r="Y769" s="149">
        <v>33.292380952380952</v>
      </c>
    </row>
    <row r="770" spans="1:25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84">
        <v>38000</v>
      </c>
      <c r="J770" s="184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84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83">
        <v>1</v>
      </c>
      <c r="U770" s="139">
        <v>393009.52380952379</v>
      </c>
      <c r="V770" s="140">
        <v>2.5444676004458877</v>
      </c>
      <c r="X770" s="150">
        <v>4.2</v>
      </c>
      <c r="Y770" s="149">
        <v>317.72380952380951</v>
      </c>
    </row>
    <row r="771" spans="1:25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84">
        <v>38000</v>
      </c>
      <c r="J771" s="184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84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83">
        <v>1</v>
      </c>
      <c r="U771" s="139">
        <v>405557.14285714284</v>
      </c>
      <c r="V771" s="140">
        <v>2.4657437739969708</v>
      </c>
      <c r="X771" s="150">
        <v>4.2</v>
      </c>
      <c r="Y771" s="149">
        <v>393.00952380952378</v>
      </c>
    </row>
    <row r="772" spans="1:25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84">
        <v>38000</v>
      </c>
      <c r="J772" s="184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84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83">
        <v>2</v>
      </c>
      <c r="U772" s="139">
        <v>245821.42857142855</v>
      </c>
      <c r="V772" s="140">
        <v>4.0679936074386172</v>
      </c>
      <c r="X772" s="150">
        <v>4.2</v>
      </c>
      <c r="Y772" s="149">
        <v>405.55714285714282</v>
      </c>
    </row>
    <row r="773" spans="1:25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  <c r="X773" s="150">
        <v>8.4</v>
      </c>
      <c r="Y773" s="149">
        <v>245.82142857142856</v>
      </c>
    </row>
    <row r="774" spans="1:25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  <c r="X774" s="150">
        <v>109.19999999999999</v>
      </c>
      <c r="Y774" s="149">
        <v>47.020695970695975</v>
      </c>
    </row>
    <row r="775" spans="1:25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84">
        <v>38000</v>
      </c>
      <c r="J775" s="184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84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83">
        <v>5</v>
      </c>
      <c r="U775" s="139">
        <v>73726.190476190473</v>
      </c>
      <c r="V775" s="140">
        <v>13.563700952688521</v>
      </c>
      <c r="X775" s="150">
        <v>50.400000000000006</v>
      </c>
      <c r="Y775" s="149">
        <v>76.781746031746025</v>
      </c>
    </row>
    <row r="776" spans="1:25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84">
        <v>38000</v>
      </c>
      <c r="J776" s="184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84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83">
        <v>2</v>
      </c>
      <c r="U776" s="139">
        <v>164261.90476190476</v>
      </c>
      <c r="V776" s="140">
        <v>6.087838817219887</v>
      </c>
      <c r="X776" s="150">
        <v>25.200000000000003</v>
      </c>
      <c r="Y776" s="149">
        <v>73.726190476190467</v>
      </c>
    </row>
    <row r="777" spans="1:25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84">
        <v>38000</v>
      </c>
      <c r="J777" s="184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84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83">
        <v>1</v>
      </c>
      <c r="U777" s="139">
        <v>418104.76190476189</v>
      </c>
      <c r="V777" s="140">
        <v>2.3917450627548349</v>
      </c>
      <c r="X777" s="150">
        <v>8.4</v>
      </c>
      <c r="Y777" s="149">
        <v>164.26190476190479</v>
      </c>
    </row>
    <row r="778" spans="1:25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84">
        <v>38000</v>
      </c>
      <c r="J778" s="184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84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83">
        <v>5</v>
      </c>
      <c r="U778" s="139">
        <v>56101.190476190473</v>
      </c>
      <c r="V778" s="140">
        <v>17.824933687002655</v>
      </c>
      <c r="X778" s="150">
        <v>4.2</v>
      </c>
      <c r="Y778" s="149">
        <v>418.10476190476186</v>
      </c>
    </row>
    <row r="779" spans="1:25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84">
        <v>38000</v>
      </c>
      <c r="J779" s="184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84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83">
        <v>2</v>
      </c>
      <c r="U779" s="139">
        <v>195630.95238095237</v>
      </c>
      <c r="V779" s="140">
        <v>5.1116655510253759</v>
      </c>
      <c r="X779" s="150">
        <v>25.200000000000003</v>
      </c>
      <c r="Y779" s="149">
        <v>56.101190476190474</v>
      </c>
    </row>
    <row r="780" spans="1:25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84">
        <v>38000</v>
      </c>
      <c r="J780" s="184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84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83">
        <v>1</v>
      </c>
      <c r="U780" s="139">
        <v>380461.90476190473</v>
      </c>
      <c r="V780" s="140">
        <v>2.6283840444572388</v>
      </c>
      <c r="X780" s="150">
        <v>8.4</v>
      </c>
      <c r="Y780" s="149">
        <v>195.63095238095238</v>
      </c>
    </row>
    <row r="781" spans="1:25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84">
        <v>38000</v>
      </c>
      <c r="J781" s="184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84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83">
        <v>1</v>
      </c>
      <c r="U781" s="139">
        <v>330271.42857142858</v>
      </c>
      <c r="V781" s="140">
        <v>3.0278126216531858</v>
      </c>
      <c r="X781" s="150">
        <v>4.2</v>
      </c>
      <c r="Y781" s="149">
        <v>380.46190476190475</v>
      </c>
    </row>
    <row r="782" spans="1:25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84">
        <v>38000</v>
      </c>
      <c r="J782" s="184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84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83">
        <v>6</v>
      </c>
      <c r="U782" s="139">
        <v>26861.111111111109</v>
      </c>
      <c r="V782" s="140">
        <v>37.228541882109624</v>
      </c>
      <c r="X782" s="150">
        <v>4.2</v>
      </c>
      <c r="Y782" s="149">
        <v>330.2714285714286</v>
      </c>
    </row>
    <row r="783" spans="1:25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84">
        <v>38000</v>
      </c>
      <c r="J783" s="184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84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83">
        <v>4</v>
      </c>
      <c r="U783" s="139">
        <v>45798.214285714283</v>
      </c>
      <c r="V783" s="140">
        <v>21.834912465395561</v>
      </c>
      <c r="X783" s="150">
        <v>37.800000000000004</v>
      </c>
      <c r="Y783" s="149">
        <v>26.861111111111111</v>
      </c>
    </row>
    <row r="784" spans="1:25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84">
        <v>38000</v>
      </c>
      <c r="J784" s="184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84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83">
        <v>4</v>
      </c>
      <c r="U784" s="139">
        <v>39984.761904761908</v>
      </c>
      <c r="V784" s="140">
        <v>25.009527439024389</v>
      </c>
      <c r="X784" s="150">
        <v>16.8</v>
      </c>
      <c r="Y784" s="149">
        <v>45.79821428571428</v>
      </c>
    </row>
    <row r="785" spans="1:25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  <c r="X785" s="150">
        <v>21</v>
      </c>
      <c r="Y785" s="149">
        <v>39.984761904761903</v>
      </c>
    </row>
    <row r="786" spans="1:25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84">
        <v>38000</v>
      </c>
      <c r="J786" s="184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84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83">
        <v>2</v>
      </c>
      <c r="U786" s="139">
        <v>176809.52380952382</v>
      </c>
      <c r="V786" s="140">
        <v>5.655803932130353</v>
      </c>
      <c r="X786" s="150">
        <v>134.4</v>
      </c>
      <c r="Y786" s="149">
        <v>20.97366071428571</v>
      </c>
    </row>
    <row r="787" spans="1:25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  <c r="X787" s="150">
        <v>8.4</v>
      </c>
      <c r="Y787" s="149">
        <v>176.8095238095238</v>
      </c>
    </row>
    <row r="788" spans="1:25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84">
        <v>38000</v>
      </c>
      <c r="J788" s="184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84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83">
        <v>1</v>
      </c>
      <c r="U788" s="139">
        <v>367914.28571428568</v>
      </c>
      <c r="V788" s="140">
        <v>2.7180243845616214</v>
      </c>
      <c r="X788" s="150">
        <v>50.400000000000006</v>
      </c>
      <c r="Y788" s="149">
        <v>64.23353174603173</v>
      </c>
    </row>
    <row r="789" spans="1:25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84">
        <v>38000</v>
      </c>
      <c r="J789" s="184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84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83">
        <v>1</v>
      </c>
      <c r="U789" s="139">
        <v>393009.52380952379</v>
      </c>
      <c r="V789" s="140">
        <v>2.5444676004458877</v>
      </c>
      <c r="X789" s="150">
        <v>4.2</v>
      </c>
      <c r="Y789" s="149">
        <v>367.91428571428571</v>
      </c>
    </row>
    <row r="790" spans="1:25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84">
        <v>38000</v>
      </c>
      <c r="J790" s="184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84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83">
        <v>5</v>
      </c>
      <c r="U790" s="139">
        <v>63151.190476190466</v>
      </c>
      <c r="V790" s="140">
        <v>15.835014232661605</v>
      </c>
      <c r="X790" s="150">
        <v>4.2</v>
      </c>
      <c r="Y790" s="149">
        <v>393.00952380952378</v>
      </c>
    </row>
    <row r="791" spans="1:25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  <c r="X791" s="150">
        <v>25.200000000000003</v>
      </c>
      <c r="Y791" s="149">
        <v>63.151190476190472</v>
      </c>
    </row>
    <row r="792" spans="1:25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84">
        <v>38000</v>
      </c>
      <c r="J792" s="184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84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83">
        <v>1</v>
      </c>
      <c r="U792" s="139">
        <v>355366.66666666663</v>
      </c>
      <c r="V792" s="140">
        <v>2.8139949348091173</v>
      </c>
      <c r="X792" s="150">
        <v>67.2</v>
      </c>
      <c r="Y792" s="149">
        <v>51.312202380952385</v>
      </c>
    </row>
    <row r="793" spans="1:25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84">
        <v>38000</v>
      </c>
      <c r="J793" s="184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84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83">
        <v>4</v>
      </c>
      <c r="U793" s="139">
        <v>46677.142857142855</v>
      </c>
      <c r="V793" s="140">
        <v>21.423762012609416</v>
      </c>
      <c r="X793" s="150">
        <v>4.2</v>
      </c>
      <c r="Y793" s="149">
        <v>355.36666666666662</v>
      </c>
    </row>
    <row r="794" spans="1:25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84">
        <v>38000</v>
      </c>
      <c r="J794" s="184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84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83">
        <v>4</v>
      </c>
      <c r="U794" s="139">
        <v>70894.642857142855</v>
      </c>
      <c r="V794" s="140">
        <v>14.105438150172541</v>
      </c>
      <c r="X794" s="150">
        <v>21</v>
      </c>
      <c r="Y794" s="149">
        <v>46.677142857142854</v>
      </c>
    </row>
    <row r="795" spans="1:25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  <c r="X795" s="150">
        <v>16.8</v>
      </c>
      <c r="Y795" s="149">
        <v>70.894642857142856</v>
      </c>
    </row>
    <row r="796" spans="1:25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84">
        <v>38000</v>
      </c>
      <c r="J796" s="184">
        <v>38000</v>
      </c>
      <c r="K796" s="184">
        <v>20000</v>
      </c>
      <c r="L796" s="125">
        <v>18.315999999999999</v>
      </c>
      <c r="M796" s="136">
        <v>19</v>
      </c>
      <c r="N796" s="125">
        <v>1.3009999999999999</v>
      </c>
      <c r="O796" s="184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83">
        <v>2</v>
      </c>
      <c r="U796" s="139">
        <v>227000</v>
      </c>
      <c r="V796" s="140">
        <v>4.4052863436123344</v>
      </c>
      <c r="X796" s="150">
        <v>75.600000000000009</v>
      </c>
      <c r="Y796" s="149">
        <v>65.130291005290999</v>
      </c>
    </row>
    <row r="797" spans="1:25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  <c r="X797" s="150">
        <v>8.4</v>
      </c>
      <c r="Y797" s="149">
        <v>227</v>
      </c>
    </row>
    <row r="798" spans="1:25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84">
        <v>38000</v>
      </c>
      <c r="J798" s="184">
        <v>38000</v>
      </c>
      <c r="K798" s="184">
        <v>20000</v>
      </c>
      <c r="L798" s="125">
        <v>14.798</v>
      </c>
      <c r="M798" s="136">
        <v>15</v>
      </c>
      <c r="N798" s="125">
        <v>0.436</v>
      </c>
      <c r="O798" s="184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83">
        <v>1</v>
      </c>
      <c r="U798" s="139">
        <v>393009.52380952379</v>
      </c>
      <c r="V798" s="140">
        <v>2.5444676004458877</v>
      </c>
      <c r="X798" s="150">
        <v>96.600000000000009</v>
      </c>
      <c r="Y798" s="149">
        <v>46.606935817805379</v>
      </c>
    </row>
    <row r="799" spans="1:25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84">
        <v>38000</v>
      </c>
      <c r="J799" s="184">
        <v>38000</v>
      </c>
      <c r="K799" s="184">
        <v>20000</v>
      </c>
      <c r="L799" s="125">
        <v>12.93</v>
      </c>
      <c r="M799" s="136">
        <v>13</v>
      </c>
      <c r="N799" s="125">
        <v>1.266</v>
      </c>
      <c r="O799" s="184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83">
        <v>2</v>
      </c>
      <c r="U799" s="139">
        <v>189357.14285714284</v>
      </c>
      <c r="V799" s="140">
        <v>5.2810260279139944</v>
      </c>
      <c r="X799" s="150">
        <v>4.2</v>
      </c>
      <c r="Y799" s="149">
        <v>393.00952380952378</v>
      </c>
    </row>
    <row r="800" spans="1:25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84">
        <v>38000</v>
      </c>
      <c r="J800" s="184">
        <v>38000</v>
      </c>
      <c r="K800" s="184">
        <v>20000</v>
      </c>
      <c r="L800" s="125">
        <v>13.856</v>
      </c>
      <c r="M800" s="136">
        <v>14</v>
      </c>
      <c r="N800" s="125">
        <v>3.9820000000000002</v>
      </c>
      <c r="O800" s="184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83">
        <v>6</v>
      </c>
      <c r="U800" s="139">
        <v>56709.226190476191</v>
      </c>
      <c r="V800" s="140">
        <v>17.633814939410001</v>
      </c>
      <c r="X800" s="150">
        <v>8.4</v>
      </c>
      <c r="Y800" s="149">
        <v>189.35714285714283</v>
      </c>
    </row>
    <row r="801" spans="1:25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84">
        <v>38000</v>
      </c>
      <c r="J801" s="184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84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83">
        <v>6</v>
      </c>
      <c r="U801" s="139">
        <v>53351.587301587293</v>
      </c>
      <c r="V801" s="140">
        <v>18.743584784969435</v>
      </c>
      <c r="X801" s="150">
        <v>33.6</v>
      </c>
      <c r="Y801" s="149">
        <v>56.709226190476194</v>
      </c>
    </row>
    <row r="802" spans="1:25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84">
        <v>38000</v>
      </c>
      <c r="J802" s="184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84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83">
        <v>3</v>
      </c>
      <c r="U802" s="139">
        <v>154273.8095238095</v>
      </c>
      <c r="V802" s="140">
        <v>6.4819816343853702</v>
      </c>
      <c r="X802" s="150">
        <v>37.800000000000004</v>
      </c>
      <c r="Y802" s="149">
        <v>53.351587301587294</v>
      </c>
    </row>
    <row r="803" spans="1:25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84">
        <v>38000</v>
      </c>
      <c r="J803" s="184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84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83">
        <v>2</v>
      </c>
      <c r="U803" s="139">
        <v>214452.38095238095</v>
      </c>
      <c r="V803" s="140">
        <v>4.6630398578883092</v>
      </c>
      <c r="X803" s="150">
        <v>12.600000000000001</v>
      </c>
      <c r="Y803" s="149">
        <v>154.27380952380952</v>
      </c>
    </row>
    <row r="804" spans="1:25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84">
        <v>38000</v>
      </c>
      <c r="J804" s="184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84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83">
        <v>4</v>
      </c>
      <c r="U804" s="139">
        <v>95991.07142857142</v>
      </c>
      <c r="V804" s="140">
        <v>10.417635568784299</v>
      </c>
      <c r="X804" s="150">
        <v>8.4</v>
      </c>
      <c r="Y804" s="149">
        <v>214.45238095238096</v>
      </c>
    </row>
    <row r="805" spans="1:25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84">
        <v>38000</v>
      </c>
      <c r="J805" s="184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84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83">
        <v>2</v>
      </c>
      <c r="U805" s="139">
        <v>214452.38095238095</v>
      </c>
      <c r="V805" s="140">
        <v>4.6630398578883092</v>
      </c>
      <c r="X805" s="150">
        <v>16.8</v>
      </c>
      <c r="Y805" s="149">
        <v>95.991071428571431</v>
      </c>
    </row>
    <row r="806" spans="1:25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84">
        <v>38000</v>
      </c>
      <c r="J806" s="184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84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83">
        <v>2</v>
      </c>
      <c r="U806" s="139">
        <v>208178.57142857142</v>
      </c>
      <c r="V806" s="140">
        <v>4.8035683650711958</v>
      </c>
      <c r="X806" s="150">
        <v>8.4</v>
      </c>
      <c r="Y806" s="149">
        <v>214.45238095238096</v>
      </c>
    </row>
    <row r="807" spans="1:25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84">
        <v>110000</v>
      </c>
      <c r="L807" s="125">
        <v>12.718</v>
      </c>
      <c r="M807" s="136">
        <v>13</v>
      </c>
      <c r="N807" s="125">
        <v>0.47</v>
      </c>
      <c r="O807" s="184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83">
        <v>7</v>
      </c>
      <c r="U807" s="139">
        <v>500373.80952380953</v>
      </c>
      <c r="V807" s="140">
        <v>1.9985058789381271</v>
      </c>
      <c r="X807" s="150">
        <v>8.4</v>
      </c>
      <c r="Y807" s="149">
        <v>208.17857142857142</v>
      </c>
    </row>
    <row r="808" spans="1:25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84">
        <v>38000</v>
      </c>
      <c r="J808" s="184">
        <v>38000</v>
      </c>
      <c r="K808" s="184">
        <v>10000</v>
      </c>
      <c r="L808" s="125">
        <v>8.1170000000000009</v>
      </c>
      <c r="M808" s="136">
        <v>9</v>
      </c>
      <c r="N808" s="125">
        <v>4.2590000000000003</v>
      </c>
      <c r="O808" s="184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83">
        <v>6</v>
      </c>
      <c r="U808" s="139">
        <v>35691.269841269837</v>
      </c>
      <c r="V808" s="140">
        <v>28.018056080585271</v>
      </c>
      <c r="X808" s="150">
        <v>4.2</v>
      </c>
      <c r="Y808" s="149">
        <v>500.37380952380948</v>
      </c>
    </row>
    <row r="809" spans="1:25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84">
        <v>38000</v>
      </c>
      <c r="J809" s="184">
        <v>38000</v>
      </c>
      <c r="K809" s="184">
        <v>10000</v>
      </c>
      <c r="L809" s="125">
        <v>11.242000000000001</v>
      </c>
      <c r="M809" s="136">
        <v>12</v>
      </c>
      <c r="N809" s="125">
        <v>2.266</v>
      </c>
      <c r="O809" s="184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83">
        <v>4</v>
      </c>
      <c r="U809" s="139">
        <v>56715.714285714283</v>
      </c>
      <c r="V809" s="140">
        <v>17.631797687715675</v>
      </c>
      <c r="X809" s="150">
        <v>37.800000000000004</v>
      </c>
      <c r="Y809" s="149">
        <v>35.691269841269836</v>
      </c>
    </row>
    <row r="810" spans="1:25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84">
        <v>110000</v>
      </c>
      <c r="L810" s="125">
        <v>11.454000000000001</v>
      </c>
      <c r="M810" s="136">
        <v>12</v>
      </c>
      <c r="N810" s="125">
        <v>4.2549999999999999</v>
      </c>
      <c r="O810" s="184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83">
        <v>10</v>
      </c>
      <c r="U810" s="139">
        <v>87009.788359788348</v>
      </c>
      <c r="V810" s="140">
        <v>11.492959802004885</v>
      </c>
      <c r="X810" s="150">
        <v>21</v>
      </c>
      <c r="Y810" s="149">
        <v>56.715714285714284</v>
      </c>
    </row>
    <row r="811" spans="1:25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84">
        <v>38000</v>
      </c>
      <c r="J811" s="184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84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83">
        <v>4</v>
      </c>
      <c r="U811" s="139">
        <v>74865.476190476184</v>
      </c>
      <c r="V811" s="140">
        <v>13.357291650102566</v>
      </c>
      <c r="X811" s="150">
        <v>37.800000000000004</v>
      </c>
      <c r="Y811" s="149">
        <v>87.009788359788345</v>
      </c>
    </row>
    <row r="812" spans="1:25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84">
        <v>38000</v>
      </c>
      <c r="J812" s="184">
        <v>38000</v>
      </c>
      <c r="K812" s="184">
        <v>20000</v>
      </c>
      <c r="L812" s="125">
        <v>22.097999999999999</v>
      </c>
      <c r="M812" s="136">
        <v>23</v>
      </c>
      <c r="N812" s="125">
        <v>3.4969999999999999</v>
      </c>
      <c r="O812" s="184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83">
        <v>5</v>
      </c>
      <c r="U812" s="139">
        <v>81322.44897959182</v>
      </c>
      <c r="V812" s="140">
        <v>12.296727564746037</v>
      </c>
      <c r="X812" s="150">
        <v>8.4</v>
      </c>
      <c r="Y812" s="149">
        <v>74.865476190476173</v>
      </c>
    </row>
    <row r="813" spans="1:25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84">
        <v>110000</v>
      </c>
      <c r="J813" s="184">
        <v>110000</v>
      </c>
      <c r="K813" s="184">
        <v>38000</v>
      </c>
      <c r="L813" s="125">
        <v>21.989000000000001</v>
      </c>
      <c r="M813" s="136">
        <v>22</v>
      </c>
      <c r="N813" s="125">
        <v>0.54400000000000004</v>
      </c>
      <c r="O813" s="184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83">
        <v>7</v>
      </c>
      <c r="U813" s="139">
        <v>613302.38095238095</v>
      </c>
      <c r="V813" s="140">
        <v>1.6305170680197369</v>
      </c>
      <c r="X813" s="150">
        <v>29.400000000000006</v>
      </c>
      <c r="Y813" s="149">
        <v>81.322448979591812</v>
      </c>
    </row>
    <row r="814" spans="1:25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84">
        <v>110000</v>
      </c>
      <c r="J814" s="184">
        <v>110000</v>
      </c>
      <c r="K814" s="184">
        <v>38000</v>
      </c>
      <c r="L814" s="125">
        <v>20.436</v>
      </c>
      <c r="M814" s="136">
        <v>21</v>
      </c>
      <c r="N814" s="125">
        <v>3.0459999999999998</v>
      </c>
      <c r="O814" s="184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83">
        <v>9</v>
      </c>
      <c r="U814" s="139">
        <v>151558.73015873015</v>
      </c>
      <c r="V814" s="140">
        <v>6.5981022601118546</v>
      </c>
      <c r="X814" s="150">
        <v>4.2</v>
      </c>
      <c r="Y814" s="149">
        <v>613.30238095238099</v>
      </c>
    </row>
    <row r="815" spans="1:25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84">
        <v>110000</v>
      </c>
      <c r="J815" s="184">
        <v>110000</v>
      </c>
      <c r="K815" s="184">
        <v>38000</v>
      </c>
      <c r="L815" s="125">
        <v>18.073</v>
      </c>
      <c r="M815" s="136">
        <v>19</v>
      </c>
      <c r="N815" s="125">
        <v>0.48599999999999999</v>
      </c>
      <c r="O815" s="184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83">
        <v>7</v>
      </c>
      <c r="U815" s="139">
        <v>575659.52380952379</v>
      </c>
      <c r="V815" s="140">
        <v>1.7371379411606562</v>
      </c>
      <c r="X815" s="150">
        <v>25.200000000000003</v>
      </c>
      <c r="Y815" s="149">
        <v>151.55873015873016</v>
      </c>
    </row>
    <row r="816" spans="1:25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  <c r="X816" s="150">
        <v>4.2</v>
      </c>
      <c r="Y816" s="149">
        <v>575.65952380952376</v>
      </c>
    </row>
    <row r="817" spans="1:25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84">
        <v>110000</v>
      </c>
      <c r="J817" s="184">
        <v>110000</v>
      </c>
      <c r="K817" s="184">
        <v>38000</v>
      </c>
      <c r="L817" s="125">
        <v>11.499000000000001</v>
      </c>
      <c r="M817" s="136">
        <v>12</v>
      </c>
      <c r="N817" s="125">
        <v>0.98599999999999999</v>
      </c>
      <c r="O817" s="184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83">
        <v>7</v>
      </c>
      <c r="U817" s="139">
        <v>243913.09523809524</v>
      </c>
      <c r="V817" s="140">
        <v>4.0998208768735935</v>
      </c>
      <c r="X817" s="150">
        <v>92.4</v>
      </c>
      <c r="Y817" s="149">
        <v>39.599458874458868</v>
      </c>
    </row>
    <row r="818" spans="1:25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  <c r="X818" s="150">
        <v>8.4</v>
      </c>
      <c r="Y818" s="149">
        <v>243.91309523809522</v>
      </c>
    </row>
    <row r="819" spans="1:25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84">
        <v>38000</v>
      </c>
      <c r="J819" s="184">
        <v>38000</v>
      </c>
      <c r="K819" s="184">
        <v>20000</v>
      </c>
      <c r="L819" s="125">
        <v>18.616</v>
      </c>
      <c r="M819" s="136">
        <v>19</v>
      </c>
      <c r="N819" s="125">
        <v>1.5049999999999999</v>
      </c>
      <c r="O819" s="184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83">
        <v>3</v>
      </c>
      <c r="U819" s="139">
        <v>154273.8095238095</v>
      </c>
      <c r="V819" s="140">
        <v>6.4819816343853702</v>
      </c>
      <c r="X819" s="150">
        <v>121.80000000000001</v>
      </c>
      <c r="Y819" s="149">
        <v>40.42569786535303</v>
      </c>
    </row>
    <row r="820" spans="1:25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  <c r="X820" s="150">
        <v>12.600000000000001</v>
      </c>
      <c r="Y820" s="149">
        <v>154.27380952380952</v>
      </c>
    </row>
    <row r="821" spans="1:25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84">
        <v>110000</v>
      </c>
      <c r="J821" s="184">
        <v>110000</v>
      </c>
      <c r="K821" s="184">
        <v>38000</v>
      </c>
      <c r="L821" s="125">
        <v>23.484000000000002</v>
      </c>
      <c r="M821" s="136">
        <v>24</v>
      </c>
      <c r="N821" s="125">
        <v>1.556</v>
      </c>
      <c r="O821" s="184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83">
        <v>7</v>
      </c>
      <c r="U821" s="139">
        <v>212799.20634920633</v>
      </c>
      <c r="V821" s="140">
        <v>4.6992656465033367</v>
      </c>
      <c r="X821" s="150">
        <v>63</v>
      </c>
      <c r="Y821" s="149">
        <v>71.463968253968247</v>
      </c>
    </row>
    <row r="822" spans="1:25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84">
        <v>38000</v>
      </c>
      <c r="J822" s="184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84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83">
        <v>5</v>
      </c>
      <c r="U822" s="139">
        <v>78301.020408163255</v>
      </c>
      <c r="V822" s="140">
        <v>12.771225646706199</v>
      </c>
      <c r="X822" s="150">
        <v>12.600000000000001</v>
      </c>
      <c r="Y822" s="149">
        <v>212.79920634920632</v>
      </c>
    </row>
    <row r="823" spans="1:25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84">
        <v>110000</v>
      </c>
      <c r="J823" s="184">
        <v>110000</v>
      </c>
      <c r="K823" s="184">
        <v>38000</v>
      </c>
      <c r="L823" s="125">
        <v>25.893000000000001</v>
      </c>
      <c r="M823" s="136">
        <v>26</v>
      </c>
      <c r="N823" s="125">
        <v>0.89100000000000001</v>
      </c>
      <c r="O823" s="184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83">
        <v>7</v>
      </c>
      <c r="U823" s="139">
        <v>331746.42857142858</v>
      </c>
      <c r="V823" s="140">
        <v>3.0143504613032759</v>
      </c>
      <c r="X823" s="150">
        <v>29.400000000000006</v>
      </c>
      <c r="Y823" s="149">
        <v>78.301020408163254</v>
      </c>
    </row>
    <row r="824" spans="1:25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84">
        <v>110000</v>
      </c>
      <c r="J824" s="184">
        <v>110000</v>
      </c>
      <c r="K824" s="184">
        <v>38000</v>
      </c>
      <c r="L824" s="125">
        <v>28.367000000000001</v>
      </c>
      <c r="M824" s="136">
        <v>29</v>
      </c>
      <c r="N824" s="125">
        <v>8.5630000000000006</v>
      </c>
      <c r="O824" s="184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83">
        <v>11</v>
      </c>
      <c r="U824" s="139">
        <v>88119.674185463664</v>
      </c>
      <c r="V824" s="140">
        <v>11.348203556623696</v>
      </c>
      <c r="X824" s="150">
        <v>8.4</v>
      </c>
      <c r="Y824" s="149">
        <v>331.74642857142857</v>
      </c>
    </row>
    <row r="825" spans="1:25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84">
        <v>110000</v>
      </c>
      <c r="J825" s="184">
        <v>110000</v>
      </c>
      <c r="K825" s="184">
        <v>38000</v>
      </c>
      <c r="L825" s="125">
        <v>25.088999999999999</v>
      </c>
      <c r="M825" s="136">
        <v>26</v>
      </c>
      <c r="N825" s="125">
        <v>2.738</v>
      </c>
      <c r="O825" s="184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83">
        <v>9</v>
      </c>
      <c r="U825" s="139">
        <v>169183.73015873015</v>
      </c>
      <c r="V825" s="140">
        <v>5.9107338457533025</v>
      </c>
      <c r="X825" s="150">
        <v>79.8</v>
      </c>
      <c r="Y825" s="149">
        <v>88.119674185463666</v>
      </c>
    </row>
    <row r="826" spans="1:25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84">
        <v>110000</v>
      </c>
      <c r="J826" s="184">
        <v>110000</v>
      </c>
      <c r="K826" s="184">
        <v>38000</v>
      </c>
      <c r="L826" s="125">
        <v>30.995000000000001</v>
      </c>
      <c r="M826" s="136">
        <v>31</v>
      </c>
      <c r="N826" s="125">
        <v>1.41</v>
      </c>
      <c r="O826" s="184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83">
        <v>7</v>
      </c>
      <c r="U826" s="139">
        <v>242076.98412698411</v>
      </c>
      <c r="V826" s="140">
        <v>4.1309172931344813</v>
      </c>
      <c r="X826" s="150">
        <v>25.200000000000003</v>
      </c>
      <c r="Y826" s="149">
        <v>169.18373015873016</v>
      </c>
    </row>
    <row r="827" spans="1:25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84">
        <v>38000</v>
      </c>
      <c r="J827" s="184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84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83">
        <v>6</v>
      </c>
      <c r="U827" s="139">
        <v>36841.369047619046</v>
      </c>
      <c r="V827" s="140">
        <v>27.143399549225688</v>
      </c>
      <c r="X827" s="150">
        <v>12.600000000000001</v>
      </c>
      <c r="Y827" s="149">
        <v>242.07698412698412</v>
      </c>
    </row>
    <row r="828" spans="1:25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84">
        <v>38000</v>
      </c>
      <c r="J828" s="184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84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83">
        <v>2</v>
      </c>
      <c r="U828" s="139">
        <v>164261.90476190476</v>
      </c>
      <c r="V828" s="140">
        <v>6.087838817219887</v>
      </c>
      <c r="X828" s="150">
        <v>33.6</v>
      </c>
      <c r="Y828" s="149">
        <v>36.841369047619047</v>
      </c>
    </row>
    <row r="829" spans="1:25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84">
        <v>38000</v>
      </c>
      <c r="J829" s="184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84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83">
        <v>2</v>
      </c>
      <c r="U829" s="139">
        <v>170535.71428571429</v>
      </c>
      <c r="V829" s="140">
        <v>5.8638743455497382</v>
      </c>
      <c r="X829" s="150">
        <v>8.4</v>
      </c>
      <c r="Y829" s="149">
        <v>164.26190476190479</v>
      </c>
    </row>
    <row r="830" spans="1:25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84">
        <v>38000</v>
      </c>
      <c r="J830" s="184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84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83">
        <v>4</v>
      </c>
      <c r="U830" s="139">
        <v>216654.76190476189</v>
      </c>
      <c r="V830" s="140">
        <v>4.6156382218803227</v>
      </c>
      <c r="X830" s="150">
        <v>8.4</v>
      </c>
      <c r="Y830" s="149">
        <v>170.53571428571428</v>
      </c>
    </row>
    <row r="831" spans="1:25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84">
        <v>38000</v>
      </c>
      <c r="J831" s="184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84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83">
        <v>4</v>
      </c>
      <c r="U831" s="139">
        <v>61064.28571428571</v>
      </c>
      <c r="V831" s="140">
        <v>16.376184349046675</v>
      </c>
      <c r="X831" s="150">
        <v>4.2</v>
      </c>
      <c r="Y831" s="149">
        <v>216.6547619047619</v>
      </c>
    </row>
    <row r="832" spans="1:25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84">
        <v>38000</v>
      </c>
      <c r="J832" s="184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84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83">
        <v>4</v>
      </c>
      <c r="U832" s="139">
        <v>149730.95238095237</v>
      </c>
      <c r="V832" s="140">
        <v>6.6786458250512828</v>
      </c>
      <c r="X832" s="150">
        <v>12.600000000000001</v>
      </c>
      <c r="Y832" s="149">
        <v>61.06428571428571</v>
      </c>
    </row>
    <row r="833" spans="1:25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  <c r="X833" s="150">
        <v>4.2</v>
      </c>
      <c r="Y833" s="149">
        <v>149.73095238095235</v>
      </c>
    </row>
    <row r="834" spans="1:25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84">
        <v>38000</v>
      </c>
      <c r="J834" s="184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84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83">
        <v>1</v>
      </c>
      <c r="U834" s="139">
        <v>355366.66666666663</v>
      </c>
      <c r="V834" s="140">
        <v>2.8139949348091173</v>
      </c>
      <c r="X834" s="150">
        <v>58.800000000000011</v>
      </c>
      <c r="Y834" s="149">
        <v>29.960884353741491</v>
      </c>
    </row>
    <row r="835" spans="1:25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84">
        <v>38000</v>
      </c>
      <c r="J835" s="184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84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83">
        <v>3</v>
      </c>
      <c r="U835" s="139">
        <v>129178.57142857142</v>
      </c>
      <c r="V835" s="140">
        <v>7.7412220071882789</v>
      </c>
      <c r="X835" s="150">
        <v>4.2</v>
      </c>
      <c r="Y835" s="149">
        <v>355.36666666666662</v>
      </c>
    </row>
    <row r="836" spans="1:25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  <c r="X836" s="150">
        <v>12.600000000000001</v>
      </c>
      <c r="Y836" s="149">
        <v>129.17857142857142</v>
      </c>
    </row>
    <row r="837" spans="1:25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84">
        <v>38000</v>
      </c>
      <c r="J837" s="184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84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83">
        <v>6</v>
      </c>
      <c r="U837" s="139">
        <v>56709.226190476191</v>
      </c>
      <c r="V837" s="140">
        <v>17.633814939410001</v>
      </c>
      <c r="X837" s="150">
        <v>218.39999999999998</v>
      </c>
      <c r="Y837" s="149">
        <v>41.523626373626378</v>
      </c>
    </row>
    <row r="838" spans="1:25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84">
        <v>38000</v>
      </c>
      <c r="J838" s="184">
        <v>38000</v>
      </c>
      <c r="K838" s="184">
        <v>20000</v>
      </c>
      <c r="L838" s="125">
        <v>7.9139999999999997</v>
      </c>
      <c r="M838" s="136">
        <v>8</v>
      </c>
      <c r="N838" s="125">
        <v>3.1459999999999999</v>
      </c>
      <c r="O838" s="184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83">
        <v>5</v>
      </c>
      <c r="U838" s="139">
        <v>42001.190476190473</v>
      </c>
      <c r="V838" s="140">
        <v>23.808848955528475</v>
      </c>
      <c r="X838" s="150">
        <v>33.6</v>
      </c>
      <c r="Y838" s="149">
        <v>56.709226190476194</v>
      </c>
    </row>
    <row r="839" spans="1:25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  <c r="X839" s="150">
        <v>25.200000000000003</v>
      </c>
      <c r="Y839" s="149">
        <v>42.00119047619048</v>
      </c>
    </row>
    <row r="840" spans="1:25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  <c r="X840" s="150">
        <v>79.8</v>
      </c>
      <c r="Y840" s="149">
        <v>22.076441102756892</v>
      </c>
    </row>
    <row r="841" spans="1:25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84">
        <v>38000</v>
      </c>
      <c r="J841" s="184">
        <v>38000</v>
      </c>
      <c r="K841" s="184">
        <v>20000</v>
      </c>
      <c r="L841" s="125">
        <v>8.74</v>
      </c>
      <c r="M841" s="136">
        <v>9</v>
      </c>
      <c r="N841" s="125">
        <v>0.77200000000000002</v>
      </c>
      <c r="O841" s="184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83">
        <v>1</v>
      </c>
      <c r="U841" s="139">
        <v>317723.80952380953</v>
      </c>
      <c r="V841" s="140">
        <v>3.1473876682353645</v>
      </c>
      <c r="X841" s="150">
        <v>100.80000000000001</v>
      </c>
      <c r="Y841" s="149">
        <v>32.116765873015865</v>
      </c>
    </row>
    <row r="842" spans="1:25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  <c r="X842" s="150">
        <v>4.2</v>
      </c>
      <c r="Y842" s="149">
        <v>317.72380952380951</v>
      </c>
    </row>
    <row r="843" spans="1:25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  <c r="X843" s="150">
        <v>336</v>
      </c>
      <c r="Y843" s="149">
        <v>19.041309523809524</v>
      </c>
    </row>
    <row r="844" spans="1:25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  <c r="X844" s="150">
        <v>126</v>
      </c>
      <c r="Y844" s="149">
        <v>41.204920634920633</v>
      </c>
    </row>
    <row r="845" spans="1:25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84">
        <v>38000</v>
      </c>
      <c r="J845" s="184">
        <v>38000</v>
      </c>
      <c r="K845" s="184">
        <v>20000</v>
      </c>
      <c r="L845" s="125">
        <v>9.5210000000000008</v>
      </c>
      <c r="M845" s="136">
        <v>10</v>
      </c>
      <c r="N845" s="125">
        <v>3.1320000000000001</v>
      </c>
      <c r="O845" s="184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83">
        <v>5</v>
      </c>
      <c r="U845" s="139">
        <v>49051.190476190473</v>
      </c>
      <c r="V845" s="140">
        <v>20.386865034099461</v>
      </c>
      <c r="X845" s="150">
        <v>54.599999999999994</v>
      </c>
      <c r="Y845" s="149">
        <v>63.153479853479851</v>
      </c>
    </row>
    <row r="846" spans="1:25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84">
        <v>110000</v>
      </c>
      <c r="J846" s="184">
        <v>110000</v>
      </c>
      <c r="K846" s="184">
        <v>38000</v>
      </c>
      <c r="L846" s="125">
        <v>12.335000000000001</v>
      </c>
      <c r="M846" s="136">
        <v>13</v>
      </c>
      <c r="N846" s="125">
        <v>4.2080000000000002</v>
      </c>
      <c r="O846" s="184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83">
        <v>10</v>
      </c>
      <c r="U846" s="139">
        <v>89953.174603174586</v>
      </c>
      <c r="V846" s="140">
        <v>11.116895033571261</v>
      </c>
      <c r="X846" s="150">
        <v>25.200000000000003</v>
      </c>
      <c r="Y846" s="149">
        <v>49.05119047619047</v>
      </c>
    </row>
    <row r="847" spans="1:25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84">
        <v>38000</v>
      </c>
      <c r="J847" s="184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84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83">
        <v>4</v>
      </c>
      <c r="U847" s="139">
        <v>166461.90476190476</v>
      </c>
      <c r="V847" s="140">
        <v>6.0073804960379897</v>
      </c>
      <c r="X847" s="150">
        <v>37.800000000000004</v>
      </c>
      <c r="Y847" s="149">
        <v>89.953174603174588</v>
      </c>
    </row>
    <row r="848" spans="1:25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84">
        <v>38000</v>
      </c>
      <c r="J848" s="184">
        <v>38000</v>
      </c>
      <c r="K848" s="184">
        <v>20000</v>
      </c>
      <c r="L848" s="125">
        <v>8.3170000000000002</v>
      </c>
      <c r="M848" s="136">
        <v>9</v>
      </c>
      <c r="N848" s="125">
        <v>0.93300000000000005</v>
      </c>
      <c r="O848" s="184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83">
        <v>2</v>
      </c>
      <c r="U848" s="139">
        <v>164261.90476190476</v>
      </c>
      <c r="V848" s="140">
        <v>6.087838817219887</v>
      </c>
      <c r="X848" s="150">
        <v>4.2</v>
      </c>
      <c r="Y848" s="149">
        <v>166.46190476190475</v>
      </c>
    </row>
    <row r="849" spans="1:25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84">
        <v>38000</v>
      </c>
      <c r="J849" s="184">
        <v>38000</v>
      </c>
      <c r="K849" s="184">
        <v>20000</v>
      </c>
      <c r="L849" s="125">
        <v>11.864000000000001</v>
      </c>
      <c r="M849" s="136">
        <v>12</v>
      </c>
      <c r="N849" s="125">
        <v>1.173</v>
      </c>
      <c r="O849" s="184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83">
        <v>2</v>
      </c>
      <c r="U849" s="139">
        <v>183083.33333333331</v>
      </c>
      <c r="V849" s="140">
        <v>5.4619936276741008</v>
      </c>
      <c r="X849" s="150">
        <v>8.4</v>
      </c>
      <c r="Y849" s="149">
        <v>164.26190476190479</v>
      </c>
    </row>
    <row r="850" spans="1:25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84">
        <v>38000</v>
      </c>
      <c r="J850" s="184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84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83">
        <v>6</v>
      </c>
      <c r="U850" s="139">
        <v>26861.111111111109</v>
      </c>
      <c r="V850" s="140">
        <v>37.228541882109624</v>
      </c>
      <c r="X850" s="150">
        <v>8.4</v>
      </c>
      <c r="Y850" s="149">
        <v>183.08333333333331</v>
      </c>
    </row>
    <row r="851" spans="1:25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84">
        <v>38000</v>
      </c>
      <c r="J851" s="184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84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83">
        <v>1</v>
      </c>
      <c r="U851" s="139">
        <v>317723.80952380953</v>
      </c>
      <c r="V851" s="140">
        <v>3.1473876682353645</v>
      </c>
      <c r="X851" s="150">
        <v>37.800000000000004</v>
      </c>
      <c r="Y851" s="149">
        <v>26.861111111111111</v>
      </c>
    </row>
    <row r="852" spans="1:25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  <c r="X852" s="150">
        <v>4.2</v>
      </c>
      <c r="Y852" s="149">
        <v>317.72380952380951</v>
      </c>
    </row>
    <row r="853" spans="1:25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  <c r="X853" s="150">
        <v>75.600000000000009</v>
      </c>
      <c r="Y853" s="149">
        <v>37.245370370370367</v>
      </c>
    </row>
    <row r="854" spans="1:25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84">
        <v>38000</v>
      </c>
      <c r="J854" s="124" t="s">
        <v>186</v>
      </c>
      <c r="K854" s="184">
        <v>38000</v>
      </c>
      <c r="L854" s="125">
        <v>3.75</v>
      </c>
      <c r="M854" s="136">
        <v>4</v>
      </c>
      <c r="N854" s="125">
        <v>2.6509999999999998</v>
      </c>
      <c r="O854" s="184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83">
        <v>4</v>
      </c>
      <c r="U854" s="139">
        <v>29946.190476190477</v>
      </c>
      <c r="V854" s="140">
        <v>33.393229125256411</v>
      </c>
      <c r="X854" s="150">
        <v>92.4</v>
      </c>
      <c r="Y854" s="149">
        <v>21.34751082251082</v>
      </c>
    </row>
    <row r="855" spans="1:25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84">
        <v>38000</v>
      </c>
      <c r="J855" s="184">
        <v>38000</v>
      </c>
      <c r="K855" s="184">
        <v>20000</v>
      </c>
      <c r="L855" s="125">
        <v>4.8620000000000001</v>
      </c>
      <c r="M855" s="136">
        <v>5</v>
      </c>
      <c r="N855" s="125">
        <v>3.0950000000000002</v>
      </c>
      <c r="O855" s="184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83">
        <v>5</v>
      </c>
      <c r="U855" s="139">
        <v>31426.190476190473</v>
      </c>
      <c r="V855" s="140">
        <v>31.820592469126453</v>
      </c>
      <c r="X855" s="150">
        <v>21</v>
      </c>
      <c r="Y855" s="149">
        <v>29.946190476190477</v>
      </c>
    </row>
    <row r="856" spans="1:25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  <c r="X856" s="150">
        <v>25.200000000000003</v>
      </c>
      <c r="Y856" s="149">
        <v>31.426190476190477</v>
      </c>
    </row>
    <row r="857" spans="1:25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  <c r="X857" s="150">
        <v>46.2</v>
      </c>
      <c r="Y857" s="149">
        <v>97.450865800865785</v>
      </c>
    </row>
    <row r="858" spans="1:25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84">
        <v>38000</v>
      </c>
      <c r="J858" s="184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84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83">
        <v>2</v>
      </c>
      <c r="U858" s="139">
        <v>220726.19047619047</v>
      </c>
      <c r="V858" s="140">
        <v>4.5304999730327387</v>
      </c>
      <c r="X858" s="150">
        <v>46.2</v>
      </c>
      <c r="Y858" s="149">
        <v>79.198917748917737</v>
      </c>
    </row>
    <row r="859" spans="1:25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84">
        <v>38000</v>
      </c>
      <c r="J859" s="184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84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83">
        <v>3</v>
      </c>
      <c r="U859" s="139">
        <v>158456.3492063492</v>
      </c>
      <c r="V859" s="140">
        <v>6.3108862788309841</v>
      </c>
      <c r="X859" s="150">
        <v>8.4</v>
      </c>
      <c r="Y859" s="149">
        <v>220.72619047619045</v>
      </c>
    </row>
    <row r="860" spans="1:25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  <c r="X860" s="150">
        <v>12.600000000000001</v>
      </c>
      <c r="Y860" s="149">
        <v>158.45634920634922</v>
      </c>
    </row>
    <row r="861" spans="1:25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84">
        <v>110000</v>
      </c>
      <c r="J861" s="184">
        <v>110000</v>
      </c>
      <c r="K861" s="184">
        <v>38000</v>
      </c>
      <c r="L861" s="125">
        <v>16.594999999999999</v>
      </c>
      <c r="M861" s="136">
        <v>17</v>
      </c>
      <c r="N861" s="125">
        <v>4.1890000000000001</v>
      </c>
      <c r="O861" s="184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83">
        <v>10</v>
      </c>
      <c r="U861" s="139">
        <v>101726.71957671957</v>
      </c>
      <c r="V861" s="140">
        <v>9.8302589935167113</v>
      </c>
      <c r="X861" s="150">
        <v>1491</v>
      </c>
      <c r="Y861" s="149">
        <v>28.486478873239438</v>
      </c>
    </row>
    <row r="862" spans="1:25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  <c r="X862" s="150">
        <v>37.800000000000004</v>
      </c>
      <c r="Y862" s="149">
        <v>101.72671957671957</v>
      </c>
    </row>
    <row r="863" spans="1:25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84">
        <v>110000</v>
      </c>
      <c r="J863" s="184">
        <v>110000</v>
      </c>
      <c r="K863" s="184">
        <v>38000</v>
      </c>
      <c r="L863" s="125">
        <v>19.323</v>
      </c>
      <c r="M863" s="136">
        <v>20</v>
      </c>
      <c r="N863" s="125">
        <v>2.8820000000000001</v>
      </c>
      <c r="O863" s="184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83">
        <v>9</v>
      </c>
      <c r="U863" s="139">
        <v>148033.73015873015</v>
      </c>
      <c r="V863" s="140">
        <v>6.7552171989974408</v>
      </c>
      <c r="X863" s="150">
        <v>46.2</v>
      </c>
      <c r="Y863" s="149">
        <v>33.569047619047616</v>
      </c>
    </row>
    <row r="864" spans="1:25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84">
        <v>38000</v>
      </c>
      <c r="J864" s="184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84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83">
        <v>1</v>
      </c>
      <c r="U864" s="139">
        <v>342819.04761904763</v>
      </c>
      <c r="V864" s="140">
        <v>2.9169907767529724</v>
      </c>
      <c r="X864" s="150">
        <v>25.200000000000003</v>
      </c>
      <c r="Y864" s="149">
        <v>148.03373015873015</v>
      </c>
    </row>
    <row r="865" spans="1:25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84">
        <v>38000</v>
      </c>
      <c r="J865" s="184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84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83">
        <v>4</v>
      </c>
      <c r="U865" s="139">
        <v>216654.76190476189</v>
      </c>
      <c r="V865" s="140">
        <v>4.6156382218803227</v>
      </c>
      <c r="X865" s="150">
        <v>4.2</v>
      </c>
      <c r="Y865" s="149">
        <v>342.81904761904764</v>
      </c>
    </row>
    <row r="866" spans="1:25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84">
        <v>38000</v>
      </c>
      <c r="J866" s="184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84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83">
        <v>4</v>
      </c>
      <c r="U866" s="139">
        <v>199923.80952380953</v>
      </c>
      <c r="V866" s="140">
        <v>5.0019054878048781</v>
      </c>
      <c r="X866" s="150">
        <v>4.2</v>
      </c>
      <c r="Y866" s="149">
        <v>216.6547619047619</v>
      </c>
    </row>
    <row r="867" spans="1:25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  <c r="X867" s="150">
        <v>4.2</v>
      </c>
      <c r="Y867" s="149">
        <v>199.92380952380952</v>
      </c>
    </row>
    <row r="868" spans="1:25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84">
        <v>38000</v>
      </c>
      <c r="J868" s="124" t="s">
        <v>186</v>
      </c>
      <c r="K868" s="184">
        <v>38000</v>
      </c>
      <c r="L868" s="125">
        <v>6.3979999999999997</v>
      </c>
      <c r="M868" s="136">
        <v>7</v>
      </c>
      <c r="N868" s="125">
        <v>2.3050000000000002</v>
      </c>
      <c r="O868" s="184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83">
        <v>4</v>
      </c>
      <c r="U868" s="139">
        <v>39984.761904761908</v>
      </c>
      <c r="V868" s="140">
        <v>25.009527439024389</v>
      </c>
      <c r="X868" s="150">
        <v>483</v>
      </c>
      <c r="Y868" s="149">
        <v>17.508447204968945</v>
      </c>
    </row>
    <row r="869" spans="1:25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84">
        <v>110000</v>
      </c>
      <c r="J869" s="184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84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83">
        <v>11</v>
      </c>
      <c r="U869" s="139">
        <v>45038.095238095237</v>
      </c>
      <c r="V869" s="140">
        <v>22.203425671389301</v>
      </c>
      <c r="X869" s="150">
        <v>21</v>
      </c>
      <c r="Y869" s="149">
        <v>39.984761904761903</v>
      </c>
    </row>
    <row r="870" spans="1:25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84">
        <v>110000</v>
      </c>
      <c r="J870" s="184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84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83">
        <v>11</v>
      </c>
      <c r="U870" s="139">
        <v>47709.523809523816</v>
      </c>
      <c r="V870" s="140">
        <v>20.960175666234154</v>
      </c>
      <c r="X870" s="150">
        <v>67.2</v>
      </c>
      <c r="Y870" s="149">
        <v>45.038095238095238</v>
      </c>
    </row>
    <row r="871" spans="1:25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84">
        <v>110000</v>
      </c>
      <c r="J871" s="184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84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83">
        <v>7</v>
      </c>
      <c r="U871" s="139">
        <v>158426.19047619044</v>
      </c>
      <c r="V871" s="140">
        <v>6.3120876478456251</v>
      </c>
      <c r="X871" s="150">
        <v>54.599999999999994</v>
      </c>
      <c r="Y871" s="149">
        <v>47.709523809523823</v>
      </c>
    </row>
    <row r="872" spans="1:25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84">
        <v>110000</v>
      </c>
      <c r="J872" s="184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84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83">
        <v>7</v>
      </c>
      <c r="U872" s="139">
        <v>450183.33333333331</v>
      </c>
      <c r="V872" s="140">
        <v>2.2213172411239865</v>
      </c>
      <c r="X872" s="150">
        <v>12.600000000000001</v>
      </c>
      <c r="Y872" s="149">
        <v>158.42619047619044</v>
      </c>
    </row>
    <row r="873" spans="1:25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84">
        <v>38000</v>
      </c>
      <c r="J873" s="184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84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83">
        <v>1</v>
      </c>
      <c r="U873" s="139">
        <v>317723.80952380953</v>
      </c>
      <c r="V873" s="140">
        <v>3.1473876682353645</v>
      </c>
      <c r="X873" s="150">
        <v>4.2</v>
      </c>
      <c r="Y873" s="149">
        <v>450.18333333333334</v>
      </c>
    </row>
    <row r="874" spans="1:25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84">
        <v>38000</v>
      </c>
      <c r="J874" s="124" t="s">
        <v>186</v>
      </c>
      <c r="K874" s="184">
        <v>38000</v>
      </c>
      <c r="L874" s="125">
        <v>7.4480000000000004</v>
      </c>
      <c r="M874" s="136">
        <v>8</v>
      </c>
      <c r="N874" s="125">
        <v>0.72499999999999998</v>
      </c>
      <c r="O874" s="184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83">
        <v>4</v>
      </c>
      <c r="U874" s="139">
        <v>216654.76190476189</v>
      </c>
      <c r="V874" s="140">
        <v>4.6156382218803227</v>
      </c>
      <c r="X874" s="150">
        <v>4.2</v>
      </c>
      <c r="Y874" s="149">
        <v>317.72380952380951</v>
      </c>
    </row>
    <row r="875" spans="1:25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84">
        <v>38000</v>
      </c>
      <c r="J875" s="184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84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83">
        <v>1</v>
      </c>
      <c r="U875" s="139">
        <v>355366.66666666663</v>
      </c>
      <c r="V875" s="140">
        <v>2.8139949348091173</v>
      </c>
      <c r="X875" s="150">
        <v>4.2</v>
      </c>
      <c r="Y875" s="149">
        <v>216.6547619047619</v>
      </c>
    </row>
    <row r="876" spans="1:25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84">
        <v>38000</v>
      </c>
      <c r="J876" s="184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84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83">
        <v>1</v>
      </c>
      <c r="U876" s="139">
        <v>355366.66666666663</v>
      </c>
      <c r="V876" s="140">
        <v>2.8139949348091173</v>
      </c>
      <c r="X876" s="150">
        <v>4.2</v>
      </c>
      <c r="Y876" s="149">
        <v>355.36666666666662</v>
      </c>
    </row>
    <row r="877" spans="1:25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  <c r="X877" s="150">
        <v>4.2</v>
      </c>
      <c r="Y877" s="149">
        <v>355.36666666666662</v>
      </c>
    </row>
    <row r="878" spans="1:25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84">
        <v>38000</v>
      </c>
      <c r="J878" s="184">
        <v>38000</v>
      </c>
      <c r="K878" s="184">
        <v>10000</v>
      </c>
      <c r="L878" s="125">
        <v>8.5730000000000004</v>
      </c>
      <c r="M878" s="136">
        <v>9</v>
      </c>
      <c r="N878" s="125">
        <v>0.52400000000000002</v>
      </c>
      <c r="O878" s="184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83">
        <v>1</v>
      </c>
      <c r="U878" s="139">
        <v>317723.80952380953</v>
      </c>
      <c r="V878" s="140">
        <v>3.1473876682353645</v>
      </c>
      <c r="X878" s="150">
        <v>121.80000000000001</v>
      </c>
      <c r="Y878" s="149">
        <v>28.310180623973725</v>
      </c>
    </row>
    <row r="879" spans="1:25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84">
        <v>38000</v>
      </c>
      <c r="J879" s="184">
        <v>38000</v>
      </c>
      <c r="K879" s="184">
        <v>10000</v>
      </c>
      <c r="L879" s="125">
        <v>10.85</v>
      </c>
      <c r="M879" s="136">
        <v>11</v>
      </c>
      <c r="N879" s="125">
        <v>0.28799999999999998</v>
      </c>
      <c r="O879" s="184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83">
        <v>1</v>
      </c>
      <c r="U879" s="139">
        <v>342819.04761904763</v>
      </c>
      <c r="V879" s="140">
        <v>2.9169907767529724</v>
      </c>
      <c r="X879" s="150">
        <v>4.2</v>
      </c>
      <c r="Y879" s="149">
        <v>317.72380952380951</v>
      </c>
    </row>
    <row r="880" spans="1:25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84">
        <v>38000</v>
      </c>
      <c r="J880" s="184">
        <v>38000</v>
      </c>
      <c r="K880" s="184">
        <v>10000</v>
      </c>
      <c r="L880" s="125">
        <v>7.5919999999999996</v>
      </c>
      <c r="M880" s="136">
        <v>8</v>
      </c>
      <c r="N880" s="125">
        <v>0.76300000000000001</v>
      </c>
      <c r="O880" s="184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83">
        <v>4</v>
      </c>
      <c r="U880" s="139">
        <v>216654.76190476189</v>
      </c>
      <c r="V880" s="140">
        <v>4.6156382218803227</v>
      </c>
      <c r="X880" s="150">
        <v>4.2</v>
      </c>
      <c r="Y880" s="149">
        <v>342.81904761904764</v>
      </c>
    </row>
    <row r="881" spans="1:25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84">
        <v>110000</v>
      </c>
      <c r="J881" s="184">
        <v>110000</v>
      </c>
      <c r="K881" s="184">
        <v>38000</v>
      </c>
      <c r="L881" s="125">
        <v>3.3460000000000001</v>
      </c>
      <c r="M881" s="136">
        <v>4</v>
      </c>
      <c r="N881" s="125">
        <v>1.8560000000000001</v>
      </c>
      <c r="O881" s="184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83">
        <v>8</v>
      </c>
      <c r="U881" s="139">
        <v>111654.16666666666</v>
      </c>
      <c r="V881" s="140">
        <v>8.9562264432585739</v>
      </c>
      <c r="X881" s="150">
        <v>4.2</v>
      </c>
      <c r="Y881" s="149">
        <v>216.6547619047619</v>
      </c>
    </row>
    <row r="882" spans="1:25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84">
        <v>38000</v>
      </c>
      <c r="J882" s="184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84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83">
        <v>1</v>
      </c>
      <c r="U882" s="139">
        <v>380461.90476190473</v>
      </c>
      <c r="V882" s="140">
        <v>2.6283840444572388</v>
      </c>
      <c r="X882" s="150">
        <v>16.8</v>
      </c>
      <c r="Y882" s="149">
        <v>111.65416666666665</v>
      </c>
    </row>
    <row r="883" spans="1:25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84">
        <v>38000</v>
      </c>
      <c r="J883" s="184">
        <v>38000</v>
      </c>
      <c r="K883" s="184">
        <v>10000</v>
      </c>
      <c r="L883" s="125">
        <v>9.0540000000000003</v>
      </c>
      <c r="M883" s="136">
        <v>10</v>
      </c>
      <c r="N883" s="125">
        <v>2.9889999999999999</v>
      </c>
      <c r="O883" s="184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83">
        <v>5</v>
      </c>
      <c r="U883" s="139">
        <v>49051.190476190473</v>
      </c>
      <c r="V883" s="140">
        <v>20.386865034099461</v>
      </c>
      <c r="X883" s="150">
        <v>4.2</v>
      </c>
      <c r="Y883" s="149">
        <v>380.46190476190475</v>
      </c>
    </row>
    <row r="884" spans="1:25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84">
        <v>38000</v>
      </c>
      <c r="J884" s="184">
        <v>38000</v>
      </c>
      <c r="K884" s="184">
        <v>10000</v>
      </c>
      <c r="L884" s="125">
        <v>6.55</v>
      </c>
      <c r="M884" s="136">
        <v>7</v>
      </c>
      <c r="N884" s="125">
        <v>0.81299999999999994</v>
      </c>
      <c r="O884" s="184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83">
        <v>4</v>
      </c>
      <c r="U884" s="139">
        <v>199923.80952380953</v>
      </c>
      <c r="V884" s="140">
        <v>5.0019054878048781</v>
      </c>
      <c r="X884" s="150">
        <v>25.200000000000003</v>
      </c>
      <c r="Y884" s="149">
        <v>49.05119047619047</v>
      </c>
    </row>
    <row r="885" spans="1:25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84">
        <v>38000</v>
      </c>
      <c r="J885" s="184">
        <v>38000</v>
      </c>
      <c r="K885" s="184">
        <v>10000</v>
      </c>
      <c r="L885" s="125">
        <v>6.4729999999999999</v>
      </c>
      <c r="M885" s="136">
        <v>7</v>
      </c>
      <c r="N885" s="125">
        <v>2.456</v>
      </c>
      <c r="O885" s="184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83">
        <v>4</v>
      </c>
      <c r="U885" s="139">
        <v>39984.761904761908</v>
      </c>
      <c r="V885" s="140">
        <v>25.009527439024389</v>
      </c>
      <c r="X885" s="150">
        <v>4.2</v>
      </c>
      <c r="Y885" s="149">
        <v>199.92380952380952</v>
      </c>
    </row>
    <row r="886" spans="1:25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84">
        <v>38000</v>
      </c>
      <c r="J886" s="184">
        <v>38000</v>
      </c>
      <c r="K886" s="184">
        <v>10000</v>
      </c>
      <c r="L886" s="125">
        <v>12.154999999999999</v>
      </c>
      <c r="M886" s="136">
        <v>13</v>
      </c>
      <c r="N886" s="125">
        <v>2.956</v>
      </c>
      <c r="O886" s="184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83">
        <v>5</v>
      </c>
      <c r="U886" s="139">
        <v>59626.190476190466</v>
      </c>
      <c r="V886" s="140">
        <v>16.771153615780861</v>
      </c>
      <c r="X886" s="150">
        <v>21</v>
      </c>
      <c r="Y886" s="149">
        <v>39.984761904761903</v>
      </c>
    </row>
    <row r="887" spans="1:25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84">
        <v>38000</v>
      </c>
      <c r="J887" s="184">
        <v>38000</v>
      </c>
      <c r="K887" s="184">
        <v>10000</v>
      </c>
      <c r="L887" s="125">
        <v>12.862</v>
      </c>
      <c r="M887" s="136">
        <v>13</v>
      </c>
      <c r="N887" s="125">
        <v>1.3080000000000001</v>
      </c>
      <c r="O887" s="184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83">
        <v>2</v>
      </c>
      <c r="U887" s="139">
        <v>189357.14285714284</v>
      </c>
      <c r="V887" s="140">
        <v>5.2810260279139944</v>
      </c>
      <c r="X887" s="150">
        <v>25.200000000000003</v>
      </c>
      <c r="Y887" s="149">
        <v>59.626190476190466</v>
      </c>
    </row>
    <row r="888" spans="1:25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84">
        <v>38000</v>
      </c>
      <c r="J888" s="184">
        <v>38000</v>
      </c>
      <c r="K888" s="184">
        <v>10000</v>
      </c>
      <c r="L888" s="125">
        <v>12.042</v>
      </c>
      <c r="M888" s="136">
        <v>13</v>
      </c>
      <c r="N888" s="125">
        <v>0.89100000000000001</v>
      </c>
      <c r="O888" s="184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83">
        <v>2</v>
      </c>
      <c r="U888" s="139">
        <v>189357.14285714284</v>
      </c>
      <c r="V888" s="140">
        <v>5.2810260279139944</v>
      </c>
      <c r="X888" s="150">
        <v>8.4</v>
      </c>
      <c r="Y888" s="149">
        <v>189.35714285714283</v>
      </c>
    </row>
    <row r="889" spans="1:25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  <c r="X889" s="150">
        <v>8.4</v>
      </c>
      <c r="Y889" s="149">
        <v>189.35714285714283</v>
      </c>
    </row>
    <row r="890" spans="1:25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84">
        <v>38000</v>
      </c>
      <c r="J890" s="184">
        <v>38000</v>
      </c>
      <c r="K890" s="184">
        <v>10000</v>
      </c>
      <c r="L890" s="125">
        <v>9.7949999999999999</v>
      </c>
      <c r="M890" s="136">
        <v>10</v>
      </c>
      <c r="N890" s="125">
        <v>2.4689999999999999</v>
      </c>
      <c r="O890" s="184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83">
        <v>4</v>
      </c>
      <c r="U890" s="139">
        <v>50023.333333333336</v>
      </c>
      <c r="V890" s="140">
        <v>19.990671020190579</v>
      </c>
      <c r="X890" s="150">
        <v>63</v>
      </c>
      <c r="Y890" s="149">
        <v>51.386825396825394</v>
      </c>
    </row>
    <row r="891" spans="1:25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84">
        <v>38000</v>
      </c>
      <c r="J891" s="124" t="s">
        <v>186</v>
      </c>
      <c r="K891" s="184">
        <v>38000</v>
      </c>
      <c r="L891" s="125">
        <v>5.9809999999999999</v>
      </c>
      <c r="M891" s="136">
        <v>6</v>
      </c>
      <c r="N891" s="125">
        <v>0.39500000000000002</v>
      </c>
      <c r="O891" s="184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83">
        <v>4</v>
      </c>
      <c r="U891" s="139">
        <v>183192.85714285713</v>
      </c>
      <c r="V891" s="140">
        <v>5.4587281163488903</v>
      </c>
      <c r="X891" s="150">
        <v>21</v>
      </c>
      <c r="Y891" s="149">
        <v>50.023333333333333</v>
      </c>
    </row>
    <row r="892" spans="1:25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84">
        <v>38000</v>
      </c>
      <c r="J892" s="124" t="s">
        <v>186</v>
      </c>
      <c r="K892" s="184">
        <v>38000</v>
      </c>
      <c r="L892" s="125">
        <v>5.9790000000000001</v>
      </c>
      <c r="M892" s="136">
        <v>6</v>
      </c>
      <c r="N892" s="125">
        <v>1.2769999999999999</v>
      </c>
      <c r="O892" s="184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83">
        <v>4</v>
      </c>
      <c r="U892" s="139">
        <v>91596.428571428565</v>
      </c>
      <c r="V892" s="140">
        <v>10.917456232697781</v>
      </c>
      <c r="X892" s="150">
        <v>4.2</v>
      </c>
      <c r="Y892" s="149">
        <v>183.19285714285712</v>
      </c>
    </row>
    <row r="893" spans="1:25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  <c r="X893" s="150">
        <v>8.4</v>
      </c>
      <c r="Y893" s="149">
        <v>91.596428571428561</v>
      </c>
    </row>
    <row r="894" spans="1:25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84">
        <v>110000</v>
      </c>
      <c r="J894" s="184">
        <v>110000</v>
      </c>
      <c r="K894" s="184">
        <v>38000</v>
      </c>
      <c r="L894" s="125">
        <v>4.5609999999999999</v>
      </c>
      <c r="M894" s="136">
        <v>5</v>
      </c>
      <c r="N894" s="125">
        <v>4.4089999999999998</v>
      </c>
      <c r="O894" s="184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83">
        <v>10</v>
      </c>
      <c r="U894" s="139">
        <v>66406.084656084655</v>
      </c>
      <c r="V894" s="140">
        <v>15.058861024241581</v>
      </c>
      <c r="X894" s="150">
        <v>168</v>
      </c>
      <c r="Y894" s="149">
        <v>16.778928571428573</v>
      </c>
    </row>
    <row r="895" spans="1:25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84">
        <v>38000</v>
      </c>
      <c r="J895" s="124" t="s">
        <v>186</v>
      </c>
      <c r="K895" s="184">
        <v>38000</v>
      </c>
      <c r="L895" s="125">
        <v>2.7629999999999999</v>
      </c>
      <c r="M895" s="136">
        <v>3</v>
      </c>
      <c r="N895" s="125">
        <v>0.754</v>
      </c>
      <c r="O895" s="184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83">
        <v>4</v>
      </c>
      <c r="U895" s="139">
        <v>133000</v>
      </c>
      <c r="V895" s="140">
        <v>7.518796992481203</v>
      </c>
      <c r="X895" s="150">
        <v>37.800000000000004</v>
      </c>
      <c r="Y895" s="149">
        <v>66.406084656084644</v>
      </c>
    </row>
    <row r="896" spans="1:25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84">
        <v>38000</v>
      </c>
      <c r="J896" s="124" t="s">
        <v>186</v>
      </c>
      <c r="K896" s="184">
        <v>38000</v>
      </c>
      <c r="L896" s="125">
        <v>2.2160000000000002</v>
      </c>
      <c r="M896" s="136">
        <v>3</v>
      </c>
      <c r="N896" s="125">
        <v>2.367</v>
      </c>
      <c r="O896" s="184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83">
        <v>4</v>
      </c>
      <c r="U896" s="139">
        <v>26600</v>
      </c>
      <c r="V896" s="140">
        <v>37.593984962406012</v>
      </c>
      <c r="X896" s="150">
        <v>4.2</v>
      </c>
      <c r="Y896" s="149">
        <v>133</v>
      </c>
    </row>
    <row r="897" spans="1:25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84">
        <v>38000</v>
      </c>
      <c r="J897" s="124" t="s">
        <v>186</v>
      </c>
      <c r="K897" s="184">
        <v>38000</v>
      </c>
      <c r="L897" s="125">
        <v>3.3170000000000002</v>
      </c>
      <c r="M897" s="136">
        <v>4</v>
      </c>
      <c r="N897" s="125">
        <v>2.9940000000000002</v>
      </c>
      <c r="O897" s="184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83">
        <v>5</v>
      </c>
      <c r="U897" s="139">
        <v>27901.190476190473</v>
      </c>
      <c r="V897" s="140">
        <v>35.840764602978204</v>
      </c>
      <c r="X897" s="150">
        <v>21</v>
      </c>
      <c r="Y897" s="149">
        <v>26.599999999999998</v>
      </c>
    </row>
    <row r="898" spans="1:25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84">
        <v>38000</v>
      </c>
      <c r="J898" s="124" t="s">
        <v>186</v>
      </c>
      <c r="K898" s="184">
        <v>38000</v>
      </c>
      <c r="L898" s="125">
        <v>3.7490000000000001</v>
      </c>
      <c r="M898" s="136">
        <v>4</v>
      </c>
      <c r="N898" s="125">
        <v>0.38700000000000001</v>
      </c>
      <c r="O898" s="184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83">
        <v>4</v>
      </c>
      <c r="U898" s="139">
        <v>149730.95238095237</v>
      </c>
      <c r="V898" s="140">
        <v>6.6786458250512828</v>
      </c>
      <c r="X898" s="150">
        <v>25.200000000000003</v>
      </c>
      <c r="Y898" s="149">
        <v>27.901190476190472</v>
      </c>
    </row>
    <row r="899" spans="1:25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84">
        <v>38000</v>
      </c>
      <c r="J899" s="184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84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83">
        <v>4</v>
      </c>
      <c r="U899" s="139">
        <v>216654.76190476189</v>
      </c>
      <c r="V899" s="140">
        <v>4.6156382218803227</v>
      </c>
      <c r="X899" s="150">
        <v>4.2</v>
      </c>
      <c r="Y899" s="149">
        <v>149.73095238095235</v>
      </c>
    </row>
    <row r="900" spans="1:25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84">
        <v>38000</v>
      </c>
      <c r="J900" s="184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84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83">
        <v>1</v>
      </c>
      <c r="U900" s="139">
        <v>330271.42857142858</v>
      </c>
      <c r="V900" s="140">
        <v>3.0278126216531858</v>
      </c>
      <c r="X900" s="150">
        <v>4.2</v>
      </c>
      <c r="Y900" s="149">
        <v>216.6547619047619</v>
      </c>
    </row>
    <row r="901" spans="1:25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84">
        <v>38000</v>
      </c>
      <c r="J901" s="124" t="s">
        <v>186</v>
      </c>
      <c r="K901" s="184">
        <v>38000</v>
      </c>
      <c r="L901" s="125">
        <v>6.26</v>
      </c>
      <c r="M901" s="136">
        <v>7</v>
      </c>
      <c r="N901" s="125">
        <v>0.92300000000000004</v>
      </c>
      <c r="O901" s="184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83">
        <v>4</v>
      </c>
      <c r="U901" s="139">
        <v>99961.904761904763</v>
      </c>
      <c r="V901" s="140">
        <v>10.003810975609756</v>
      </c>
      <c r="X901" s="150">
        <v>4.2</v>
      </c>
      <c r="Y901" s="149">
        <v>330.2714285714286</v>
      </c>
    </row>
    <row r="902" spans="1:25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84">
        <v>38000</v>
      </c>
      <c r="J902" s="124" t="s">
        <v>186</v>
      </c>
      <c r="K902" s="184">
        <v>38000</v>
      </c>
      <c r="L902" s="125">
        <v>3.36</v>
      </c>
      <c r="M902" s="136">
        <v>4</v>
      </c>
      <c r="N902" s="125">
        <v>3.1419999999999999</v>
      </c>
      <c r="O902" s="184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83">
        <v>5</v>
      </c>
      <c r="U902" s="139">
        <v>27901.190476190473</v>
      </c>
      <c r="V902" s="140">
        <v>35.840764602978204</v>
      </c>
      <c r="X902" s="150">
        <v>8.4</v>
      </c>
      <c r="Y902" s="149">
        <v>99.961904761904762</v>
      </c>
    </row>
    <row r="903" spans="1:25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84">
        <v>38000</v>
      </c>
      <c r="J903" s="184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84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83">
        <v>2</v>
      </c>
      <c r="U903" s="139">
        <v>164261.90476190476</v>
      </c>
      <c r="V903" s="140">
        <v>6.087838817219887</v>
      </c>
      <c r="X903" s="150">
        <v>25.200000000000003</v>
      </c>
      <c r="Y903" s="149">
        <v>27.901190476190472</v>
      </c>
    </row>
    <row r="904" spans="1:25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84">
        <v>38000</v>
      </c>
      <c r="J904" s="184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84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83">
        <v>1</v>
      </c>
      <c r="U904" s="139">
        <v>367914.28571428568</v>
      </c>
      <c r="V904" s="140">
        <v>2.7180243845616214</v>
      </c>
      <c r="X904" s="150">
        <v>8.4</v>
      </c>
      <c r="Y904" s="149">
        <v>164.26190476190479</v>
      </c>
    </row>
    <row r="905" spans="1:25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84">
        <v>38000</v>
      </c>
      <c r="J905" s="184">
        <v>38000</v>
      </c>
      <c r="K905" s="184">
        <v>20000</v>
      </c>
      <c r="L905" s="125">
        <v>3.7789999999999999</v>
      </c>
      <c r="M905" s="136">
        <v>4</v>
      </c>
      <c r="N905" s="125">
        <v>1.3440000000000001</v>
      </c>
      <c r="O905" s="184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83">
        <v>4</v>
      </c>
      <c r="U905" s="139">
        <v>74865.476190476184</v>
      </c>
      <c r="V905" s="140">
        <v>13.357291650102566</v>
      </c>
      <c r="X905" s="150">
        <v>4.2</v>
      </c>
      <c r="Y905" s="149">
        <v>367.91428571428571</v>
      </c>
    </row>
    <row r="906" spans="1:25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  <c r="X906" s="150">
        <v>8.4</v>
      </c>
      <c r="Y906" s="149">
        <v>74.865476190476173</v>
      </c>
    </row>
    <row r="907" spans="1:25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84">
        <v>110000</v>
      </c>
      <c r="J907" s="184">
        <v>20000</v>
      </c>
      <c r="K907" s="184">
        <v>110000</v>
      </c>
      <c r="L907" s="125">
        <v>4.867</v>
      </c>
      <c r="M907" s="136">
        <v>5</v>
      </c>
      <c r="N907" s="125">
        <v>1.7929999999999999</v>
      </c>
      <c r="O907" s="184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83">
        <v>7</v>
      </c>
      <c r="U907" s="139">
        <v>133330.95238095237</v>
      </c>
      <c r="V907" s="140">
        <v>7.5001339309630541</v>
      </c>
      <c r="X907" s="150">
        <v>117.60000000000002</v>
      </c>
      <c r="Y907" s="149">
        <v>14.980442176870746</v>
      </c>
    </row>
    <row r="908" spans="1:25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84">
        <v>38000</v>
      </c>
      <c r="J908" s="124" t="s">
        <v>186</v>
      </c>
      <c r="K908" s="184">
        <v>38000</v>
      </c>
      <c r="L908" s="125">
        <v>4.9969999999999999</v>
      </c>
      <c r="M908" s="136">
        <v>5</v>
      </c>
      <c r="N908" s="125">
        <v>3.8980000000000001</v>
      </c>
      <c r="O908" s="184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83">
        <v>6</v>
      </c>
      <c r="U908" s="139">
        <v>26907.440476190473</v>
      </c>
      <c r="V908" s="140">
        <v>37.164441593204216</v>
      </c>
      <c r="X908" s="150">
        <v>12.600000000000001</v>
      </c>
      <c r="Y908" s="149">
        <v>133.33095238095237</v>
      </c>
    </row>
    <row r="909" spans="1:25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84">
        <v>38000</v>
      </c>
      <c r="J909" s="184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84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83">
        <v>4</v>
      </c>
      <c r="U909" s="139">
        <v>29946.190476190477</v>
      </c>
      <c r="V909" s="140">
        <v>33.393229125256411</v>
      </c>
      <c r="X909" s="150">
        <v>33.6</v>
      </c>
      <c r="Y909" s="149">
        <v>26.907440476190473</v>
      </c>
    </row>
    <row r="910" spans="1:25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84">
        <v>38000</v>
      </c>
      <c r="J910" s="184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84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83">
        <v>4</v>
      </c>
      <c r="U910" s="139">
        <v>37432.738095238092</v>
      </c>
      <c r="V910" s="140">
        <v>26.714583300205131</v>
      </c>
      <c r="X910" s="150">
        <v>21</v>
      </c>
      <c r="Y910" s="149">
        <v>29.946190476190477</v>
      </c>
    </row>
    <row r="911" spans="1:25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H911" s="124" t="s">
        <v>180</v>
      </c>
      <c r="I911" s="184">
        <v>38000</v>
      </c>
      <c r="L911" s="125">
        <v>3.0070000000000001</v>
      </c>
      <c r="M911" s="136">
        <v>4</v>
      </c>
      <c r="N911" s="125">
        <v>3.2480000000000002</v>
      </c>
      <c r="O911" s="184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83">
        <v>5</v>
      </c>
      <c r="U911" s="139">
        <v>23915.306122448976</v>
      </c>
      <c r="V911" s="140">
        <v>41.814225370141237</v>
      </c>
      <c r="X911" s="150">
        <v>16.8</v>
      </c>
      <c r="Y911" s="149">
        <v>37.432738095238086</v>
      </c>
    </row>
    <row r="912" spans="1:25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H912" s="124" t="s">
        <v>180</v>
      </c>
      <c r="I912" s="184">
        <v>38000</v>
      </c>
      <c r="L912" s="125">
        <v>4.4370000000000003</v>
      </c>
      <c r="M912" s="136">
        <v>5</v>
      </c>
      <c r="N912" s="125">
        <v>2.9340000000000002</v>
      </c>
      <c r="O912" s="184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83">
        <v>5</v>
      </c>
      <c r="U912" s="139">
        <v>31426.190476190473</v>
      </c>
      <c r="V912" s="140">
        <v>31.820592469126453</v>
      </c>
      <c r="X912" s="150">
        <v>29.400000000000006</v>
      </c>
      <c r="Y912" s="149">
        <v>23.915306122448975</v>
      </c>
    </row>
    <row r="913" spans="1:25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H913" s="124" t="s">
        <v>180</v>
      </c>
      <c r="I913" s="184">
        <v>38000</v>
      </c>
      <c r="L913" s="125">
        <v>4.5039999999999996</v>
      </c>
      <c r="M913" s="136">
        <v>5</v>
      </c>
      <c r="N913" s="125">
        <v>4.4889999999999999</v>
      </c>
      <c r="O913" s="184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83">
        <v>6</v>
      </c>
      <c r="U913" s="139">
        <v>23917.724867724864</v>
      </c>
      <c r="V913" s="140">
        <v>41.809996792354752</v>
      </c>
      <c r="X913" s="150">
        <v>25.200000000000003</v>
      </c>
      <c r="Y913" s="149">
        <v>31.426190476190477</v>
      </c>
    </row>
    <row r="914" spans="1:25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H914" s="124" t="s">
        <v>180</v>
      </c>
      <c r="I914" s="184">
        <v>38000</v>
      </c>
      <c r="L914" s="125">
        <v>1.5329999999999999</v>
      </c>
      <c r="M914" s="136">
        <v>2</v>
      </c>
      <c r="N914" s="125">
        <v>1.4350000000000001</v>
      </c>
      <c r="O914" s="184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83">
        <v>4</v>
      </c>
      <c r="U914" s="139">
        <v>38756.349206349201</v>
      </c>
      <c r="V914" s="140">
        <v>25.802223905965231</v>
      </c>
      <c r="X914" s="150">
        <v>37.800000000000004</v>
      </c>
      <c r="Y914" s="149">
        <v>23.917724867724864</v>
      </c>
    </row>
    <row r="915" spans="1:25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  <c r="X915" s="150">
        <v>12.600000000000001</v>
      </c>
      <c r="Y915" s="149">
        <v>38.756349206349206</v>
      </c>
    </row>
    <row r="916" spans="1:25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H916" s="124" t="s">
        <v>180</v>
      </c>
      <c r="I916" s="184">
        <v>38000</v>
      </c>
      <c r="L916" s="125">
        <v>4.9829999999999997</v>
      </c>
      <c r="M916" s="136">
        <v>5</v>
      </c>
      <c r="N916" s="125">
        <v>1.4910000000000001</v>
      </c>
      <c r="O916" s="184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83">
        <v>4</v>
      </c>
      <c r="U916" s="139">
        <v>55487.301587301583</v>
      </c>
      <c r="V916" s="140">
        <v>18.02214148811397</v>
      </c>
      <c r="X916" s="150">
        <v>46.2</v>
      </c>
      <c r="Y916" s="149">
        <v>38.132034632034632</v>
      </c>
    </row>
    <row r="917" spans="1:25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84">
        <v>38000</v>
      </c>
      <c r="J917" s="124" t="s">
        <v>186</v>
      </c>
      <c r="K917" s="184">
        <v>38000</v>
      </c>
      <c r="L917" s="125">
        <v>3.5449999999999999</v>
      </c>
      <c r="M917" s="136">
        <v>4</v>
      </c>
      <c r="N917" s="125">
        <v>0.84</v>
      </c>
      <c r="O917" s="184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83">
        <v>4</v>
      </c>
      <c r="U917" s="139">
        <v>74865.476190476184</v>
      </c>
      <c r="V917" s="140">
        <v>13.357291650102566</v>
      </c>
      <c r="X917" s="150">
        <v>12.600000000000001</v>
      </c>
      <c r="Y917" s="149">
        <v>55.487301587301587</v>
      </c>
    </row>
    <row r="918" spans="1:25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84">
        <v>38000</v>
      </c>
      <c r="J918" s="124" t="s">
        <v>186</v>
      </c>
      <c r="K918" s="184">
        <v>38000</v>
      </c>
      <c r="L918" s="125">
        <v>4.4009999999999998</v>
      </c>
      <c r="M918" s="136">
        <v>5</v>
      </c>
      <c r="N918" s="125">
        <v>2.5510000000000002</v>
      </c>
      <c r="O918" s="184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83">
        <v>4</v>
      </c>
      <c r="U918" s="139">
        <v>33292.380952380954</v>
      </c>
      <c r="V918" s="140">
        <v>30.036902480189948</v>
      </c>
      <c r="X918" s="150">
        <v>8.4</v>
      </c>
      <c r="Y918" s="149">
        <v>74.865476190476173</v>
      </c>
    </row>
    <row r="919" spans="1:25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84">
        <v>38000</v>
      </c>
      <c r="J919" s="184">
        <v>38000</v>
      </c>
      <c r="K919" s="184">
        <v>20000</v>
      </c>
      <c r="L919" s="125">
        <v>2.1789999999999998</v>
      </c>
      <c r="M919" s="136">
        <v>3</v>
      </c>
      <c r="N919" s="125">
        <v>2.11</v>
      </c>
      <c r="O919" s="184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83">
        <v>4</v>
      </c>
      <c r="U919" s="139">
        <v>33250</v>
      </c>
      <c r="V919" s="140">
        <v>30.075187969924812</v>
      </c>
      <c r="X919" s="150">
        <v>21</v>
      </c>
      <c r="Y919" s="149">
        <v>33.292380952380952</v>
      </c>
    </row>
    <row r="920" spans="1:25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84">
        <v>38000</v>
      </c>
      <c r="J920" s="184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84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83">
        <v>4</v>
      </c>
      <c r="U920" s="139">
        <v>199923.80952380953</v>
      </c>
      <c r="V920" s="140">
        <v>5.0019054878048781</v>
      </c>
      <c r="X920" s="150">
        <v>16.8</v>
      </c>
      <c r="Y920" s="149">
        <v>33.25</v>
      </c>
    </row>
    <row r="921" spans="1:25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84">
        <v>38000</v>
      </c>
      <c r="J921" s="184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84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83">
        <v>4</v>
      </c>
      <c r="U921" s="139">
        <v>166461.90476190476</v>
      </c>
      <c r="V921" s="140">
        <v>6.0073804960379897</v>
      </c>
      <c r="X921" s="150">
        <v>4.2</v>
      </c>
      <c r="Y921" s="149">
        <v>199.92380952380952</v>
      </c>
    </row>
    <row r="922" spans="1:25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84">
        <v>38000</v>
      </c>
      <c r="J922" s="184">
        <v>38000</v>
      </c>
      <c r="K922" s="184">
        <v>20000</v>
      </c>
      <c r="L922" s="125">
        <v>7.3869999999999996</v>
      </c>
      <c r="M922" s="136">
        <v>8</v>
      </c>
      <c r="N922" s="125">
        <v>0.47399999999999998</v>
      </c>
      <c r="O922" s="184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83">
        <v>4</v>
      </c>
      <c r="U922" s="139">
        <v>216654.76190476189</v>
      </c>
      <c r="V922" s="140">
        <v>4.6156382218803227</v>
      </c>
      <c r="X922" s="150">
        <v>4.2</v>
      </c>
      <c r="Y922" s="149">
        <v>166.46190476190475</v>
      </c>
    </row>
    <row r="923" spans="1:25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84">
        <v>38000</v>
      </c>
      <c r="J923" s="184">
        <v>38000</v>
      </c>
      <c r="K923" s="184">
        <v>20000</v>
      </c>
      <c r="L923" s="125">
        <v>5.2809999999999997</v>
      </c>
      <c r="M923" s="136">
        <v>6</v>
      </c>
      <c r="N923" s="125">
        <v>0.46300000000000002</v>
      </c>
      <c r="O923" s="184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83">
        <v>4</v>
      </c>
      <c r="U923" s="139">
        <v>183192.85714285713</v>
      </c>
      <c r="V923" s="140">
        <v>5.4587281163488903</v>
      </c>
      <c r="X923" s="150">
        <v>4.2</v>
      </c>
      <c r="Y923" s="149">
        <v>216.6547619047619</v>
      </c>
    </row>
    <row r="924" spans="1:25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84">
        <v>38000</v>
      </c>
      <c r="J924" s="184">
        <v>38000</v>
      </c>
      <c r="K924" s="184">
        <v>20000</v>
      </c>
      <c r="L924" s="125">
        <v>8.0540000000000003</v>
      </c>
      <c r="M924" s="136">
        <v>9</v>
      </c>
      <c r="N924" s="125">
        <v>0.312</v>
      </c>
      <c r="O924" s="184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83">
        <v>1</v>
      </c>
      <c r="U924" s="139">
        <v>317723.80952380953</v>
      </c>
      <c r="V924" s="140">
        <v>3.1473876682353645</v>
      </c>
      <c r="X924" s="150">
        <v>4.2</v>
      </c>
      <c r="Y924" s="149">
        <v>183.19285714285712</v>
      </c>
    </row>
    <row r="925" spans="1:25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84">
        <v>38000</v>
      </c>
      <c r="J925" s="184">
        <v>38000</v>
      </c>
      <c r="K925" s="184">
        <v>20000</v>
      </c>
      <c r="L925" s="125">
        <v>8.8889999999999993</v>
      </c>
      <c r="M925" s="136">
        <v>9</v>
      </c>
      <c r="N925" s="125">
        <v>0.89700000000000002</v>
      </c>
      <c r="O925" s="184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83">
        <v>2</v>
      </c>
      <c r="U925" s="139">
        <v>164261.90476190476</v>
      </c>
      <c r="V925" s="140">
        <v>6.087838817219887</v>
      </c>
      <c r="X925" s="150">
        <v>4.2</v>
      </c>
      <c r="Y925" s="149">
        <v>317.72380952380951</v>
      </c>
    </row>
    <row r="926" spans="1:25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84">
        <v>38000</v>
      </c>
      <c r="J926" s="184">
        <v>38000</v>
      </c>
      <c r="K926" s="184">
        <v>20000</v>
      </c>
      <c r="L926" s="125">
        <v>8.5069999999999997</v>
      </c>
      <c r="M926" s="136">
        <v>9</v>
      </c>
      <c r="N926" s="125">
        <v>0.83199999999999996</v>
      </c>
      <c r="O926" s="184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83">
        <v>2</v>
      </c>
      <c r="U926" s="139">
        <v>164261.90476190476</v>
      </c>
      <c r="V926" s="140">
        <v>6.087838817219887</v>
      </c>
      <c r="X926" s="150">
        <v>8.4</v>
      </c>
      <c r="Y926" s="149">
        <v>164.26190476190479</v>
      </c>
    </row>
    <row r="927" spans="1:25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84">
        <v>38000</v>
      </c>
      <c r="J927" s="184">
        <v>38000</v>
      </c>
      <c r="K927" s="184">
        <v>20000</v>
      </c>
      <c r="L927" s="125">
        <v>20.452000000000002</v>
      </c>
      <c r="M927" s="136">
        <v>21</v>
      </c>
      <c r="N927" s="125">
        <v>0.38900000000000001</v>
      </c>
      <c r="O927" s="184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83">
        <v>1</v>
      </c>
      <c r="U927" s="139">
        <v>468295.23809523805</v>
      </c>
      <c r="V927" s="140">
        <v>2.135405015151207</v>
      </c>
      <c r="X927" s="150">
        <v>8.4</v>
      </c>
      <c r="Y927" s="149">
        <v>164.26190476190479</v>
      </c>
    </row>
    <row r="928" spans="1:25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84">
        <v>38000</v>
      </c>
      <c r="J928" s="184">
        <v>38000</v>
      </c>
      <c r="K928" s="184">
        <v>20000</v>
      </c>
      <c r="L928" s="125">
        <v>17.134</v>
      </c>
      <c r="M928" s="136">
        <v>18</v>
      </c>
      <c r="N928" s="125">
        <v>1.083</v>
      </c>
      <c r="O928" s="184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83">
        <v>2</v>
      </c>
      <c r="U928" s="139">
        <v>220726.19047619047</v>
      </c>
      <c r="V928" s="140">
        <v>4.5304999730327387</v>
      </c>
      <c r="X928" s="150">
        <v>4.2</v>
      </c>
      <c r="Y928" s="149">
        <v>468.29523809523806</v>
      </c>
    </row>
    <row r="929" spans="1:25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84">
        <v>38000</v>
      </c>
      <c r="J929" s="184">
        <v>38000</v>
      </c>
      <c r="K929" s="184">
        <v>20000</v>
      </c>
      <c r="L929" s="125">
        <v>20.925999999999998</v>
      </c>
      <c r="M929" s="136">
        <v>21</v>
      </c>
      <c r="N929" s="125">
        <v>0.58899999999999997</v>
      </c>
      <c r="O929" s="184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83">
        <v>1</v>
      </c>
      <c r="U929" s="139">
        <v>468295.23809523805</v>
      </c>
      <c r="V929" s="140">
        <v>2.135405015151207</v>
      </c>
      <c r="X929" s="150">
        <v>8.4</v>
      </c>
      <c r="Y929" s="149">
        <v>220.72619047619045</v>
      </c>
    </row>
    <row r="930" spans="1:25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84">
        <v>38000</v>
      </c>
      <c r="J930" s="184">
        <v>38000</v>
      </c>
      <c r="K930" s="184">
        <v>20000</v>
      </c>
      <c r="L930" s="125">
        <v>18.271999999999998</v>
      </c>
      <c r="M930" s="136">
        <v>19</v>
      </c>
      <c r="N930" s="125">
        <v>1.881</v>
      </c>
      <c r="O930" s="184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83">
        <v>4</v>
      </c>
      <c r="U930" s="139">
        <v>100173.80952380953</v>
      </c>
      <c r="V930" s="140">
        <v>9.9826492049532956</v>
      </c>
      <c r="X930" s="150">
        <v>4.2</v>
      </c>
      <c r="Y930" s="149">
        <v>468.29523809523806</v>
      </c>
    </row>
    <row r="931" spans="1:25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84">
        <v>38000</v>
      </c>
      <c r="J931" s="184">
        <v>38000</v>
      </c>
      <c r="K931" s="184">
        <v>20000</v>
      </c>
      <c r="L931" s="125">
        <v>13.481999999999999</v>
      </c>
      <c r="M931" s="136">
        <v>14</v>
      </c>
      <c r="N931" s="125">
        <v>0.57899999999999996</v>
      </c>
      <c r="O931" s="184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83">
        <v>1</v>
      </c>
      <c r="U931" s="139">
        <v>380461.90476190473</v>
      </c>
      <c r="V931" s="140">
        <v>2.6283840444572388</v>
      </c>
      <c r="X931" s="150">
        <v>16.8</v>
      </c>
      <c r="Y931" s="149">
        <v>100.17380952380952</v>
      </c>
    </row>
    <row r="932" spans="1:25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84">
        <v>38000</v>
      </c>
      <c r="J932" s="184">
        <v>38000</v>
      </c>
      <c r="K932" s="184">
        <v>20000</v>
      </c>
      <c r="L932" s="125">
        <v>4.0179999999999998</v>
      </c>
      <c r="M932" s="136">
        <v>5</v>
      </c>
      <c r="N932" s="125">
        <v>0.56399999999999995</v>
      </c>
      <c r="O932" s="184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83">
        <v>4</v>
      </c>
      <c r="U932" s="139">
        <v>166461.90476190476</v>
      </c>
      <c r="V932" s="140">
        <v>6.0073804960379897</v>
      </c>
      <c r="X932" s="150">
        <v>4.2</v>
      </c>
      <c r="Y932" s="149">
        <v>380.46190476190475</v>
      </c>
    </row>
    <row r="933" spans="1:25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84">
        <v>38000</v>
      </c>
      <c r="J933" s="184">
        <v>38000</v>
      </c>
      <c r="K933" s="184">
        <v>20000</v>
      </c>
      <c r="L933" s="125">
        <v>11.46</v>
      </c>
      <c r="M933" s="136">
        <v>12</v>
      </c>
      <c r="N933" s="125">
        <v>0.60499999999999998</v>
      </c>
      <c r="O933" s="184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83">
        <v>1</v>
      </c>
      <c r="U933" s="139">
        <v>355366.66666666663</v>
      </c>
      <c r="V933" s="140">
        <v>2.8139949348091173</v>
      </c>
      <c r="X933" s="150">
        <v>4.2</v>
      </c>
      <c r="Y933" s="149">
        <v>166.46190476190475</v>
      </c>
    </row>
    <row r="934" spans="1:25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84">
        <v>110000</v>
      </c>
      <c r="J934" s="184">
        <v>20000</v>
      </c>
      <c r="K934" s="184">
        <v>110000</v>
      </c>
      <c r="L934" s="125">
        <v>4.2320000000000002</v>
      </c>
      <c r="M934" s="136">
        <v>5</v>
      </c>
      <c r="N934" s="125">
        <v>2.734</v>
      </c>
      <c r="O934" s="184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83">
        <v>9</v>
      </c>
      <c r="U934" s="139">
        <v>95158.730158730148</v>
      </c>
      <c r="V934" s="140">
        <v>10.508757297748126</v>
      </c>
      <c r="X934" s="150">
        <v>4.2</v>
      </c>
      <c r="Y934" s="149">
        <v>355.36666666666662</v>
      </c>
    </row>
    <row r="935" spans="1:25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84">
        <v>110000</v>
      </c>
      <c r="J935" s="184">
        <v>20000</v>
      </c>
      <c r="K935" s="184">
        <v>110000</v>
      </c>
      <c r="L935" s="125">
        <v>3.9319999999999999</v>
      </c>
      <c r="M935" s="136">
        <v>4</v>
      </c>
      <c r="N935" s="125">
        <v>2.6190000000000002</v>
      </c>
      <c r="O935" s="184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83">
        <v>8</v>
      </c>
      <c r="U935" s="139">
        <v>89323.333333333328</v>
      </c>
      <c r="V935" s="140">
        <v>11.195283054073217</v>
      </c>
      <c r="X935" s="150">
        <v>25.200000000000003</v>
      </c>
      <c r="Y935" s="149">
        <v>95.158730158730151</v>
      </c>
    </row>
    <row r="936" spans="1:25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84">
        <v>110000</v>
      </c>
      <c r="J936" s="184">
        <v>110000</v>
      </c>
      <c r="K936" s="184">
        <v>20000</v>
      </c>
      <c r="L936" s="125">
        <v>5.774</v>
      </c>
      <c r="M936" s="136">
        <v>6</v>
      </c>
      <c r="N936" s="125">
        <v>1.88</v>
      </c>
      <c r="O936" s="184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83">
        <v>8</v>
      </c>
      <c r="U936" s="139">
        <v>120019.64285714286</v>
      </c>
      <c r="V936" s="140">
        <v>8.3319694692833011</v>
      </c>
      <c r="X936" s="150">
        <v>21</v>
      </c>
      <c r="Y936" s="149">
        <v>89.323333333333323</v>
      </c>
    </row>
    <row r="937" spans="1:25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84">
        <v>110000</v>
      </c>
      <c r="J937" s="184">
        <v>20000</v>
      </c>
      <c r="K937" s="184">
        <v>110000</v>
      </c>
      <c r="L937" s="125">
        <v>7.399</v>
      </c>
      <c r="M937" s="136">
        <v>8</v>
      </c>
      <c r="N937" s="125">
        <v>2.0819999999999999</v>
      </c>
      <c r="O937" s="184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83">
        <v>8</v>
      </c>
      <c r="U937" s="139">
        <v>128385.11904761904</v>
      </c>
      <c r="V937" s="140">
        <v>7.7890647095096135</v>
      </c>
      <c r="X937" s="150">
        <v>16.8</v>
      </c>
      <c r="Y937" s="149">
        <v>120.01964285714286</v>
      </c>
    </row>
    <row r="938" spans="1:25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84">
        <v>38000</v>
      </c>
      <c r="J938" s="184">
        <v>38000</v>
      </c>
      <c r="K938" s="184">
        <v>20000</v>
      </c>
      <c r="L938" s="125">
        <v>9.8019999999999996</v>
      </c>
      <c r="M938" s="136">
        <v>10</v>
      </c>
      <c r="N938" s="125">
        <v>3.3370000000000002</v>
      </c>
      <c r="O938" s="184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83">
        <v>5</v>
      </c>
      <c r="U938" s="139">
        <v>42043.8775510204</v>
      </c>
      <c r="V938" s="140">
        <v>23.78467587311604</v>
      </c>
      <c r="X938" s="150">
        <v>16.8</v>
      </c>
      <c r="Y938" s="149">
        <v>128.38511904761904</v>
      </c>
    </row>
    <row r="939" spans="1:25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84">
        <v>38000</v>
      </c>
      <c r="J939" s="184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84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83">
        <v>1</v>
      </c>
      <c r="U939" s="139">
        <v>355366.66666666663</v>
      </c>
      <c r="V939" s="140">
        <v>2.8139949348091173</v>
      </c>
      <c r="X939" s="150">
        <v>29.400000000000006</v>
      </c>
      <c r="Y939" s="149">
        <v>42.043877551020394</v>
      </c>
    </row>
    <row r="940" spans="1:25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84">
        <v>110000</v>
      </c>
      <c r="J940" s="184">
        <v>20000</v>
      </c>
      <c r="K940" s="184">
        <v>110000</v>
      </c>
      <c r="L940" s="125">
        <v>11.413</v>
      </c>
      <c r="M940" s="136">
        <v>12</v>
      </c>
      <c r="N940" s="125">
        <v>0.45600000000000002</v>
      </c>
      <c r="O940" s="184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83">
        <v>7</v>
      </c>
      <c r="U940" s="139">
        <v>487826.19047619047</v>
      </c>
      <c r="V940" s="140">
        <v>2.0499104384367968</v>
      </c>
      <c r="X940" s="150">
        <v>4.2</v>
      </c>
      <c r="Y940" s="149">
        <v>355.36666666666662</v>
      </c>
    </row>
    <row r="941" spans="1:25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84">
        <v>110000</v>
      </c>
      <c r="J941" s="184">
        <v>20000</v>
      </c>
      <c r="K941" s="184">
        <v>110000</v>
      </c>
      <c r="L941" s="125">
        <v>9.5190000000000001</v>
      </c>
      <c r="M941" s="136">
        <v>10</v>
      </c>
      <c r="N941" s="125">
        <v>4.49</v>
      </c>
      <c r="O941" s="184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83">
        <v>10</v>
      </c>
      <c r="U941" s="139">
        <v>81123.015873015858</v>
      </c>
      <c r="V941" s="140">
        <v>12.326957882893902</v>
      </c>
      <c r="X941" s="150">
        <v>4.2</v>
      </c>
      <c r="Y941" s="149">
        <v>487.82619047619045</v>
      </c>
    </row>
    <row r="942" spans="1:25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84">
        <v>110000</v>
      </c>
      <c r="J942" s="124" t="s">
        <v>186</v>
      </c>
      <c r="K942" s="184">
        <v>110000</v>
      </c>
      <c r="L942" s="125">
        <v>12.856999999999999</v>
      </c>
      <c r="M942" s="136">
        <v>13</v>
      </c>
      <c r="N942" s="125">
        <v>0.17199999999999999</v>
      </c>
      <c r="O942" s="184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83">
        <v>7</v>
      </c>
      <c r="U942" s="139">
        <v>500373.80952380953</v>
      </c>
      <c r="V942" s="140">
        <v>1.9985058789381271</v>
      </c>
      <c r="X942" s="150">
        <v>37.800000000000004</v>
      </c>
      <c r="Y942" s="149">
        <v>81.123015873015859</v>
      </c>
    </row>
    <row r="943" spans="1:25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84">
        <v>110000</v>
      </c>
      <c r="J943" s="184">
        <v>110000</v>
      </c>
      <c r="K943" s="184">
        <v>38000</v>
      </c>
      <c r="L943" s="125">
        <v>6.6130000000000004</v>
      </c>
      <c r="M943" s="136">
        <v>7</v>
      </c>
      <c r="N943" s="125">
        <v>1.5189999999999999</v>
      </c>
      <c r="O943" s="184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83">
        <v>7</v>
      </c>
      <c r="U943" s="139">
        <v>141696.03174603172</v>
      </c>
      <c r="V943" s="140">
        <v>7.0573606591350826</v>
      </c>
      <c r="X943" s="150">
        <v>4.2</v>
      </c>
      <c r="Y943" s="149">
        <v>500.37380952380948</v>
      </c>
    </row>
    <row r="944" spans="1:25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84">
        <v>110000</v>
      </c>
      <c r="J944" s="184">
        <v>110000</v>
      </c>
      <c r="K944" s="184">
        <v>38000</v>
      </c>
      <c r="L944" s="125">
        <v>7.6079999999999997</v>
      </c>
      <c r="M944" s="136">
        <v>8</v>
      </c>
      <c r="N944" s="125">
        <v>3.4990000000000001</v>
      </c>
      <c r="O944" s="184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83">
        <v>9</v>
      </c>
      <c r="U944" s="139">
        <v>90628.911564625829</v>
      </c>
      <c r="V944" s="140">
        <v>11.034006507812004</v>
      </c>
      <c r="X944" s="150">
        <v>12.600000000000001</v>
      </c>
      <c r="Y944" s="149">
        <v>141.69603174603171</v>
      </c>
    </row>
    <row r="945" spans="1:25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84">
        <v>38000</v>
      </c>
      <c r="J945" s="184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84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83">
        <v>4</v>
      </c>
      <c r="U945" s="139">
        <v>39984.761904761908</v>
      </c>
      <c r="V945" s="140">
        <v>25.009527439024389</v>
      </c>
      <c r="X945" s="150">
        <v>29.400000000000006</v>
      </c>
      <c r="Y945" s="149">
        <v>90.628911564625824</v>
      </c>
    </row>
    <row r="946" spans="1:25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84">
        <v>110000</v>
      </c>
      <c r="J946" s="184">
        <v>110000</v>
      </c>
      <c r="K946" s="184">
        <v>38000</v>
      </c>
      <c r="L946" s="125">
        <v>8.5879999999999992</v>
      </c>
      <c r="M946" s="136">
        <v>9</v>
      </c>
      <c r="N946" s="125">
        <v>1.55</v>
      </c>
      <c r="O946" s="184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83">
        <v>7</v>
      </c>
      <c r="U946" s="139">
        <v>150061.11111111109</v>
      </c>
      <c r="V946" s="140">
        <v>6.6639517233719605</v>
      </c>
      <c r="X946" s="150">
        <v>21</v>
      </c>
      <c r="Y946" s="149">
        <v>39.984761904761903</v>
      </c>
    </row>
    <row r="947" spans="1:25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84">
        <v>110000</v>
      </c>
      <c r="J947" s="184">
        <v>110000</v>
      </c>
      <c r="K947" s="184">
        <v>38000</v>
      </c>
      <c r="L947" s="125">
        <v>6.8289999999999997</v>
      </c>
      <c r="M947" s="136">
        <v>7</v>
      </c>
      <c r="N947" s="125">
        <v>0.64</v>
      </c>
      <c r="O947" s="184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83">
        <v>7</v>
      </c>
      <c r="U947" s="139">
        <v>425088.09523809521</v>
      </c>
      <c r="V947" s="140">
        <v>2.3524535530450272</v>
      </c>
      <c r="X947" s="150">
        <v>12.600000000000001</v>
      </c>
      <c r="Y947" s="149">
        <v>150.0611111111111</v>
      </c>
    </row>
    <row r="948" spans="1:25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  <c r="X948" s="150">
        <v>4.2</v>
      </c>
      <c r="Y948" s="149">
        <v>425.08809523809521</v>
      </c>
    </row>
    <row r="949" spans="1:25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  <c r="X949" s="150">
        <v>54.599999999999994</v>
      </c>
      <c r="Y949" s="149">
        <v>51.570512820512832</v>
      </c>
    </row>
    <row r="950" spans="1:25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84">
        <v>38000</v>
      </c>
      <c r="J950" s="124" t="s">
        <v>186</v>
      </c>
      <c r="K950" s="184">
        <v>38000</v>
      </c>
      <c r="L950" s="125">
        <v>10.708</v>
      </c>
      <c r="M950" s="136">
        <v>11</v>
      </c>
      <c r="N950" s="125">
        <v>2.331</v>
      </c>
      <c r="O950" s="184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83">
        <v>4</v>
      </c>
      <c r="U950" s="139">
        <v>53369.523809523809</v>
      </c>
      <c r="V950" s="140">
        <v>18.737285413469433</v>
      </c>
      <c r="X950" s="150">
        <v>63</v>
      </c>
      <c r="Y950" s="149">
        <v>51.386825396825394</v>
      </c>
    </row>
    <row r="951" spans="1:25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84">
        <v>38000</v>
      </c>
      <c r="J951" s="124" t="s">
        <v>186</v>
      </c>
      <c r="K951" s="184">
        <v>38000</v>
      </c>
      <c r="L951" s="125">
        <v>11.326000000000001</v>
      </c>
      <c r="M951" s="136">
        <v>12</v>
      </c>
      <c r="N951" s="125">
        <v>2.9220000000000002</v>
      </c>
      <c r="O951" s="184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83">
        <v>5</v>
      </c>
      <c r="U951" s="139">
        <v>56101.190476190473</v>
      </c>
      <c r="V951" s="140">
        <v>17.824933687002655</v>
      </c>
      <c r="X951" s="150">
        <v>21</v>
      </c>
      <c r="Y951" s="149">
        <v>53.369523809523812</v>
      </c>
    </row>
    <row r="952" spans="1:25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84">
        <v>110000</v>
      </c>
      <c r="J952" s="184">
        <v>110000</v>
      </c>
      <c r="K952" s="184">
        <v>38000</v>
      </c>
      <c r="L952" s="125">
        <v>10.335000000000001</v>
      </c>
      <c r="M952" s="136">
        <v>11</v>
      </c>
      <c r="N952" s="125">
        <v>0.6</v>
      </c>
      <c r="O952" s="184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83">
        <v>7</v>
      </c>
      <c r="U952" s="139">
        <v>475278.57142857142</v>
      </c>
      <c r="V952" s="140">
        <v>2.1040292159485414</v>
      </c>
      <c r="X952" s="150">
        <v>25.200000000000003</v>
      </c>
      <c r="Y952" s="149">
        <v>56.101190476190474</v>
      </c>
    </row>
    <row r="953" spans="1:25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84">
        <v>110000</v>
      </c>
      <c r="J953" s="124" t="s">
        <v>186</v>
      </c>
      <c r="K953" s="184">
        <v>110000</v>
      </c>
      <c r="L953" s="125">
        <v>13.099</v>
      </c>
      <c r="M953" s="136">
        <v>14</v>
      </c>
      <c r="N953" s="125">
        <v>3.6560000000000001</v>
      </c>
      <c r="O953" s="184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83">
        <v>10</v>
      </c>
      <c r="U953" s="139">
        <v>104508.63095238095</v>
      </c>
      <c r="V953" s="140">
        <v>9.568587693543197</v>
      </c>
      <c r="X953" s="150">
        <v>4.2</v>
      </c>
      <c r="Y953" s="149">
        <v>475.27857142857147</v>
      </c>
    </row>
    <row r="954" spans="1:25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84">
        <v>110000</v>
      </c>
      <c r="J954" s="124" t="s">
        <v>186</v>
      </c>
      <c r="K954" s="184">
        <v>110000</v>
      </c>
      <c r="L954" s="125">
        <v>9.2390000000000008</v>
      </c>
      <c r="M954" s="136">
        <v>10</v>
      </c>
      <c r="N954" s="125">
        <v>1.742</v>
      </c>
      <c r="O954" s="184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83">
        <v>7</v>
      </c>
      <c r="U954" s="139">
        <v>154243.65079365077</v>
      </c>
      <c r="V954" s="140">
        <v>6.4832490339444409</v>
      </c>
      <c r="X954" s="150">
        <v>33.6</v>
      </c>
      <c r="Y954" s="149">
        <v>104.50863095238094</v>
      </c>
    </row>
    <row r="955" spans="1:25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84">
        <v>38000</v>
      </c>
      <c r="J955" s="184">
        <v>38000</v>
      </c>
      <c r="K955" s="184">
        <v>20000</v>
      </c>
      <c r="L955" s="125">
        <v>9.4990000000000006</v>
      </c>
      <c r="M955" s="136">
        <v>10</v>
      </c>
      <c r="N955" s="125">
        <v>0.93899999999999995</v>
      </c>
      <c r="O955" s="184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83">
        <v>2</v>
      </c>
      <c r="U955" s="139">
        <v>170535.71428571429</v>
      </c>
      <c r="V955" s="140">
        <v>5.8638743455497382</v>
      </c>
      <c r="X955" s="150">
        <v>12.600000000000001</v>
      </c>
      <c r="Y955" s="149">
        <v>154.24365079365077</v>
      </c>
    </row>
    <row r="956" spans="1:25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84">
        <v>38000</v>
      </c>
      <c r="J956" s="184">
        <v>38000</v>
      </c>
      <c r="K956" s="184">
        <v>10000</v>
      </c>
      <c r="L956" s="125">
        <v>8.6630000000000003</v>
      </c>
      <c r="M956" s="136">
        <v>9</v>
      </c>
      <c r="N956" s="125">
        <v>1.216</v>
      </c>
      <c r="O956" s="184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83">
        <v>2</v>
      </c>
      <c r="U956" s="139">
        <v>164261.90476190476</v>
      </c>
      <c r="V956" s="140">
        <v>6.087838817219887</v>
      </c>
      <c r="X956" s="150">
        <v>8.4</v>
      </c>
      <c r="Y956" s="149">
        <v>170.53571428571428</v>
      </c>
    </row>
    <row r="957" spans="1:25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84">
        <v>38000</v>
      </c>
      <c r="J957" s="184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84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83">
        <v>2</v>
      </c>
      <c r="U957" s="139">
        <v>195630.95238095237</v>
      </c>
      <c r="V957" s="140">
        <v>5.1116655510253759</v>
      </c>
      <c r="X957" s="150">
        <v>8.4</v>
      </c>
      <c r="Y957" s="149">
        <v>164.26190476190479</v>
      </c>
    </row>
    <row r="958" spans="1:25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84">
        <v>38000</v>
      </c>
      <c r="J958" s="184">
        <v>20000</v>
      </c>
      <c r="K958" s="184">
        <v>38000</v>
      </c>
      <c r="L958" s="125">
        <v>3.1789999999999998</v>
      </c>
      <c r="M958" s="136">
        <v>4</v>
      </c>
      <c r="N958" s="125">
        <v>2.3759999999999999</v>
      </c>
      <c r="O958" s="184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83">
        <v>4</v>
      </c>
      <c r="U958" s="139">
        <v>29946.190476190477</v>
      </c>
      <c r="V958" s="140">
        <v>33.393229125256411</v>
      </c>
      <c r="X958" s="150">
        <v>8.4</v>
      </c>
      <c r="Y958" s="149">
        <v>195.63095238095238</v>
      </c>
    </row>
    <row r="959" spans="1:25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84">
        <v>38000</v>
      </c>
      <c r="J959" s="184">
        <v>20000</v>
      </c>
      <c r="K959" s="184">
        <v>38000</v>
      </c>
      <c r="L959" s="125">
        <v>2.41</v>
      </c>
      <c r="M959" s="136">
        <v>3</v>
      </c>
      <c r="N959" s="125">
        <v>0.77300000000000002</v>
      </c>
      <c r="O959" s="184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83">
        <v>4</v>
      </c>
      <c r="U959" s="139">
        <v>133000</v>
      </c>
      <c r="V959" s="140">
        <v>7.518796992481203</v>
      </c>
      <c r="X959" s="150">
        <v>21</v>
      </c>
      <c r="Y959" s="149">
        <v>29.946190476190477</v>
      </c>
    </row>
    <row r="960" spans="1:25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84">
        <v>38000</v>
      </c>
      <c r="L960" s="125">
        <v>2.085</v>
      </c>
      <c r="M960" s="136">
        <v>3</v>
      </c>
      <c r="N960" s="125">
        <v>0.2</v>
      </c>
      <c r="O960" s="184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83">
        <v>4</v>
      </c>
      <c r="U960" s="139">
        <v>133000</v>
      </c>
      <c r="V960" s="140">
        <v>7.518796992481203</v>
      </c>
      <c r="X960" s="150">
        <v>4.2</v>
      </c>
      <c r="Y960" s="149">
        <v>133</v>
      </c>
    </row>
    <row r="961" spans="1:25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84">
        <v>110000</v>
      </c>
      <c r="J961" s="124" t="s">
        <v>186</v>
      </c>
      <c r="K961" s="184">
        <v>110000</v>
      </c>
      <c r="L961" s="125">
        <v>5.5549999999999997</v>
      </c>
      <c r="M961" s="136">
        <v>6</v>
      </c>
      <c r="N961" s="125">
        <v>5.0510000000000002</v>
      </c>
      <c r="O961" s="184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83">
        <v>11</v>
      </c>
      <c r="U961" s="139">
        <v>47258.008658008657</v>
      </c>
      <c r="V961" s="140">
        <v>21.160434567539344</v>
      </c>
      <c r="X961" s="150">
        <v>4.2</v>
      </c>
      <c r="Y961" s="149">
        <v>133</v>
      </c>
    </row>
    <row r="962" spans="1:25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84">
        <v>110000</v>
      </c>
      <c r="J962" s="124" t="s">
        <v>186</v>
      </c>
      <c r="K962" s="184">
        <v>110000</v>
      </c>
      <c r="L962" s="125">
        <v>2.323</v>
      </c>
      <c r="M962" s="136">
        <v>3</v>
      </c>
      <c r="N962" s="125">
        <v>7.915</v>
      </c>
      <c r="O962" s="184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83">
        <v>11</v>
      </c>
      <c r="U962" s="139">
        <v>21721.148459383752</v>
      </c>
      <c r="V962" s="140">
        <v>46.038081359735379</v>
      </c>
      <c r="X962" s="150">
        <v>46.2</v>
      </c>
      <c r="Y962" s="149">
        <v>47.258008658008656</v>
      </c>
    </row>
    <row r="963" spans="1:25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84">
        <v>110000</v>
      </c>
      <c r="J963" s="124" t="s">
        <v>186</v>
      </c>
      <c r="K963" s="184">
        <v>110000</v>
      </c>
      <c r="L963" s="125">
        <v>2.1070000000000002</v>
      </c>
      <c r="M963" s="136">
        <v>3</v>
      </c>
      <c r="N963" s="125">
        <v>1.2869999999999999</v>
      </c>
      <c r="O963" s="184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83">
        <v>7</v>
      </c>
      <c r="U963" s="139">
        <v>187448.80952380953</v>
      </c>
      <c r="V963" s="140">
        <v>5.3347898156322042</v>
      </c>
      <c r="X963" s="150">
        <v>71.400000000000006</v>
      </c>
      <c r="Y963" s="149">
        <v>21.721148459383752</v>
      </c>
    </row>
    <row r="964" spans="1:25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84">
        <v>38000</v>
      </c>
      <c r="J964" s="124" t="s">
        <v>186</v>
      </c>
      <c r="K964" s="184">
        <v>38000</v>
      </c>
      <c r="L964" s="125">
        <v>3.2109999999999999</v>
      </c>
      <c r="M964" s="136">
        <v>4</v>
      </c>
      <c r="N964" s="125">
        <v>1.54</v>
      </c>
      <c r="O964" s="184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83">
        <v>4</v>
      </c>
      <c r="U964" s="139">
        <v>49910.317460317456</v>
      </c>
      <c r="V964" s="140">
        <v>20.035937475153851</v>
      </c>
      <c r="X964" s="150">
        <v>8.4</v>
      </c>
      <c r="Y964" s="149">
        <v>187.44880952380953</v>
      </c>
    </row>
    <row r="965" spans="1:25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84">
        <v>38000</v>
      </c>
      <c r="J965" s="124" t="s">
        <v>186</v>
      </c>
      <c r="K965" s="184">
        <v>38000</v>
      </c>
      <c r="L965" s="125">
        <v>2.4489999999999998</v>
      </c>
      <c r="M965" s="136">
        <v>3</v>
      </c>
      <c r="N965" s="125">
        <v>1.569</v>
      </c>
      <c r="O965" s="184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83">
        <v>4</v>
      </c>
      <c r="U965" s="139">
        <v>44333.333333333328</v>
      </c>
      <c r="V965" s="140">
        <v>22.556390977443613</v>
      </c>
      <c r="X965" s="150">
        <v>12.600000000000001</v>
      </c>
      <c r="Y965" s="149">
        <v>49.910317460317451</v>
      </c>
    </row>
    <row r="966" spans="1:25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  <c r="X966" s="150">
        <v>12.600000000000001</v>
      </c>
      <c r="Y966" s="149">
        <v>44.333333333333329</v>
      </c>
    </row>
    <row r="967" spans="1:25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84">
        <v>110000</v>
      </c>
      <c r="J967" s="124" t="s">
        <v>1526</v>
      </c>
      <c r="K967" s="184">
        <v>110000</v>
      </c>
      <c r="L967" s="125">
        <v>1.84</v>
      </c>
      <c r="M967" s="136">
        <v>2</v>
      </c>
      <c r="N967" s="125">
        <v>0.8</v>
      </c>
      <c r="O967" s="184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83">
        <v>11</v>
      </c>
      <c r="U967" s="139">
        <v>319066.66666666663</v>
      </c>
      <c r="V967" s="140">
        <v>3.134141245298788</v>
      </c>
      <c r="X967" s="150">
        <v>58.800000000000011</v>
      </c>
      <c r="Y967" s="149">
        <v>33.546088435374138</v>
      </c>
    </row>
    <row r="968" spans="1:25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84">
        <v>110000</v>
      </c>
      <c r="J968" s="124" t="s">
        <v>1526</v>
      </c>
      <c r="K968" s="184">
        <v>110000</v>
      </c>
      <c r="L968" s="125">
        <v>3.81</v>
      </c>
      <c r="M968" s="136">
        <v>4</v>
      </c>
      <c r="N968" s="125">
        <v>1.026</v>
      </c>
      <c r="O968" s="184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83">
        <v>7</v>
      </c>
      <c r="U968" s="139">
        <v>193722.61904761905</v>
      </c>
      <c r="V968" s="140">
        <v>5.162019824614231</v>
      </c>
      <c r="X968" s="150">
        <v>4.2</v>
      </c>
      <c r="Y968" s="149">
        <v>319.06666666666661</v>
      </c>
    </row>
    <row r="969" spans="1:25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84">
        <v>110000</v>
      </c>
      <c r="J969" s="124" t="s">
        <v>186</v>
      </c>
      <c r="K969" s="184">
        <v>110000</v>
      </c>
      <c r="L969" s="125">
        <v>5.9029999999999996</v>
      </c>
      <c r="M969" s="136">
        <v>6</v>
      </c>
      <c r="N969" s="125">
        <v>2.7440000000000002</v>
      </c>
      <c r="O969" s="184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83">
        <v>9</v>
      </c>
      <c r="U969" s="139">
        <v>98683.730158730148</v>
      </c>
      <c r="V969" s="140">
        <v>10.133382659852103</v>
      </c>
      <c r="X969" s="150">
        <v>8.4</v>
      </c>
      <c r="Y969" s="149">
        <v>193.72261904761905</v>
      </c>
    </row>
    <row r="970" spans="1:25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84">
        <v>110000</v>
      </c>
      <c r="J970" s="124" t="s">
        <v>186</v>
      </c>
      <c r="K970" s="184">
        <v>110000</v>
      </c>
      <c r="L970" s="125">
        <v>2.7970000000000002</v>
      </c>
      <c r="M970" s="136">
        <v>3</v>
      </c>
      <c r="N970" s="125">
        <v>0.79900000000000004</v>
      </c>
      <c r="O970" s="184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83">
        <v>7</v>
      </c>
      <c r="U970" s="139">
        <v>374897.61904761905</v>
      </c>
      <c r="V970" s="140">
        <v>2.6673949078161021</v>
      </c>
      <c r="X970" s="150">
        <v>25.200000000000003</v>
      </c>
      <c r="Y970" s="149">
        <v>98.683730158730157</v>
      </c>
    </row>
    <row r="971" spans="1:25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84">
        <v>110000</v>
      </c>
      <c r="J971" s="184">
        <v>38000</v>
      </c>
      <c r="K971" s="184">
        <v>110000</v>
      </c>
      <c r="L971" s="125">
        <v>6.1159999999999997</v>
      </c>
      <c r="M971" s="136">
        <v>7</v>
      </c>
      <c r="N971" s="125">
        <v>9.3800000000000008</v>
      </c>
      <c r="O971" s="184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83">
        <v>11</v>
      </c>
      <c r="U971" s="139">
        <v>28501.547619047618</v>
      </c>
      <c r="V971" s="140">
        <v>35.085814053539281</v>
      </c>
      <c r="X971" s="150">
        <v>4.2</v>
      </c>
      <c r="Y971" s="149">
        <v>374.89761904761906</v>
      </c>
    </row>
    <row r="972" spans="1:25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84">
        <v>110000</v>
      </c>
      <c r="L972" s="125">
        <v>3.1150000000000002</v>
      </c>
      <c r="M972" s="136">
        <v>4</v>
      </c>
      <c r="N972" s="125">
        <v>6.3609999999999998</v>
      </c>
      <c r="O972" s="184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83">
        <v>11</v>
      </c>
      <c r="U972" s="139">
        <v>29960.88435374149</v>
      </c>
      <c r="V972" s="140">
        <v>33.376851904410522</v>
      </c>
      <c r="X972" s="150">
        <v>84</v>
      </c>
      <c r="Y972" s="149">
        <v>28.501547619047617</v>
      </c>
    </row>
    <row r="973" spans="1:25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84">
        <v>110000</v>
      </c>
      <c r="J973" s="184">
        <v>38000</v>
      </c>
      <c r="K973" s="184">
        <v>110000</v>
      </c>
      <c r="L973" s="125">
        <v>5.282</v>
      </c>
      <c r="M973" s="136">
        <v>6</v>
      </c>
      <c r="N973" s="125">
        <v>7.26</v>
      </c>
      <c r="O973" s="184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83">
        <v>11</v>
      </c>
      <c r="U973" s="139">
        <v>32489.88095238095</v>
      </c>
      <c r="V973" s="140">
        <v>30.778813916420862</v>
      </c>
      <c r="X973" s="150">
        <v>58.800000000000011</v>
      </c>
      <c r="Y973" s="149">
        <v>29.960884353741491</v>
      </c>
    </row>
    <row r="974" spans="1:25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84">
        <v>110000</v>
      </c>
      <c r="J974" s="184">
        <v>38000</v>
      </c>
      <c r="K974" s="184">
        <v>110000</v>
      </c>
      <c r="L974" s="125">
        <v>2.5049999999999999</v>
      </c>
      <c r="M974" s="136">
        <v>3</v>
      </c>
      <c r="N974" s="125">
        <v>1.42</v>
      </c>
      <c r="O974" s="184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83">
        <v>7</v>
      </c>
      <c r="U974" s="139">
        <v>124965.873015873</v>
      </c>
      <c r="V974" s="140">
        <v>8.0021847234483072</v>
      </c>
      <c r="X974" s="150">
        <v>67.2</v>
      </c>
      <c r="Y974" s="149">
        <v>32.48988095238095</v>
      </c>
    </row>
    <row r="975" spans="1:25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84">
        <v>110000</v>
      </c>
      <c r="L975" s="125">
        <v>2.2170000000000001</v>
      </c>
      <c r="M975" s="136">
        <v>3</v>
      </c>
      <c r="N975" s="125">
        <v>2.8519999999999999</v>
      </c>
      <c r="O975" s="184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83">
        <v>9</v>
      </c>
      <c r="U975" s="139">
        <v>88108.730158730148</v>
      </c>
      <c r="V975" s="140">
        <v>11.349613122314603</v>
      </c>
      <c r="X975" s="150">
        <v>12.600000000000001</v>
      </c>
      <c r="Y975" s="149">
        <v>124.965873015873</v>
      </c>
    </row>
    <row r="976" spans="1:25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84">
        <v>110000</v>
      </c>
      <c r="L976" s="125">
        <v>5.2619999999999996</v>
      </c>
      <c r="M976" s="136">
        <v>6</v>
      </c>
      <c r="N976" s="125">
        <v>0.65300000000000002</v>
      </c>
      <c r="O976" s="184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83">
        <v>7</v>
      </c>
      <c r="U976" s="139">
        <v>412540.47619047615</v>
      </c>
      <c r="V976" s="140">
        <v>2.4240045709800482</v>
      </c>
      <c r="X976" s="150">
        <v>25.200000000000003</v>
      </c>
      <c r="Y976" s="149">
        <v>88.108730158730154</v>
      </c>
    </row>
    <row r="977" spans="1:25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84">
        <v>38000</v>
      </c>
      <c r="J977" s="124" t="s">
        <v>186</v>
      </c>
      <c r="K977" s="184">
        <v>38000</v>
      </c>
      <c r="L977" s="125">
        <v>4.8029999999999999</v>
      </c>
      <c r="M977" s="136">
        <v>5</v>
      </c>
      <c r="N977" s="125">
        <v>1.052</v>
      </c>
      <c r="O977" s="184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83">
        <v>4</v>
      </c>
      <c r="U977" s="139">
        <v>83230.952380952382</v>
      </c>
      <c r="V977" s="140">
        <v>12.014760992075979</v>
      </c>
      <c r="X977" s="150">
        <v>4.2</v>
      </c>
      <c r="Y977" s="149">
        <v>412.54047619047617</v>
      </c>
    </row>
    <row r="978" spans="1:25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84">
        <v>110000</v>
      </c>
      <c r="L978" s="125">
        <v>6.1559999999999997</v>
      </c>
      <c r="M978" s="136">
        <v>7</v>
      </c>
      <c r="N978" s="125">
        <v>0.53100000000000003</v>
      </c>
      <c r="O978" s="184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83">
        <v>7</v>
      </c>
      <c r="U978" s="139">
        <v>425088.09523809521</v>
      </c>
      <c r="V978" s="140">
        <v>2.3524535530450272</v>
      </c>
      <c r="X978" s="150">
        <v>8.4</v>
      </c>
      <c r="Y978" s="149">
        <v>83.230952380952374</v>
      </c>
    </row>
    <row r="979" spans="1:25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84">
        <v>110000</v>
      </c>
      <c r="L979" s="125">
        <v>3.048</v>
      </c>
      <c r="M979" s="136">
        <v>4</v>
      </c>
      <c r="N979" s="125">
        <v>0.71399999999999997</v>
      </c>
      <c r="O979" s="184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83">
        <v>7</v>
      </c>
      <c r="U979" s="139">
        <v>387445.23809523811</v>
      </c>
      <c r="V979" s="140">
        <v>2.5810099123071155</v>
      </c>
      <c r="X979" s="150">
        <v>4.2</v>
      </c>
      <c r="Y979" s="149">
        <v>425.08809523809521</v>
      </c>
    </row>
    <row r="980" spans="1:25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84">
        <v>38000</v>
      </c>
      <c r="J980" s="184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84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83">
        <v>4</v>
      </c>
      <c r="U980" s="139">
        <v>199923.80952380953</v>
      </c>
      <c r="V980" s="140">
        <v>5.0019054878048781</v>
      </c>
      <c r="X980" s="150">
        <v>4.2</v>
      </c>
      <c r="Y980" s="149">
        <v>387.4452380952381</v>
      </c>
    </row>
    <row r="981" spans="1:25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84">
        <v>38000</v>
      </c>
      <c r="J981" s="184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84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83">
        <v>4</v>
      </c>
      <c r="U981" s="139">
        <v>99961.904761904763</v>
      </c>
      <c r="V981" s="140">
        <v>10.003810975609756</v>
      </c>
      <c r="X981" s="150">
        <v>4.2</v>
      </c>
      <c r="Y981" s="149">
        <v>199.92380952380952</v>
      </c>
    </row>
    <row r="982" spans="1:25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84">
        <v>110000</v>
      </c>
      <c r="J982" s="124" t="s">
        <v>186</v>
      </c>
      <c r="K982" s="184">
        <v>110000</v>
      </c>
      <c r="L982" s="125">
        <v>8.9890000000000008</v>
      </c>
      <c r="M982" s="136">
        <v>9</v>
      </c>
      <c r="N982" s="125">
        <v>1.9590000000000001</v>
      </c>
      <c r="O982" s="184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83">
        <v>8</v>
      </c>
      <c r="U982" s="139">
        <v>132567.85714285713</v>
      </c>
      <c r="V982" s="140">
        <v>7.5433066623562057</v>
      </c>
      <c r="X982" s="150">
        <v>8.4</v>
      </c>
      <c r="Y982" s="149">
        <v>99.961904761904762</v>
      </c>
    </row>
    <row r="983" spans="1:25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84">
        <v>38000</v>
      </c>
      <c r="J983" s="184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84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83">
        <v>2</v>
      </c>
      <c r="U983" s="139">
        <v>164261.90476190476</v>
      </c>
      <c r="V983" s="140">
        <v>6.087838817219887</v>
      </c>
      <c r="X983" s="150">
        <v>16.8</v>
      </c>
      <c r="Y983" s="149">
        <v>132.56785714285712</v>
      </c>
    </row>
    <row r="984" spans="1:25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84">
        <v>38000</v>
      </c>
      <c r="J984" s="184">
        <v>38000</v>
      </c>
      <c r="K984" s="184">
        <v>10000</v>
      </c>
      <c r="L984" s="125">
        <v>6.7329999999999997</v>
      </c>
      <c r="M984" s="136">
        <v>7</v>
      </c>
      <c r="N984" s="125">
        <v>1.1020000000000001</v>
      </c>
      <c r="O984" s="184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83">
        <v>4</v>
      </c>
      <c r="U984" s="139">
        <v>99961.904761904763</v>
      </c>
      <c r="V984" s="140">
        <v>10.003810975609756</v>
      </c>
      <c r="X984" s="150">
        <v>8.4</v>
      </c>
      <c r="Y984" s="149">
        <v>164.26190476190479</v>
      </c>
    </row>
    <row r="985" spans="1:25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84">
        <v>110000</v>
      </c>
      <c r="J985" s="124" t="s">
        <v>186</v>
      </c>
      <c r="K985" s="184">
        <v>110000</v>
      </c>
      <c r="L985" s="125">
        <v>4.2930000000000001</v>
      </c>
      <c r="M985" s="136">
        <v>5</v>
      </c>
      <c r="N985" s="125">
        <v>2.98</v>
      </c>
      <c r="O985" s="184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83">
        <v>9</v>
      </c>
      <c r="U985" s="139">
        <v>95158.730158730148</v>
      </c>
      <c r="V985" s="140">
        <v>10.508757297748126</v>
      </c>
      <c r="X985" s="150">
        <v>8.4</v>
      </c>
      <c r="Y985" s="149">
        <v>99.961904761904762</v>
      </c>
    </row>
    <row r="986" spans="1:25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84">
        <v>38000</v>
      </c>
      <c r="J986" s="124" t="s">
        <v>186</v>
      </c>
      <c r="K986" s="184">
        <v>38000</v>
      </c>
      <c r="L986" s="125">
        <v>1.9550000000000001</v>
      </c>
      <c r="M986" s="136">
        <v>2</v>
      </c>
      <c r="N986" s="125">
        <v>2.0670000000000002</v>
      </c>
      <c r="O986" s="184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83">
        <v>4</v>
      </c>
      <c r="U986" s="139">
        <v>29067.261904761905</v>
      </c>
      <c r="V986" s="140">
        <v>34.402965207953635</v>
      </c>
      <c r="X986" s="150">
        <v>25.200000000000003</v>
      </c>
      <c r="Y986" s="149">
        <v>95.158730158730151</v>
      </c>
    </row>
    <row r="987" spans="1:25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84">
        <v>38000</v>
      </c>
      <c r="J987" s="124" t="s">
        <v>186</v>
      </c>
      <c r="K987" s="184">
        <v>38000</v>
      </c>
      <c r="L987" s="125">
        <v>4.8280000000000003</v>
      </c>
      <c r="M987" s="136">
        <v>5</v>
      </c>
      <c r="N987" s="125">
        <v>0.57699999999999996</v>
      </c>
      <c r="O987" s="184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83">
        <v>4</v>
      </c>
      <c r="U987" s="139">
        <v>166461.90476190476</v>
      </c>
      <c r="V987" s="140">
        <v>6.0073804960379897</v>
      </c>
      <c r="X987" s="150">
        <v>16.8</v>
      </c>
      <c r="Y987" s="149">
        <v>29.067261904761907</v>
      </c>
    </row>
    <row r="988" spans="1:25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84">
        <v>38000</v>
      </c>
      <c r="J988" s="124" t="s">
        <v>186</v>
      </c>
      <c r="K988" s="184">
        <v>38000</v>
      </c>
      <c r="L988" s="125">
        <v>2.1640000000000001</v>
      </c>
      <c r="M988" s="136">
        <v>3</v>
      </c>
      <c r="N988" s="125">
        <v>1.9530000000000001</v>
      </c>
      <c r="O988" s="184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83">
        <v>4</v>
      </c>
      <c r="U988" s="139">
        <v>33250</v>
      </c>
      <c r="V988" s="140">
        <v>30.075187969924812</v>
      </c>
      <c r="X988" s="150">
        <v>4.2</v>
      </c>
      <c r="Y988" s="149">
        <v>166.46190476190475</v>
      </c>
    </row>
    <row r="989" spans="1:25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84">
        <v>38000</v>
      </c>
      <c r="J989" s="184">
        <v>38000</v>
      </c>
      <c r="K989" s="184">
        <v>20000</v>
      </c>
      <c r="L989" s="125">
        <v>1.282</v>
      </c>
      <c r="M989" s="136">
        <v>2</v>
      </c>
      <c r="N989" s="125">
        <v>1.766</v>
      </c>
      <c r="O989" s="184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83">
        <v>4</v>
      </c>
      <c r="U989" s="139">
        <v>38756.349206349201</v>
      </c>
      <c r="V989" s="140">
        <v>25.802223905965231</v>
      </c>
      <c r="X989" s="150">
        <v>16.8</v>
      </c>
      <c r="Y989" s="149">
        <v>33.25</v>
      </c>
    </row>
    <row r="990" spans="1:25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84">
        <v>38000</v>
      </c>
      <c r="L990" s="125">
        <v>4.944</v>
      </c>
      <c r="M990" s="136">
        <v>5</v>
      </c>
      <c r="N990" s="125">
        <v>0.70599999999999996</v>
      </c>
      <c r="O990" s="184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83">
        <v>4</v>
      </c>
      <c r="U990" s="139">
        <v>166461.90476190476</v>
      </c>
      <c r="V990" s="140">
        <v>6.0073804960379897</v>
      </c>
      <c r="X990" s="150">
        <v>12.600000000000001</v>
      </c>
      <c r="Y990" s="149">
        <v>38.756349206349206</v>
      </c>
    </row>
    <row r="991" spans="1:25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84">
        <v>110000</v>
      </c>
      <c r="J991" s="124" t="s">
        <v>186</v>
      </c>
      <c r="K991" s="184">
        <v>110000</v>
      </c>
      <c r="L991" s="125">
        <v>10.983000000000001</v>
      </c>
      <c r="M991" s="136">
        <v>11</v>
      </c>
      <c r="N991" s="125">
        <v>0.60899999999999999</v>
      </c>
      <c r="O991" s="184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83">
        <v>7</v>
      </c>
      <c r="U991" s="139">
        <v>475278.57142857142</v>
      </c>
      <c r="V991" s="140">
        <v>2.1040292159485414</v>
      </c>
      <c r="X991" s="150">
        <v>4.2</v>
      </c>
      <c r="Y991" s="149">
        <v>166.46190476190475</v>
      </c>
    </row>
    <row r="992" spans="1:25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84">
        <v>110000</v>
      </c>
      <c r="J992" s="124" t="s">
        <v>186</v>
      </c>
      <c r="K992" s="184">
        <v>110000</v>
      </c>
      <c r="L992" s="125">
        <v>8.7390000000000008</v>
      </c>
      <c r="M992" s="136">
        <v>9</v>
      </c>
      <c r="N992" s="125">
        <v>8.3800000000000008</v>
      </c>
      <c r="O992" s="184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83">
        <v>11</v>
      </c>
      <c r="U992" s="139">
        <v>37245.370370370365</v>
      </c>
      <c r="V992" s="140">
        <v>26.848974518334373</v>
      </c>
      <c r="X992" s="150">
        <v>4.2</v>
      </c>
      <c r="Y992" s="149">
        <v>475.27857142857147</v>
      </c>
    </row>
    <row r="993" spans="1:25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84">
        <v>110000</v>
      </c>
      <c r="J993" s="124" t="s">
        <v>186</v>
      </c>
      <c r="K993" s="184">
        <v>110000</v>
      </c>
      <c r="L993" s="125">
        <v>12.298999999999999</v>
      </c>
      <c r="M993" s="136">
        <v>13</v>
      </c>
      <c r="N993" s="125">
        <v>4.1550000000000002</v>
      </c>
      <c r="O993" s="184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83">
        <v>10</v>
      </c>
      <c r="U993" s="139">
        <v>89953.174603174586</v>
      </c>
      <c r="V993" s="140">
        <v>11.116895033571261</v>
      </c>
      <c r="X993" s="150">
        <v>75.600000000000009</v>
      </c>
      <c r="Y993" s="149">
        <v>37.245370370370367</v>
      </c>
    </row>
    <row r="994" spans="1:25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84">
        <v>110000</v>
      </c>
      <c r="J994" s="184">
        <v>110000</v>
      </c>
      <c r="K994" s="184">
        <v>38000</v>
      </c>
      <c r="L994" s="125">
        <v>6.1189999999999998</v>
      </c>
      <c r="M994" s="136">
        <v>7</v>
      </c>
      <c r="N994" s="125">
        <v>8.2750000000000004</v>
      </c>
      <c r="O994" s="184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83">
        <v>11</v>
      </c>
      <c r="U994" s="139">
        <v>31668.386243386241</v>
      </c>
      <c r="V994" s="140">
        <v>31.577232648185358</v>
      </c>
      <c r="X994" s="150">
        <v>37.800000000000004</v>
      </c>
      <c r="Y994" s="149">
        <v>89.953174603174588</v>
      </c>
    </row>
    <row r="995" spans="1:25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84">
        <v>110000</v>
      </c>
      <c r="J995" s="184">
        <v>110000</v>
      </c>
      <c r="K995" s="184">
        <v>38000</v>
      </c>
      <c r="L995" s="125">
        <v>9.3409999999999993</v>
      </c>
      <c r="M995" s="136">
        <v>10</v>
      </c>
      <c r="N995" s="125">
        <v>1.871</v>
      </c>
      <c r="O995" s="184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83">
        <v>8</v>
      </c>
      <c r="U995" s="139">
        <v>136750.59523809524</v>
      </c>
      <c r="V995" s="140">
        <v>7.3125824297796216</v>
      </c>
      <c r="X995" s="150">
        <v>75.600000000000009</v>
      </c>
      <c r="Y995" s="149">
        <v>31.668386243386241</v>
      </c>
    </row>
    <row r="996" spans="1:25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  <c r="X996" s="150">
        <v>16.8</v>
      </c>
      <c r="Y996" s="149">
        <v>136.75059523809523</v>
      </c>
    </row>
    <row r="997" spans="1:25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84">
        <v>110000</v>
      </c>
      <c r="J997" s="124" t="s">
        <v>186</v>
      </c>
      <c r="K997" s="184">
        <v>110000</v>
      </c>
      <c r="L997" s="125">
        <v>3.7810000000000001</v>
      </c>
      <c r="M997" s="136">
        <v>4</v>
      </c>
      <c r="N997" s="125">
        <v>5.2130000000000001</v>
      </c>
      <c r="O997" s="184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83">
        <v>11</v>
      </c>
      <c r="U997" s="139">
        <v>38132.034632034629</v>
      </c>
      <c r="V997" s="140">
        <v>26.224669353465401</v>
      </c>
      <c r="X997" s="150">
        <v>105</v>
      </c>
      <c r="Y997" s="149">
        <v>24.808952380952384</v>
      </c>
    </row>
    <row r="998" spans="1:25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84">
        <v>110000</v>
      </c>
      <c r="J998" s="184">
        <v>110000</v>
      </c>
      <c r="K998" s="184">
        <v>38000</v>
      </c>
      <c r="L998" s="125">
        <v>10.545</v>
      </c>
      <c r="M998" s="136">
        <v>11</v>
      </c>
      <c r="N998" s="125">
        <v>1.3560000000000001</v>
      </c>
      <c r="O998" s="184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83">
        <v>7</v>
      </c>
      <c r="U998" s="139">
        <v>158426.19047619044</v>
      </c>
      <c r="V998" s="140">
        <v>6.3120876478456251</v>
      </c>
      <c r="X998" s="150">
        <v>46.2</v>
      </c>
      <c r="Y998" s="149">
        <v>38.132034632034632</v>
      </c>
    </row>
    <row r="999" spans="1:25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84">
        <v>110000</v>
      </c>
      <c r="J999" s="184">
        <v>110000</v>
      </c>
      <c r="K999" s="184">
        <v>38000</v>
      </c>
      <c r="L999" s="125">
        <v>3.1829999999999998</v>
      </c>
      <c r="M999" s="136">
        <v>4</v>
      </c>
      <c r="N999" s="125">
        <v>1.82</v>
      </c>
      <c r="O999" s="184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83">
        <v>8</v>
      </c>
      <c r="U999" s="139">
        <v>111654.16666666666</v>
      </c>
      <c r="V999" s="140">
        <v>8.9562264432585739</v>
      </c>
      <c r="X999" s="150">
        <v>12.600000000000001</v>
      </c>
      <c r="Y999" s="149">
        <v>158.42619047619044</v>
      </c>
    </row>
    <row r="1000" spans="1:25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84">
        <v>110000</v>
      </c>
      <c r="J1000" s="184">
        <v>110000</v>
      </c>
      <c r="K1000" s="184">
        <v>38000</v>
      </c>
      <c r="L1000" s="125">
        <v>7.1539999999999999</v>
      </c>
      <c r="M1000" s="136">
        <v>8</v>
      </c>
      <c r="N1000" s="125">
        <v>5.444</v>
      </c>
      <c r="O1000" s="184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83">
        <v>11</v>
      </c>
      <c r="U1000" s="139">
        <v>51685.317460317456</v>
      </c>
      <c r="V1000" s="140">
        <v>19.347854461139224</v>
      </c>
      <c r="X1000" s="150">
        <v>16.8</v>
      </c>
      <c r="Y1000" s="149">
        <v>111.65416666666665</v>
      </c>
    </row>
    <row r="1001" spans="1:25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  <c r="X1001" s="150">
        <v>50.400000000000006</v>
      </c>
      <c r="Y1001" s="149">
        <v>51.685317460317449</v>
      </c>
    </row>
    <row r="1002" spans="1:25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  <c r="X1002" s="150">
        <v>197.4</v>
      </c>
      <c r="Y1002" s="149">
        <v>45.941033434650457</v>
      </c>
    </row>
    <row r="1003" spans="1:25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  <c r="X1003" s="150">
        <v>235.20000000000005</v>
      </c>
      <c r="Y1003" s="149">
        <v>36.897789115646248</v>
      </c>
    </row>
    <row r="1004" spans="1:25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84">
        <v>110000</v>
      </c>
      <c r="J1004" s="184">
        <v>110000</v>
      </c>
      <c r="K1004" s="184">
        <v>20000</v>
      </c>
      <c r="L1004" s="125">
        <v>7.2030000000000003</v>
      </c>
      <c r="M1004" s="136">
        <v>8</v>
      </c>
      <c r="N1004" s="125">
        <v>13.323</v>
      </c>
      <c r="O1004" s="184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83">
        <v>11</v>
      </c>
      <c r="U1004" s="139">
        <v>21387.027914614118</v>
      </c>
      <c r="V1004" s="140">
        <v>46.757314947753123</v>
      </c>
      <c r="X1004" s="150">
        <v>205.8</v>
      </c>
      <c r="Y1004" s="149">
        <v>42.168901846452862</v>
      </c>
    </row>
    <row r="1005" spans="1:25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84">
        <v>38000</v>
      </c>
      <c r="J1005" s="184">
        <v>38000</v>
      </c>
      <c r="K1005" s="184">
        <v>20000</v>
      </c>
      <c r="L1005" s="125">
        <v>6.8719999999999999</v>
      </c>
      <c r="M1005" s="136">
        <v>7</v>
      </c>
      <c r="N1005" s="125">
        <v>3.573</v>
      </c>
      <c r="O1005" s="184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83">
        <v>5</v>
      </c>
      <c r="U1005" s="139">
        <v>32979.591836734689</v>
      </c>
      <c r="V1005" s="140">
        <v>30.321782178217831</v>
      </c>
      <c r="X1005" s="150">
        <v>121.80000000000001</v>
      </c>
      <c r="Y1005" s="149">
        <v>21.387027914614119</v>
      </c>
    </row>
    <row r="1006" spans="1:25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84">
        <v>110000</v>
      </c>
      <c r="J1006" s="184">
        <v>110000</v>
      </c>
      <c r="K1006" s="184">
        <v>38000</v>
      </c>
      <c r="L1006" s="125">
        <v>5.1740000000000004</v>
      </c>
      <c r="M1006" s="136">
        <v>6</v>
      </c>
      <c r="N1006" s="125">
        <v>9.9710000000000001</v>
      </c>
      <c r="O1006" s="184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83">
        <v>11</v>
      </c>
      <c r="U1006" s="139">
        <v>23629.004329004329</v>
      </c>
      <c r="V1006" s="140">
        <v>42.320869135078688</v>
      </c>
      <c r="X1006" s="150">
        <v>29.400000000000006</v>
      </c>
      <c r="Y1006" s="149">
        <v>32.979591836734691</v>
      </c>
    </row>
    <row r="1007" spans="1:25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84">
        <v>110000</v>
      </c>
      <c r="J1007" s="184">
        <v>110000</v>
      </c>
      <c r="K1007" s="184">
        <v>38000</v>
      </c>
      <c r="L1007" s="125">
        <v>2.5419999999999998</v>
      </c>
      <c r="M1007" s="136">
        <v>3</v>
      </c>
      <c r="N1007" s="125">
        <v>4.992</v>
      </c>
      <c r="O1007" s="184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83">
        <v>11</v>
      </c>
      <c r="U1007" s="139">
        <v>33569.047619047618</v>
      </c>
      <c r="V1007" s="140">
        <v>29.789346762181715</v>
      </c>
      <c r="X1007" s="150">
        <v>92.4</v>
      </c>
      <c r="Y1007" s="149">
        <v>23.629004329004328</v>
      </c>
    </row>
    <row r="1008" spans="1:25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84">
        <v>38000</v>
      </c>
      <c r="J1008" s="124" t="s">
        <v>186</v>
      </c>
      <c r="K1008" s="184">
        <v>38000</v>
      </c>
      <c r="L1008" s="125">
        <v>9.1790000000000003</v>
      </c>
      <c r="M1008" s="136">
        <v>10</v>
      </c>
      <c r="N1008" s="125">
        <v>0.47699999999999998</v>
      </c>
      <c r="O1008" s="184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83">
        <v>1</v>
      </c>
      <c r="U1008" s="139">
        <v>330271.42857142858</v>
      </c>
      <c r="V1008" s="140">
        <v>3.0278126216531858</v>
      </c>
      <c r="X1008" s="150">
        <v>46.2</v>
      </c>
      <c r="Y1008" s="149">
        <v>33.569047619047616</v>
      </c>
    </row>
    <row r="1009" spans="1:25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84">
        <v>38000</v>
      </c>
      <c r="J1009" s="124" t="s">
        <v>186</v>
      </c>
      <c r="K1009" s="184">
        <v>38000</v>
      </c>
      <c r="L1009" s="125">
        <v>6.5970000000000004</v>
      </c>
      <c r="M1009" s="136">
        <v>7</v>
      </c>
      <c r="N1009" s="125">
        <v>3.673</v>
      </c>
      <c r="O1009" s="184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83">
        <v>6</v>
      </c>
      <c r="U1009" s="139">
        <v>33530.059523809519</v>
      </c>
      <c r="V1009" s="140">
        <v>29.823985230026363</v>
      </c>
      <c r="X1009" s="150">
        <v>4.2</v>
      </c>
      <c r="Y1009" s="149">
        <v>330.2714285714286</v>
      </c>
    </row>
    <row r="1010" spans="1:25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84">
        <v>38000</v>
      </c>
      <c r="J1010" s="184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84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83">
        <v>2</v>
      </c>
      <c r="U1010" s="139">
        <v>176809.52380952382</v>
      </c>
      <c r="V1010" s="140">
        <v>5.655803932130353</v>
      </c>
      <c r="X1010" s="150">
        <v>33.6</v>
      </c>
      <c r="Y1010" s="149">
        <v>33.53005952380952</v>
      </c>
    </row>
    <row r="1011" spans="1:25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84">
        <v>38000</v>
      </c>
      <c r="J1011" s="124" t="s">
        <v>186</v>
      </c>
      <c r="K1011" s="184">
        <v>38000</v>
      </c>
      <c r="L1011" s="125">
        <v>10.968999999999999</v>
      </c>
      <c r="M1011" s="136">
        <v>11</v>
      </c>
      <c r="N1011" s="125">
        <v>2.2949999999999999</v>
      </c>
      <c r="O1011" s="184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83">
        <v>4</v>
      </c>
      <c r="U1011" s="139">
        <v>53369.523809523809</v>
      </c>
      <c r="V1011" s="140">
        <v>18.737285413469433</v>
      </c>
      <c r="X1011" s="150">
        <v>8.4</v>
      </c>
      <c r="Y1011" s="149">
        <v>176.8095238095238</v>
      </c>
    </row>
    <row r="1012" spans="1:25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84">
        <v>110000</v>
      </c>
      <c r="J1012" s="184">
        <v>110000</v>
      </c>
      <c r="K1012" s="184">
        <v>38000</v>
      </c>
      <c r="L1012" s="125">
        <v>8.8390000000000004</v>
      </c>
      <c r="M1012" s="136">
        <v>9</v>
      </c>
      <c r="N1012" s="125">
        <v>7.0819999999999999</v>
      </c>
      <c r="O1012" s="184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83">
        <v>11</v>
      </c>
      <c r="U1012" s="139">
        <v>44694.444444444445</v>
      </c>
      <c r="V1012" s="140">
        <v>22.374145431945308</v>
      </c>
      <c r="X1012" s="150">
        <v>21</v>
      </c>
      <c r="Y1012" s="149">
        <v>53.369523809523812</v>
      </c>
    </row>
    <row r="1013" spans="1:25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84">
        <v>110000</v>
      </c>
      <c r="J1013" s="184">
        <v>110000</v>
      </c>
      <c r="K1013" s="184">
        <v>38000</v>
      </c>
      <c r="L1013" s="125">
        <v>5.2939999999999996</v>
      </c>
      <c r="M1013" s="136">
        <v>6</v>
      </c>
      <c r="N1013" s="125">
        <v>0.97099999999999997</v>
      </c>
      <c r="O1013" s="184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83">
        <v>7</v>
      </c>
      <c r="U1013" s="139">
        <v>206270.23809523808</v>
      </c>
      <c r="V1013" s="140">
        <v>4.8480091419600964</v>
      </c>
      <c r="X1013" s="150">
        <v>63</v>
      </c>
      <c r="Y1013" s="149">
        <v>44.694444444444443</v>
      </c>
    </row>
    <row r="1014" spans="1:25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84">
        <v>110000</v>
      </c>
      <c r="J1014" s="124" t="s">
        <v>186</v>
      </c>
      <c r="K1014" s="184">
        <v>110000</v>
      </c>
      <c r="L1014" s="125">
        <v>2.4489999999999998</v>
      </c>
      <c r="M1014" s="136">
        <v>3</v>
      </c>
      <c r="N1014" s="125">
        <v>10.191000000000001</v>
      </c>
      <c r="O1014" s="184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83">
        <v>11</v>
      </c>
      <c r="U1014" s="139">
        <v>16784.523809523809</v>
      </c>
      <c r="V1014" s="140">
        <v>59.57869352436343</v>
      </c>
      <c r="X1014" s="150">
        <v>8.4</v>
      </c>
      <c r="Y1014" s="149">
        <v>206.27023809523808</v>
      </c>
    </row>
    <row r="1015" spans="1:25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84">
        <v>110000</v>
      </c>
      <c r="J1015" s="124" t="s">
        <v>186</v>
      </c>
      <c r="K1015" s="184">
        <v>110000</v>
      </c>
      <c r="L1015" s="125">
        <v>6.5759999999999996</v>
      </c>
      <c r="M1015" s="136">
        <v>7</v>
      </c>
      <c r="N1015" s="125">
        <v>6.468</v>
      </c>
      <c r="O1015" s="184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83">
        <v>11</v>
      </c>
      <c r="U1015" s="139">
        <v>40716.496598639445</v>
      </c>
      <c r="V1015" s="140">
        <v>24.560069837477503</v>
      </c>
      <c r="X1015" s="150">
        <v>92.4</v>
      </c>
      <c r="Y1015" s="149">
        <v>16.784523809523808</v>
      </c>
    </row>
    <row r="1016" spans="1:25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  <c r="X1016" s="150">
        <v>58.800000000000011</v>
      </c>
      <c r="Y1016" s="149">
        <v>40.716496598639445</v>
      </c>
    </row>
    <row r="1017" spans="1:25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84">
        <v>110000</v>
      </c>
      <c r="J1017" s="184">
        <v>110000</v>
      </c>
      <c r="K1017" s="184">
        <v>38000</v>
      </c>
      <c r="L1017" s="125">
        <v>10.090999999999999</v>
      </c>
      <c r="M1017" s="136">
        <v>11</v>
      </c>
      <c r="N1017" s="125">
        <v>0.99399999999999999</v>
      </c>
      <c r="O1017" s="184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83">
        <v>7</v>
      </c>
      <c r="U1017" s="139">
        <v>237639.28571428571</v>
      </c>
      <c r="V1017" s="140">
        <v>4.2080584318970828</v>
      </c>
      <c r="X1017" s="150">
        <v>457.79999999999995</v>
      </c>
      <c r="Y1017" s="149">
        <v>25.944298820445614</v>
      </c>
    </row>
    <row r="1018" spans="1:25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84">
        <v>110000</v>
      </c>
      <c r="J1018" s="184">
        <v>110000</v>
      </c>
      <c r="K1018" s="184">
        <v>38000</v>
      </c>
      <c r="L1018" s="125">
        <v>6.9749999999999996</v>
      </c>
      <c r="M1018" s="136">
        <v>7</v>
      </c>
      <c r="N1018" s="125">
        <v>1.135</v>
      </c>
      <c r="O1018" s="184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83">
        <v>7</v>
      </c>
      <c r="U1018" s="139">
        <v>212544.0476190476</v>
      </c>
      <c r="V1018" s="140">
        <v>4.7049071060900545</v>
      </c>
      <c r="X1018" s="150">
        <v>8.4</v>
      </c>
      <c r="Y1018" s="149">
        <v>237.63928571428573</v>
      </c>
    </row>
    <row r="1019" spans="1:25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84">
        <v>110000</v>
      </c>
      <c r="J1019" s="184">
        <v>110000</v>
      </c>
      <c r="K1019" s="184">
        <v>38000</v>
      </c>
      <c r="L1019" s="125">
        <v>3.7040000000000002</v>
      </c>
      <c r="M1019" s="136">
        <v>4</v>
      </c>
      <c r="N1019" s="125">
        <v>2.8730000000000002</v>
      </c>
      <c r="O1019" s="184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83">
        <v>9</v>
      </c>
      <c r="U1019" s="139">
        <v>91633.730158730148</v>
      </c>
      <c r="V1019" s="140">
        <v>10.913012034627162</v>
      </c>
      <c r="X1019" s="150">
        <v>8.4</v>
      </c>
      <c r="Y1019" s="149">
        <v>212.5440476190476</v>
      </c>
    </row>
    <row r="1020" spans="1:25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84">
        <v>110000</v>
      </c>
      <c r="J1020" s="184">
        <v>110000</v>
      </c>
      <c r="K1020" s="184">
        <v>38000</v>
      </c>
      <c r="L1020" s="125">
        <v>3.2090000000000001</v>
      </c>
      <c r="M1020" s="136">
        <v>4</v>
      </c>
      <c r="N1020" s="125">
        <v>2.1179999999999999</v>
      </c>
      <c r="O1020" s="184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83">
        <v>8</v>
      </c>
      <c r="U1020" s="139">
        <v>111654.16666666666</v>
      </c>
      <c r="V1020" s="140">
        <v>8.9562264432585739</v>
      </c>
      <c r="X1020" s="150">
        <v>25.200000000000003</v>
      </c>
      <c r="Y1020" s="149">
        <v>91.633730158730145</v>
      </c>
    </row>
    <row r="1021" spans="1:25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84">
        <v>110000</v>
      </c>
      <c r="J1021" s="184">
        <v>110000</v>
      </c>
      <c r="K1021" s="184">
        <v>38000</v>
      </c>
      <c r="L1021" s="125">
        <v>5.0279999999999996</v>
      </c>
      <c r="M1021" s="136">
        <v>6</v>
      </c>
      <c r="N1021" s="125">
        <v>3.464</v>
      </c>
      <c r="O1021" s="184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83">
        <v>9</v>
      </c>
      <c r="U1021" s="139">
        <v>84586.054421768698</v>
      </c>
      <c r="V1021" s="140">
        <v>11.822279769827453</v>
      </c>
      <c r="X1021" s="150">
        <v>16.8</v>
      </c>
      <c r="Y1021" s="149">
        <v>111.65416666666665</v>
      </c>
    </row>
    <row r="1022" spans="1:25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84">
        <v>110000</v>
      </c>
      <c r="J1022" s="184">
        <v>110000</v>
      </c>
      <c r="K1022" s="184">
        <v>38000</v>
      </c>
      <c r="L1022" s="125">
        <v>8.2769999999999992</v>
      </c>
      <c r="M1022" s="136">
        <v>9</v>
      </c>
      <c r="N1022" s="125">
        <v>1.0549999999999999</v>
      </c>
      <c r="O1022" s="184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83">
        <v>7</v>
      </c>
      <c r="U1022" s="139">
        <v>225091.66666666666</v>
      </c>
      <c r="V1022" s="140">
        <v>4.4426344822479731</v>
      </c>
      <c r="X1022" s="150">
        <v>29.400000000000006</v>
      </c>
      <c r="Y1022" s="149">
        <v>84.586054421768694</v>
      </c>
    </row>
    <row r="1023" spans="1:25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84">
        <v>110000</v>
      </c>
      <c r="J1023" s="184">
        <v>110000</v>
      </c>
      <c r="K1023" s="184">
        <v>38000</v>
      </c>
      <c r="L1023" s="125">
        <v>7.4489999999999998</v>
      </c>
      <c r="M1023" s="136">
        <v>8</v>
      </c>
      <c r="N1023" s="125">
        <v>3.6539999999999999</v>
      </c>
      <c r="O1023" s="184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83">
        <v>10</v>
      </c>
      <c r="U1023" s="139">
        <v>84640.773809523802</v>
      </c>
      <c r="V1023" s="140">
        <v>11.814636787825298</v>
      </c>
      <c r="X1023" s="150">
        <v>8.4</v>
      </c>
      <c r="Y1023" s="149">
        <v>225.09166666666667</v>
      </c>
    </row>
    <row r="1024" spans="1:25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84">
        <v>110000</v>
      </c>
      <c r="J1024" s="184">
        <v>110000</v>
      </c>
      <c r="K1024" s="184">
        <v>38000</v>
      </c>
      <c r="L1024" s="125">
        <v>10.709</v>
      </c>
      <c r="M1024" s="136">
        <v>11</v>
      </c>
      <c r="N1024" s="125">
        <v>2.4140000000000001</v>
      </c>
      <c r="O1024" s="184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83">
        <v>8</v>
      </c>
      <c r="U1024" s="139">
        <v>112746.66666666667</v>
      </c>
      <c r="V1024" s="140">
        <v>8.8694418164616842</v>
      </c>
      <c r="X1024" s="150">
        <v>33.6</v>
      </c>
      <c r="Y1024" s="149">
        <v>84.640773809523793</v>
      </c>
    </row>
    <row r="1025" spans="1:25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84">
        <v>110000</v>
      </c>
      <c r="J1025" s="124" t="s">
        <v>186</v>
      </c>
      <c r="K1025" s="184">
        <v>110000</v>
      </c>
      <c r="L1025" s="125">
        <v>10.584</v>
      </c>
      <c r="M1025" s="136">
        <v>11</v>
      </c>
      <c r="N1025" s="125">
        <v>0.63</v>
      </c>
      <c r="O1025" s="184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83">
        <v>7</v>
      </c>
      <c r="U1025" s="139">
        <v>475278.57142857142</v>
      </c>
      <c r="V1025" s="140">
        <v>2.1040292159485414</v>
      </c>
      <c r="X1025" s="150">
        <v>21</v>
      </c>
      <c r="Y1025" s="149">
        <v>112.74666666666667</v>
      </c>
    </row>
    <row r="1026" spans="1:25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84">
        <v>38000</v>
      </c>
      <c r="J1026" s="184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84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83">
        <v>4</v>
      </c>
      <c r="U1026" s="139">
        <v>149730.95238095237</v>
      </c>
      <c r="V1026" s="140">
        <v>6.6786458250512828</v>
      </c>
      <c r="X1026" s="150">
        <v>4.2</v>
      </c>
      <c r="Y1026" s="149">
        <v>475.27857142857147</v>
      </c>
    </row>
    <row r="1027" spans="1:25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84">
        <v>110000</v>
      </c>
      <c r="J1027" s="184">
        <v>110000</v>
      </c>
      <c r="K1027" s="184">
        <v>38000</v>
      </c>
      <c r="L1027" s="125">
        <v>3.5219999999999998</v>
      </c>
      <c r="M1027" s="136">
        <v>4</v>
      </c>
      <c r="N1027" s="125">
        <v>0.72099999999999997</v>
      </c>
      <c r="O1027" s="184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83">
        <v>7</v>
      </c>
      <c r="U1027" s="139">
        <v>387445.23809523811</v>
      </c>
      <c r="V1027" s="140">
        <v>2.5810099123071155</v>
      </c>
      <c r="X1027" s="150">
        <v>4.2</v>
      </c>
      <c r="Y1027" s="149">
        <v>149.73095238095235</v>
      </c>
    </row>
    <row r="1028" spans="1:25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84">
        <v>110000</v>
      </c>
      <c r="J1028" s="124" t="s">
        <v>186</v>
      </c>
      <c r="K1028" s="184">
        <v>110000</v>
      </c>
      <c r="L1028" s="125">
        <v>8.9030000000000005</v>
      </c>
      <c r="M1028" s="136">
        <v>9</v>
      </c>
      <c r="N1028" s="125">
        <v>3.0739999999999998</v>
      </c>
      <c r="O1028" s="184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83">
        <v>9</v>
      </c>
      <c r="U1028" s="139">
        <v>109258.73015873015</v>
      </c>
      <c r="V1028" s="140">
        <v>9.1525866953350885</v>
      </c>
      <c r="X1028" s="150">
        <v>4.2</v>
      </c>
      <c r="Y1028" s="149">
        <v>387.4452380952381</v>
      </c>
    </row>
    <row r="1029" spans="1:25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84">
        <v>110000</v>
      </c>
      <c r="J1029" s="124" t="s">
        <v>186</v>
      </c>
      <c r="K1029" s="184">
        <v>110000</v>
      </c>
      <c r="L1029" s="125">
        <v>10.583</v>
      </c>
      <c r="M1029" s="136">
        <v>11</v>
      </c>
      <c r="N1029" s="125">
        <v>2.1539999999999999</v>
      </c>
      <c r="O1029" s="184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83">
        <v>8</v>
      </c>
      <c r="U1029" s="139">
        <v>140933.33333333331</v>
      </c>
      <c r="V1029" s="140">
        <v>7.0955534531693472</v>
      </c>
      <c r="X1029" s="150">
        <v>25.200000000000003</v>
      </c>
      <c r="Y1029" s="149">
        <v>109.25873015873015</v>
      </c>
    </row>
    <row r="1030" spans="1:25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84">
        <v>38000</v>
      </c>
      <c r="J1030" s="184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84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83">
        <v>4</v>
      </c>
      <c r="U1030" s="139">
        <v>46677.142857142855</v>
      </c>
      <c r="V1030" s="140">
        <v>21.423762012609416</v>
      </c>
      <c r="X1030" s="150">
        <v>16.8</v>
      </c>
      <c r="Y1030" s="149">
        <v>140.93333333333334</v>
      </c>
    </row>
    <row r="1031" spans="1:25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84">
        <v>110000</v>
      </c>
      <c r="J1031" s="184">
        <v>110000</v>
      </c>
      <c r="K1031" s="184">
        <v>38000</v>
      </c>
      <c r="L1031" s="125">
        <v>3.3570000000000002</v>
      </c>
      <c r="M1031" s="136">
        <v>4</v>
      </c>
      <c r="N1031" s="125">
        <v>0.83899999999999997</v>
      </c>
      <c r="O1031" s="184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83">
        <v>7</v>
      </c>
      <c r="U1031" s="139">
        <v>193722.61904761905</v>
      </c>
      <c r="V1031" s="140">
        <v>5.162019824614231</v>
      </c>
      <c r="X1031" s="150">
        <v>21</v>
      </c>
      <c r="Y1031" s="149">
        <v>46.677142857142854</v>
      </c>
    </row>
    <row r="1032" spans="1:25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  <c r="X1032" s="150">
        <v>8.4</v>
      </c>
      <c r="Y1032" s="149">
        <v>193.72261904761905</v>
      </c>
    </row>
    <row r="1033" spans="1:25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84">
        <v>38000</v>
      </c>
      <c r="J1033" s="184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84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83">
        <v>4</v>
      </c>
      <c r="U1033" s="139">
        <v>83230.952380952382</v>
      </c>
      <c r="V1033" s="140">
        <v>12.014760992075979</v>
      </c>
      <c r="X1033" s="150">
        <v>176.4</v>
      </c>
      <c r="Y1033" s="149">
        <v>23.341269841269838</v>
      </c>
    </row>
    <row r="1034" spans="1:25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84">
        <v>110000</v>
      </c>
      <c r="L1034" s="125">
        <v>4.45</v>
      </c>
      <c r="M1034" s="136">
        <v>5</v>
      </c>
      <c r="N1034" s="125">
        <v>1.6819999999999999</v>
      </c>
      <c r="O1034" s="184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83">
        <v>7</v>
      </c>
      <c r="U1034" s="139">
        <v>133330.95238095237</v>
      </c>
      <c r="V1034" s="140">
        <v>7.5001339309630541</v>
      </c>
      <c r="X1034" s="150">
        <v>8.4</v>
      </c>
      <c r="Y1034" s="149">
        <v>83.230952380952374</v>
      </c>
    </row>
    <row r="1035" spans="1:25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  <c r="X1035" s="150">
        <v>12.600000000000001</v>
      </c>
      <c r="Y1035" s="149">
        <v>133.33095238095237</v>
      </c>
    </row>
    <row r="1036" spans="1:25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84">
        <v>110000</v>
      </c>
      <c r="J1036" s="124" t="s">
        <v>186</v>
      </c>
      <c r="K1036" s="184">
        <v>110000</v>
      </c>
      <c r="L1036" s="125">
        <v>7.89</v>
      </c>
      <c r="M1036" s="136">
        <v>8</v>
      </c>
      <c r="N1036" s="125">
        <v>1.696</v>
      </c>
      <c r="O1036" s="184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83">
        <v>7</v>
      </c>
      <c r="U1036" s="139">
        <v>145878.57142857142</v>
      </c>
      <c r="V1036" s="140">
        <v>6.8550164030749654</v>
      </c>
      <c r="X1036" s="150">
        <v>210</v>
      </c>
      <c r="Y1036" s="149">
        <v>41.325523809523816</v>
      </c>
    </row>
    <row r="1037" spans="1:25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84">
        <v>110000</v>
      </c>
      <c r="J1037" s="184">
        <v>33000</v>
      </c>
      <c r="K1037" s="184">
        <v>110000</v>
      </c>
      <c r="L1037" s="125">
        <v>3.5190000000000001</v>
      </c>
      <c r="M1037" s="136">
        <v>4</v>
      </c>
      <c r="N1037" s="125">
        <v>0.83399999999999996</v>
      </c>
      <c r="O1037" s="184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83">
        <v>7</v>
      </c>
      <c r="U1037" s="139">
        <v>193722.61904761905</v>
      </c>
      <c r="V1037" s="140">
        <v>5.162019824614231</v>
      </c>
      <c r="X1037" s="150">
        <v>12.600000000000001</v>
      </c>
      <c r="Y1037" s="149">
        <v>145.87857142857141</v>
      </c>
    </row>
    <row r="1038" spans="1:25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  <c r="X1038" s="150">
        <v>8.4</v>
      </c>
      <c r="Y1038" s="149">
        <v>193.72261904761905</v>
      </c>
    </row>
    <row r="1039" spans="1:25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84">
        <v>38000</v>
      </c>
      <c r="J1039" s="184">
        <v>38000</v>
      </c>
      <c r="K1039" s="184">
        <v>10000</v>
      </c>
      <c r="L1039" s="125">
        <v>3.3290000000000002</v>
      </c>
      <c r="M1039" s="136">
        <v>4</v>
      </c>
      <c r="N1039" s="125">
        <v>1.1970000000000001</v>
      </c>
      <c r="O1039" s="184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83">
        <v>4</v>
      </c>
      <c r="U1039" s="139">
        <v>74865.476190476184</v>
      </c>
      <c r="V1039" s="140">
        <v>13.357291650102566</v>
      </c>
      <c r="X1039" s="150">
        <v>239.39999999999998</v>
      </c>
      <c r="Y1039" s="149">
        <v>17.198830409356727</v>
      </c>
    </row>
    <row r="1040" spans="1:25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84">
        <v>38000</v>
      </c>
      <c r="J1040" s="184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84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83">
        <v>4</v>
      </c>
      <c r="U1040" s="139">
        <v>66500</v>
      </c>
      <c r="V1040" s="140">
        <v>15.037593984962406</v>
      </c>
      <c r="X1040" s="150">
        <v>8.4</v>
      </c>
      <c r="Y1040" s="149">
        <v>74.865476190476173</v>
      </c>
    </row>
    <row r="1041" spans="1:25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84">
        <v>38000</v>
      </c>
      <c r="J1041" s="184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84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83">
        <v>4</v>
      </c>
      <c r="U1041" s="139">
        <v>66641.269841269837</v>
      </c>
      <c r="V1041" s="140">
        <v>15.005716463414636</v>
      </c>
      <c r="X1041" s="150">
        <v>8.4</v>
      </c>
      <c r="Y1041" s="149">
        <v>66.5</v>
      </c>
    </row>
    <row r="1042" spans="1:25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84">
        <v>110000</v>
      </c>
      <c r="J1042" s="184">
        <v>33000</v>
      </c>
      <c r="K1042" s="184">
        <v>110000</v>
      </c>
      <c r="L1042" s="125">
        <v>3.9609999999999999</v>
      </c>
      <c r="M1042" s="136">
        <v>4</v>
      </c>
      <c r="N1042" s="125">
        <v>1.133</v>
      </c>
      <c r="O1042" s="184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83">
        <v>7</v>
      </c>
      <c r="U1042" s="139">
        <v>193722.61904761905</v>
      </c>
      <c r="V1042" s="140">
        <v>5.162019824614231</v>
      </c>
      <c r="X1042" s="150">
        <v>12.600000000000001</v>
      </c>
      <c r="Y1042" s="149">
        <v>66.641269841269832</v>
      </c>
    </row>
    <row r="1043" spans="1:25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84">
        <v>38000</v>
      </c>
      <c r="J1043" s="184">
        <v>38000</v>
      </c>
      <c r="K1043" s="184">
        <v>10000</v>
      </c>
      <c r="L1043" s="125">
        <v>4.181</v>
      </c>
      <c r="M1043" s="136">
        <v>5</v>
      </c>
      <c r="N1043" s="125">
        <v>1.274</v>
      </c>
      <c r="O1043" s="184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83">
        <v>4</v>
      </c>
      <c r="U1043" s="139">
        <v>83230.952380952382</v>
      </c>
      <c r="V1043" s="140">
        <v>12.014760992075979</v>
      </c>
      <c r="X1043" s="150">
        <v>8.4</v>
      </c>
      <c r="Y1043" s="149">
        <v>193.72261904761905</v>
      </c>
    </row>
    <row r="1044" spans="1:25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84">
        <v>38000</v>
      </c>
      <c r="J1044" s="184">
        <v>38000</v>
      </c>
      <c r="K1044" s="184">
        <v>10000</v>
      </c>
      <c r="L1044" s="125">
        <v>5.7380000000000004</v>
      </c>
      <c r="M1044" s="136">
        <v>6</v>
      </c>
      <c r="N1044" s="125">
        <v>1.018</v>
      </c>
      <c r="O1044" s="184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83">
        <v>4</v>
      </c>
      <c r="U1044" s="139">
        <v>91596.428571428565</v>
      </c>
      <c r="V1044" s="140">
        <v>10.917456232697781</v>
      </c>
      <c r="X1044" s="150">
        <v>8.4</v>
      </c>
      <c r="Y1044" s="149">
        <v>83.230952380952374</v>
      </c>
    </row>
    <row r="1045" spans="1:25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84">
        <v>110000</v>
      </c>
      <c r="J1045" s="124" t="s">
        <v>186</v>
      </c>
      <c r="K1045" s="184">
        <v>110000</v>
      </c>
      <c r="L1045" s="125">
        <v>5.1109999999999998</v>
      </c>
      <c r="M1045" s="136">
        <v>6</v>
      </c>
      <c r="N1045" s="125">
        <v>0.55500000000000005</v>
      </c>
      <c r="O1045" s="184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83">
        <v>7</v>
      </c>
      <c r="U1045" s="139">
        <v>412540.47619047615</v>
      </c>
      <c r="V1045" s="140">
        <v>2.4240045709800482</v>
      </c>
      <c r="X1045" s="150">
        <v>8.4</v>
      </c>
      <c r="Y1045" s="149">
        <v>91.596428571428561</v>
      </c>
    </row>
    <row r="1046" spans="1:25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84">
        <v>110000</v>
      </c>
      <c r="J1046" s="184">
        <v>110000</v>
      </c>
      <c r="K1046" s="184">
        <v>38000</v>
      </c>
      <c r="L1046" s="125">
        <v>7.7969999999999997</v>
      </c>
      <c r="M1046" s="136">
        <v>8</v>
      </c>
      <c r="N1046" s="125">
        <v>3.9420000000000002</v>
      </c>
      <c r="O1046" s="184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83">
        <v>10</v>
      </c>
      <c r="U1046" s="139">
        <v>84640.773809523802</v>
      </c>
      <c r="V1046" s="140">
        <v>11.814636787825298</v>
      </c>
      <c r="X1046" s="150">
        <v>4.2</v>
      </c>
      <c r="Y1046" s="149">
        <v>412.54047619047617</v>
      </c>
    </row>
    <row r="1047" spans="1:25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84">
        <v>38000</v>
      </c>
      <c r="J1047" s="184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84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83">
        <v>4</v>
      </c>
      <c r="U1047" s="139">
        <v>83230.952380952382</v>
      </c>
      <c r="V1047" s="140">
        <v>12.014760992075979</v>
      </c>
      <c r="X1047" s="150">
        <v>33.6</v>
      </c>
      <c r="Y1047" s="149">
        <v>84.640773809523793</v>
      </c>
    </row>
    <row r="1048" spans="1:25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  <c r="X1048" s="150">
        <v>8.4</v>
      </c>
      <c r="Y1048" s="149">
        <v>83.230952380952374</v>
      </c>
    </row>
    <row r="1049" spans="1:25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84">
        <v>110000</v>
      </c>
      <c r="L1049" s="125">
        <v>4.0949999999999998</v>
      </c>
      <c r="M1049" s="136">
        <v>5</v>
      </c>
      <c r="N1049" s="125">
        <v>13.209</v>
      </c>
      <c r="O1049" s="184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83">
        <v>11</v>
      </c>
      <c r="U1049" s="139">
        <v>16194.663382594415</v>
      </c>
      <c r="V1049" s="140">
        <v>61.748736381564612</v>
      </c>
      <c r="X1049" s="150">
        <v>71.400000000000006</v>
      </c>
      <c r="Y1049" s="149">
        <v>33.531232492997191</v>
      </c>
    </row>
    <row r="1050" spans="1:25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84">
        <v>110000</v>
      </c>
      <c r="L1050" s="125">
        <v>7.2690000000000001</v>
      </c>
      <c r="M1050" s="136">
        <v>8</v>
      </c>
      <c r="N1050" s="125">
        <v>0.41899999999999998</v>
      </c>
      <c r="O1050" s="184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83">
        <v>7</v>
      </c>
      <c r="U1050" s="139">
        <v>437635.71428571426</v>
      </c>
      <c r="V1050" s="140">
        <v>2.2850054676916547</v>
      </c>
      <c r="X1050" s="150">
        <v>121.80000000000001</v>
      </c>
      <c r="Y1050" s="149">
        <v>16.194663382594417</v>
      </c>
    </row>
    <row r="1051" spans="1:25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84">
        <v>110000</v>
      </c>
      <c r="L1051" s="125">
        <v>10.045999999999999</v>
      </c>
      <c r="M1051" s="136">
        <v>11</v>
      </c>
      <c r="N1051" s="125">
        <v>0.154</v>
      </c>
      <c r="O1051" s="184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83">
        <v>7</v>
      </c>
      <c r="U1051" s="139">
        <v>475278.57142857142</v>
      </c>
      <c r="V1051" s="140">
        <v>2.1040292159485414</v>
      </c>
      <c r="X1051" s="150">
        <v>4.2</v>
      </c>
      <c r="Y1051" s="149">
        <v>437.63571428571424</v>
      </c>
    </row>
    <row r="1052" spans="1:25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84">
        <v>38000</v>
      </c>
      <c r="L1052" s="125">
        <v>4.7809999999999997</v>
      </c>
      <c r="M1052" s="136">
        <v>5</v>
      </c>
      <c r="N1052" s="125">
        <v>0.47299999999999998</v>
      </c>
      <c r="O1052" s="184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83">
        <v>4</v>
      </c>
      <c r="U1052" s="139">
        <v>166461.90476190476</v>
      </c>
      <c r="V1052" s="140">
        <v>6.0073804960379897</v>
      </c>
      <c r="X1052" s="150">
        <v>4.2</v>
      </c>
      <c r="Y1052" s="149">
        <v>475.27857142857147</v>
      </c>
    </row>
    <row r="1053" spans="1:25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84">
        <v>38000</v>
      </c>
      <c r="J1053" s="184">
        <v>38000</v>
      </c>
      <c r="K1053" s="184">
        <v>20000</v>
      </c>
      <c r="L1053" s="125">
        <v>4.9640000000000004</v>
      </c>
      <c r="M1053" s="136">
        <v>5</v>
      </c>
      <c r="N1053" s="125">
        <v>1.081</v>
      </c>
      <c r="O1053" s="184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83">
        <v>4</v>
      </c>
      <c r="U1053" s="139">
        <v>83230.952380952382</v>
      </c>
      <c r="V1053" s="140">
        <v>12.014760992075979</v>
      </c>
      <c r="X1053" s="150">
        <v>4.2</v>
      </c>
      <c r="Y1053" s="149">
        <v>166.46190476190475</v>
      </c>
    </row>
    <row r="1054" spans="1:25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84">
        <v>110000</v>
      </c>
      <c r="J1054" s="184">
        <v>110000</v>
      </c>
      <c r="K1054" s="184">
        <v>38000</v>
      </c>
      <c r="L1054" s="125">
        <v>7.1550000000000002</v>
      </c>
      <c r="M1054" s="136">
        <v>8</v>
      </c>
      <c r="N1054" s="125">
        <v>0.42299999999999999</v>
      </c>
      <c r="O1054" s="184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83">
        <v>7</v>
      </c>
      <c r="U1054" s="139">
        <v>437635.71428571426</v>
      </c>
      <c r="V1054" s="140">
        <v>2.2850054676916547</v>
      </c>
      <c r="X1054" s="150">
        <v>8.4</v>
      </c>
      <c r="Y1054" s="149">
        <v>83.230952380952374</v>
      </c>
    </row>
    <row r="1055" spans="1:25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84">
        <v>38000</v>
      </c>
      <c r="J1055" s="184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84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83">
        <v>3</v>
      </c>
      <c r="U1055" s="139">
        <v>116630.95238095237</v>
      </c>
      <c r="V1055" s="140">
        <v>8.5740532816168233</v>
      </c>
      <c r="X1055" s="150">
        <v>4.2</v>
      </c>
      <c r="Y1055" s="149">
        <v>437.63571428571424</v>
      </c>
    </row>
    <row r="1056" spans="1:25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  <c r="X1056" s="150">
        <v>12.600000000000001</v>
      </c>
      <c r="Y1056" s="149">
        <v>116.63095238095237</v>
      </c>
    </row>
    <row r="1057" spans="1:25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  <c r="X1057" s="150">
        <v>147</v>
      </c>
      <c r="Y1057" s="149">
        <v>29.518231292517008</v>
      </c>
    </row>
    <row r="1058" spans="1:25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  <c r="X1058" s="150">
        <v>134.4</v>
      </c>
      <c r="Y1058" s="149">
        <v>35.113541666666663</v>
      </c>
    </row>
    <row r="1059" spans="1:25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  <c r="X1059" s="150">
        <v>252</v>
      </c>
      <c r="Y1059" s="149">
        <v>37.454444444444441</v>
      </c>
    </row>
    <row r="1060" spans="1:25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84">
        <v>110000</v>
      </c>
      <c r="J1060" s="184">
        <v>110000</v>
      </c>
      <c r="K1060" s="184">
        <v>38000</v>
      </c>
      <c r="L1060" s="125">
        <v>8.1890000000000001</v>
      </c>
      <c r="M1060" s="136">
        <v>9</v>
      </c>
      <c r="N1060" s="125">
        <v>2.0430000000000001</v>
      </c>
      <c r="O1060" s="184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83">
        <v>8</v>
      </c>
      <c r="U1060" s="139">
        <v>132567.85714285713</v>
      </c>
      <c r="V1060" s="140">
        <v>7.5433066623562057</v>
      </c>
      <c r="X1060" s="150">
        <v>84</v>
      </c>
      <c r="Y1060" s="149">
        <v>38.540119047619044</v>
      </c>
    </row>
    <row r="1061" spans="1:25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84">
        <v>38000</v>
      </c>
      <c r="J1061" s="184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84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83">
        <v>4</v>
      </c>
      <c r="U1061" s="139">
        <v>83230.952380952382</v>
      </c>
      <c r="V1061" s="140">
        <v>12.014760992075979</v>
      </c>
      <c r="X1061" s="150">
        <v>16.8</v>
      </c>
      <c r="Y1061" s="149">
        <v>132.56785714285712</v>
      </c>
    </row>
    <row r="1062" spans="1:25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84">
        <v>110000</v>
      </c>
      <c r="J1062" s="184">
        <v>110000</v>
      </c>
      <c r="K1062" s="184">
        <v>38000</v>
      </c>
      <c r="L1062" s="125">
        <v>5.5439999999999996</v>
      </c>
      <c r="M1062" s="136">
        <v>6</v>
      </c>
      <c r="N1062" s="125">
        <v>1.893</v>
      </c>
      <c r="O1062" s="184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83">
        <v>8</v>
      </c>
      <c r="U1062" s="139">
        <v>120019.64285714286</v>
      </c>
      <c r="V1062" s="140">
        <v>8.3319694692833011</v>
      </c>
      <c r="X1062" s="150">
        <v>8.4</v>
      </c>
      <c r="Y1062" s="149">
        <v>83.230952380952374</v>
      </c>
    </row>
    <row r="1063" spans="1:25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84">
        <v>38000</v>
      </c>
      <c r="J1063" s="184">
        <v>20000</v>
      </c>
      <c r="K1063" s="184">
        <v>38000</v>
      </c>
      <c r="L1063" s="125">
        <v>2.7690000000000001</v>
      </c>
      <c r="M1063" s="136">
        <v>3</v>
      </c>
      <c r="N1063" s="125">
        <v>3.6379999999999999</v>
      </c>
      <c r="O1063" s="184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83">
        <v>6</v>
      </c>
      <c r="U1063" s="139">
        <v>20284.821428571428</v>
      </c>
      <c r="V1063" s="140">
        <v>49.297944451780445</v>
      </c>
      <c r="X1063" s="150">
        <v>16.8</v>
      </c>
      <c r="Y1063" s="149">
        <v>120.01964285714286</v>
      </c>
    </row>
    <row r="1064" spans="1:25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  <c r="X1064" s="150">
        <v>33.6</v>
      </c>
      <c r="Y1064" s="149">
        <v>20.284821428571426</v>
      </c>
    </row>
    <row r="1065" spans="1:25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84">
        <v>38000</v>
      </c>
      <c r="J1065" s="184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84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83">
        <v>2</v>
      </c>
      <c r="U1065" s="139">
        <v>164261.90476190476</v>
      </c>
      <c r="V1065" s="140">
        <v>6.087838817219887</v>
      </c>
      <c r="X1065" s="150">
        <v>50.400000000000006</v>
      </c>
      <c r="Y1065" s="149">
        <v>34.954365079365068</v>
      </c>
    </row>
    <row r="1066" spans="1:25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  <c r="X1066" s="150">
        <v>8.4</v>
      </c>
      <c r="Y1066" s="149">
        <v>164.26190476190479</v>
      </c>
    </row>
    <row r="1067" spans="1:25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  <c r="X1067" s="150">
        <v>323.40000000000003</v>
      </c>
      <c r="Y1067" s="149">
        <v>30.074829931972783</v>
      </c>
    </row>
    <row r="1068" spans="1:25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  <c r="X1068" s="150">
        <v>75.600000000000009</v>
      </c>
      <c r="Y1068" s="149">
        <v>28.87989417989418</v>
      </c>
    </row>
    <row r="1069" spans="1:25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84">
        <v>38000</v>
      </c>
      <c r="J1069" s="184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84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83">
        <v>3</v>
      </c>
      <c r="U1069" s="139">
        <v>112448.41269841269</v>
      </c>
      <c r="V1069" s="140">
        <v>8.8929667925327323</v>
      </c>
      <c r="X1069" s="150">
        <v>79.8</v>
      </c>
      <c r="Y1069" s="149">
        <v>40.568546365914791</v>
      </c>
    </row>
    <row r="1070" spans="1:25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84">
        <v>38000</v>
      </c>
      <c r="J1070" s="184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84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83">
        <v>2</v>
      </c>
      <c r="U1070" s="139">
        <v>170535.71428571429</v>
      </c>
      <c r="V1070" s="140">
        <v>5.8638743455497382</v>
      </c>
      <c r="X1070" s="150">
        <v>12.600000000000001</v>
      </c>
      <c r="Y1070" s="149">
        <v>112.44841269841268</v>
      </c>
    </row>
    <row r="1071" spans="1:25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84">
        <v>38000</v>
      </c>
      <c r="J1071" s="184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84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83">
        <v>2</v>
      </c>
      <c r="U1071" s="139">
        <v>170535.71428571429</v>
      </c>
      <c r="V1071" s="140">
        <v>5.8638743455497382</v>
      </c>
      <c r="X1071" s="150">
        <v>8.4</v>
      </c>
      <c r="Y1071" s="149">
        <v>170.53571428571428</v>
      </c>
    </row>
    <row r="1072" spans="1:25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  <c r="X1072" s="150">
        <v>8.4</v>
      </c>
      <c r="Y1072" s="149">
        <v>170.53571428571428</v>
      </c>
    </row>
    <row r="1073" spans="1:25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84">
        <v>38000</v>
      </c>
      <c r="J1073" s="184">
        <v>38000</v>
      </c>
      <c r="K1073" s="184">
        <v>20000</v>
      </c>
      <c r="L1073" s="125">
        <v>7.1580000000000004</v>
      </c>
      <c r="M1073" s="136">
        <v>8</v>
      </c>
      <c r="N1073" s="125">
        <v>0.47</v>
      </c>
      <c r="O1073" s="184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83">
        <v>4</v>
      </c>
      <c r="U1073" s="139">
        <v>216654.76190476189</v>
      </c>
      <c r="V1073" s="140">
        <v>4.6156382218803227</v>
      </c>
      <c r="X1073" s="150">
        <v>63</v>
      </c>
      <c r="Y1073" s="149">
        <v>41.348253968253971</v>
      </c>
    </row>
    <row r="1074" spans="1:25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84">
        <v>38000</v>
      </c>
      <c r="J1074" s="184">
        <v>38000</v>
      </c>
      <c r="K1074" s="184">
        <v>20000</v>
      </c>
      <c r="L1074" s="125">
        <v>6.4359999999999999</v>
      </c>
      <c r="M1074" s="136">
        <v>7</v>
      </c>
      <c r="N1074" s="125">
        <v>0.55000000000000004</v>
      </c>
      <c r="O1074" s="184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83">
        <v>4</v>
      </c>
      <c r="U1074" s="139">
        <v>199923.80952380953</v>
      </c>
      <c r="V1074" s="140">
        <v>5.0019054878048781</v>
      </c>
      <c r="X1074" s="150">
        <v>4.2</v>
      </c>
      <c r="Y1074" s="149">
        <v>216.6547619047619</v>
      </c>
    </row>
    <row r="1075" spans="1:25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84">
        <v>110000</v>
      </c>
      <c r="J1075" s="184">
        <v>110000</v>
      </c>
      <c r="K1075" s="184">
        <v>38000</v>
      </c>
      <c r="L1075" s="125">
        <v>8.2040000000000006</v>
      </c>
      <c r="M1075" s="136">
        <v>9</v>
      </c>
      <c r="N1075" s="125">
        <v>8.9309999999999903</v>
      </c>
      <c r="O1075" s="184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83">
        <v>11</v>
      </c>
      <c r="U1075" s="139">
        <v>35285.087719298244</v>
      </c>
      <c r="V1075" s="140">
        <v>28.340584213797388</v>
      </c>
      <c r="X1075" s="150">
        <v>4.2</v>
      </c>
      <c r="Y1075" s="149">
        <v>199.92380952380952</v>
      </c>
    </row>
    <row r="1076" spans="1:25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84">
        <v>110000</v>
      </c>
      <c r="J1076" s="184">
        <v>110000</v>
      </c>
      <c r="K1076" s="184">
        <v>38000</v>
      </c>
      <c r="L1076" s="125">
        <v>5.7610000000000001</v>
      </c>
      <c r="M1076" s="136">
        <v>6</v>
      </c>
      <c r="N1076" s="125">
        <v>0.36199999999999999</v>
      </c>
      <c r="O1076" s="184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83">
        <v>7</v>
      </c>
      <c r="U1076" s="139">
        <v>412540.47619047615</v>
      </c>
      <c r="V1076" s="140">
        <v>2.4240045709800482</v>
      </c>
      <c r="X1076" s="150">
        <v>79.8</v>
      </c>
      <c r="Y1076" s="149">
        <v>35.285087719298247</v>
      </c>
    </row>
    <row r="1077" spans="1:25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  <c r="X1077" s="150">
        <v>4.2</v>
      </c>
      <c r="Y1077" s="149">
        <v>412.54047619047617</v>
      </c>
    </row>
    <row r="1078" spans="1:25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84">
        <v>38000</v>
      </c>
      <c r="J1078" s="184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84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83">
        <v>5</v>
      </c>
      <c r="U1078" s="139">
        <v>70201.190476190473</v>
      </c>
      <c r="V1078" s="140">
        <v>14.244772677169362</v>
      </c>
      <c r="X1078" s="150">
        <v>58.800000000000011</v>
      </c>
      <c r="Y1078" s="149">
        <v>80.153741496598627</v>
      </c>
    </row>
    <row r="1079" spans="1:25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84">
        <v>110000</v>
      </c>
      <c r="J1079" s="124" t="s">
        <v>186</v>
      </c>
      <c r="K1079" s="184">
        <v>110000</v>
      </c>
      <c r="L1079" s="125">
        <v>10.289</v>
      </c>
      <c r="M1079" s="136">
        <v>11</v>
      </c>
      <c r="N1079" s="125">
        <v>1.232</v>
      </c>
      <c r="O1079" s="184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83">
        <v>7</v>
      </c>
      <c r="U1079" s="139">
        <v>237639.28571428571</v>
      </c>
      <c r="V1079" s="140">
        <v>4.2080584318970828</v>
      </c>
      <c r="X1079" s="150">
        <v>25.200000000000003</v>
      </c>
      <c r="Y1079" s="149">
        <v>70.201190476190476</v>
      </c>
    </row>
    <row r="1080" spans="1:25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84">
        <v>38000</v>
      </c>
      <c r="J1080" s="184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84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83">
        <v>1</v>
      </c>
      <c r="U1080" s="139">
        <v>367914.28571428568</v>
      </c>
      <c r="V1080" s="140">
        <v>2.7180243845616214</v>
      </c>
      <c r="X1080" s="150">
        <v>8.4</v>
      </c>
      <c r="Y1080" s="149">
        <v>237.63928571428573</v>
      </c>
    </row>
    <row r="1081" spans="1:25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84">
        <v>38000</v>
      </c>
      <c r="J1081" s="184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84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83">
        <v>4</v>
      </c>
      <c r="U1081" s="139">
        <v>62529.166666666664</v>
      </c>
      <c r="V1081" s="140">
        <v>15.992536816152462</v>
      </c>
      <c r="X1081" s="150">
        <v>4.2</v>
      </c>
      <c r="Y1081" s="149">
        <v>367.91428571428571</v>
      </c>
    </row>
    <row r="1082" spans="1:25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84">
        <v>38000</v>
      </c>
      <c r="J1082" s="124" t="s">
        <v>186</v>
      </c>
      <c r="K1082" s="184">
        <v>38000</v>
      </c>
      <c r="L1082" s="125">
        <v>5.5190000000000001</v>
      </c>
      <c r="M1082" s="136">
        <v>6</v>
      </c>
      <c r="N1082" s="125">
        <v>1.6279999999999999</v>
      </c>
      <c r="O1082" s="184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83">
        <v>4</v>
      </c>
      <c r="U1082" s="139">
        <v>61064.28571428571</v>
      </c>
      <c r="V1082" s="140">
        <v>16.376184349046675</v>
      </c>
      <c r="X1082" s="150">
        <v>16.8</v>
      </c>
      <c r="Y1082" s="149">
        <v>62.529166666666661</v>
      </c>
    </row>
    <row r="1083" spans="1:25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84">
        <v>38000</v>
      </c>
      <c r="J1083" s="184">
        <v>38000</v>
      </c>
      <c r="K1083" s="184">
        <v>20000</v>
      </c>
      <c r="L1083" s="125">
        <v>3.63</v>
      </c>
      <c r="M1083" s="136">
        <v>4</v>
      </c>
      <c r="N1083" s="125">
        <v>1.1000000000000001</v>
      </c>
      <c r="O1083" s="184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83">
        <v>4</v>
      </c>
      <c r="U1083" s="139">
        <v>74865.476190476184</v>
      </c>
      <c r="V1083" s="140">
        <v>13.357291650102566</v>
      </c>
      <c r="X1083" s="150">
        <v>12.600000000000001</v>
      </c>
      <c r="Y1083" s="149">
        <v>61.06428571428571</v>
      </c>
    </row>
    <row r="1084" spans="1:25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84">
        <v>38000</v>
      </c>
      <c r="J1084" s="184">
        <v>38000</v>
      </c>
      <c r="K1084" s="184">
        <v>20000</v>
      </c>
      <c r="L1084" s="125">
        <v>5.7169999999999996</v>
      </c>
      <c r="M1084" s="136">
        <v>6</v>
      </c>
      <c r="N1084" s="125">
        <v>0.57299999999999995</v>
      </c>
      <c r="O1084" s="184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83">
        <v>4</v>
      </c>
      <c r="U1084" s="139">
        <v>183192.85714285713</v>
      </c>
      <c r="V1084" s="140">
        <v>5.4587281163488903</v>
      </c>
      <c r="X1084" s="150">
        <v>8.4</v>
      </c>
      <c r="Y1084" s="149">
        <v>74.865476190476173</v>
      </c>
    </row>
    <row r="1085" spans="1:25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84">
        <v>38000</v>
      </c>
      <c r="J1085" s="184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84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83">
        <v>2</v>
      </c>
      <c r="U1085" s="139">
        <v>201904.76190476189</v>
      </c>
      <c r="V1085" s="140">
        <v>4.9528301886792452</v>
      </c>
      <c r="X1085" s="150">
        <v>4.2</v>
      </c>
      <c r="Y1085" s="149">
        <v>183.19285714285712</v>
      </c>
    </row>
    <row r="1086" spans="1:25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84">
        <v>38000</v>
      </c>
      <c r="J1086" s="184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84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83">
        <v>4</v>
      </c>
      <c r="U1086" s="139">
        <v>199923.80952380953</v>
      </c>
      <c r="V1086" s="140">
        <v>5.0019054878048781</v>
      </c>
      <c r="X1086" s="150">
        <v>8.4</v>
      </c>
      <c r="Y1086" s="149">
        <v>201.9047619047619</v>
      </c>
    </row>
    <row r="1087" spans="1:25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84">
        <v>110000</v>
      </c>
      <c r="J1087" s="184">
        <v>110000</v>
      </c>
      <c r="K1087" s="184">
        <v>38000</v>
      </c>
      <c r="L1087" s="125">
        <v>5.9980000000000002</v>
      </c>
      <c r="M1087" s="136">
        <v>6</v>
      </c>
      <c r="N1087" s="125">
        <v>0.82599999999999996</v>
      </c>
      <c r="O1087" s="184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83">
        <v>7</v>
      </c>
      <c r="U1087" s="139">
        <v>206270.23809523808</v>
      </c>
      <c r="V1087" s="140">
        <v>4.8480091419600964</v>
      </c>
      <c r="X1087" s="150">
        <v>4.2</v>
      </c>
      <c r="Y1087" s="149">
        <v>199.92380952380952</v>
      </c>
    </row>
    <row r="1088" spans="1:25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84">
        <v>38000</v>
      </c>
      <c r="J1088" s="184">
        <v>20000</v>
      </c>
      <c r="K1088" s="184">
        <v>38000</v>
      </c>
      <c r="L1088" s="125">
        <v>7.37</v>
      </c>
      <c r="M1088" s="136">
        <v>8</v>
      </c>
      <c r="N1088" s="125">
        <v>0.57399999999999995</v>
      </c>
      <c r="O1088" s="184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83">
        <v>4</v>
      </c>
      <c r="U1088" s="139">
        <v>216654.76190476189</v>
      </c>
      <c r="V1088" s="140">
        <v>4.6156382218803227</v>
      </c>
      <c r="X1088" s="150">
        <v>8.4</v>
      </c>
      <c r="Y1088" s="149">
        <v>206.27023809523808</v>
      </c>
    </row>
    <row r="1089" spans="1:25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84">
        <v>38000</v>
      </c>
      <c r="L1089" s="125">
        <v>6.4059999999999997</v>
      </c>
      <c r="M1089" s="136">
        <v>7</v>
      </c>
      <c r="N1089" s="125">
        <v>3.1640000000000001</v>
      </c>
      <c r="O1089" s="184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83">
        <v>5</v>
      </c>
      <c r="U1089" s="139">
        <v>32979.591836734689</v>
      </c>
      <c r="V1089" s="140">
        <v>30.321782178217831</v>
      </c>
      <c r="X1089" s="150">
        <v>4.2</v>
      </c>
      <c r="Y1089" s="149">
        <v>216.6547619047619</v>
      </c>
    </row>
    <row r="1090" spans="1:25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84">
        <v>38000</v>
      </c>
      <c r="L1090" s="125">
        <v>5.3940000000000001</v>
      </c>
      <c r="M1090" s="136">
        <v>6</v>
      </c>
      <c r="N1090" s="125">
        <v>1.1539999999999999</v>
      </c>
      <c r="O1090" s="184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83">
        <v>4</v>
      </c>
      <c r="U1090" s="139">
        <v>91596.428571428565</v>
      </c>
      <c r="V1090" s="140">
        <v>10.917456232697781</v>
      </c>
      <c r="X1090" s="150">
        <v>29.400000000000006</v>
      </c>
      <c r="Y1090" s="149">
        <v>32.979591836734691</v>
      </c>
    </row>
    <row r="1091" spans="1:25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84">
        <v>110000</v>
      </c>
      <c r="J1091" s="124" t="s">
        <v>186</v>
      </c>
      <c r="K1091" s="184">
        <v>110000</v>
      </c>
      <c r="L1091" s="125">
        <v>7.9409999999999998</v>
      </c>
      <c r="M1091" s="136">
        <v>8</v>
      </c>
      <c r="N1091" s="125">
        <v>0.66</v>
      </c>
      <c r="O1091" s="184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83">
        <v>7</v>
      </c>
      <c r="U1091" s="139">
        <v>437635.71428571426</v>
      </c>
      <c r="V1091" s="140">
        <v>2.2850054676916547</v>
      </c>
      <c r="X1091" s="150">
        <v>8.4</v>
      </c>
      <c r="Y1091" s="149">
        <v>91.596428571428561</v>
      </c>
    </row>
    <row r="1092" spans="1:25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84">
        <v>38000</v>
      </c>
      <c r="J1092" s="184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84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83">
        <v>5</v>
      </c>
      <c r="U1092" s="139">
        <v>52576.190476190473</v>
      </c>
      <c r="V1092" s="140">
        <v>19.02001630287112</v>
      </c>
      <c r="X1092" s="150">
        <v>4.2</v>
      </c>
      <c r="Y1092" s="149">
        <v>437.63571428571424</v>
      </c>
    </row>
    <row r="1093" spans="1:25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  <c r="X1093" s="150">
        <v>25.200000000000003</v>
      </c>
      <c r="Y1093" s="149">
        <v>52.576190476190469</v>
      </c>
    </row>
    <row r="1094" spans="1:25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84">
        <v>38000</v>
      </c>
      <c r="J1094" s="184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84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83">
        <v>2</v>
      </c>
      <c r="U1094" s="139">
        <v>201904.76190476189</v>
      </c>
      <c r="V1094" s="140">
        <v>4.9528301886792452</v>
      </c>
      <c r="X1094" s="150">
        <v>96.600000000000009</v>
      </c>
      <c r="Y1094" s="149">
        <v>40.060041407867494</v>
      </c>
    </row>
    <row r="1095" spans="1:25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84">
        <v>38000</v>
      </c>
      <c r="J1095" s="184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84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83">
        <v>1</v>
      </c>
      <c r="U1095" s="139">
        <v>393009.52380952379</v>
      </c>
      <c r="V1095" s="140">
        <v>2.5444676004458877</v>
      </c>
      <c r="X1095" s="150">
        <v>8.4</v>
      </c>
      <c r="Y1095" s="149">
        <v>201.9047619047619</v>
      </c>
    </row>
    <row r="1096" spans="1:25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84">
        <v>38000</v>
      </c>
      <c r="J1096" s="184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84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83">
        <v>4</v>
      </c>
      <c r="U1096" s="139">
        <v>99961.904761904763</v>
      </c>
      <c r="V1096" s="140">
        <v>10.003810975609756</v>
      </c>
      <c r="X1096" s="150">
        <v>4.2</v>
      </c>
      <c r="Y1096" s="149">
        <v>393.00952380952378</v>
      </c>
    </row>
    <row r="1097" spans="1:25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84">
        <v>38000</v>
      </c>
      <c r="J1097" s="124" t="s">
        <v>186</v>
      </c>
      <c r="K1097" s="184">
        <v>38000</v>
      </c>
      <c r="L1097" s="125">
        <v>4.4710000000000001</v>
      </c>
      <c r="M1097" s="136">
        <v>5</v>
      </c>
      <c r="N1097" s="125">
        <v>0.35</v>
      </c>
      <c r="O1097" s="184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83">
        <v>4</v>
      </c>
      <c r="U1097" s="139">
        <v>166461.90476190476</v>
      </c>
      <c r="V1097" s="140">
        <v>6.0073804960379897</v>
      </c>
      <c r="X1097" s="150">
        <v>8.4</v>
      </c>
      <c r="Y1097" s="149">
        <v>99.961904761904762</v>
      </c>
    </row>
    <row r="1098" spans="1:25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84">
        <v>38000</v>
      </c>
      <c r="J1098" s="184">
        <v>38000</v>
      </c>
      <c r="K1098" s="184">
        <v>20000</v>
      </c>
      <c r="L1098" s="125">
        <v>16.504999999999999</v>
      </c>
      <c r="M1098" s="136">
        <v>17</v>
      </c>
      <c r="N1098" s="125">
        <v>0.64800000000000002</v>
      </c>
      <c r="O1098" s="184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83">
        <v>1</v>
      </c>
      <c r="U1098" s="139">
        <v>418104.76190476189</v>
      </c>
      <c r="V1098" s="140">
        <v>2.3917450627548349</v>
      </c>
      <c r="X1098" s="150">
        <v>4.2</v>
      </c>
      <c r="Y1098" s="149">
        <v>166.46190476190475</v>
      </c>
    </row>
    <row r="1099" spans="1:25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84">
        <v>38000</v>
      </c>
      <c r="J1099" s="184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84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83">
        <v>4</v>
      </c>
      <c r="U1099" s="139">
        <v>49980.952380952382</v>
      </c>
      <c r="V1099" s="140">
        <v>20.007621951219512</v>
      </c>
      <c r="X1099" s="150">
        <v>4.2</v>
      </c>
      <c r="Y1099" s="149">
        <v>418.10476190476186</v>
      </c>
    </row>
    <row r="1100" spans="1:25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  <c r="X1100" s="150">
        <v>16.8</v>
      </c>
      <c r="Y1100" s="149">
        <v>49.980952380952381</v>
      </c>
    </row>
    <row r="1101" spans="1:25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84">
        <v>38000</v>
      </c>
      <c r="J1101" s="124" t="s">
        <v>186</v>
      </c>
      <c r="K1101" s="184">
        <v>38000</v>
      </c>
      <c r="L1101" s="125">
        <v>3.4529999999999998</v>
      </c>
      <c r="M1101" s="136">
        <v>4</v>
      </c>
      <c r="N1101" s="125">
        <v>1.8069999999999999</v>
      </c>
      <c r="O1101" s="184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83">
        <v>4</v>
      </c>
      <c r="U1101" s="139">
        <v>37432.738095238092</v>
      </c>
      <c r="V1101" s="140">
        <v>26.714583300205131</v>
      </c>
      <c r="X1101" s="150">
        <v>54.599999999999994</v>
      </c>
      <c r="Y1101" s="149">
        <v>36.126556776556782</v>
      </c>
    </row>
    <row r="1102" spans="1:25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84">
        <v>38000</v>
      </c>
      <c r="J1102" s="184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84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83">
        <v>4</v>
      </c>
      <c r="U1102" s="139">
        <v>74865.476190476184</v>
      </c>
      <c r="V1102" s="140">
        <v>13.357291650102566</v>
      </c>
      <c r="X1102" s="150">
        <v>16.8</v>
      </c>
      <c r="Y1102" s="149">
        <v>37.432738095238086</v>
      </c>
    </row>
    <row r="1103" spans="1:25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  <c r="X1103" s="150">
        <v>8.4</v>
      </c>
      <c r="Y1103" s="149">
        <v>74.865476190476173</v>
      </c>
    </row>
    <row r="1104" spans="1:25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84">
        <v>38000</v>
      </c>
      <c r="J1104" s="124" t="s">
        <v>186</v>
      </c>
      <c r="K1104" s="184">
        <v>38000</v>
      </c>
      <c r="L1104" s="125">
        <v>19.151</v>
      </c>
      <c r="M1104" s="136">
        <v>20</v>
      </c>
      <c r="N1104" s="125">
        <v>0.57199999999999995</v>
      </c>
      <c r="O1104" s="184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83">
        <v>1</v>
      </c>
      <c r="U1104" s="139">
        <v>455747.61904761905</v>
      </c>
      <c r="V1104" s="140">
        <v>2.1941968717021743</v>
      </c>
      <c r="X1104" s="150">
        <v>109.19999999999999</v>
      </c>
      <c r="Y1104" s="149">
        <v>25.785256410256416</v>
      </c>
    </row>
    <row r="1105" spans="1:25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84">
        <v>38000</v>
      </c>
      <c r="J1105" s="124" t="s">
        <v>186</v>
      </c>
      <c r="K1105" s="184">
        <v>38000</v>
      </c>
      <c r="L1105" s="125">
        <v>5.2560000000000002</v>
      </c>
      <c r="M1105" s="136">
        <v>6</v>
      </c>
      <c r="N1105" s="125">
        <v>1.1499999999999999</v>
      </c>
      <c r="O1105" s="184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83">
        <v>4</v>
      </c>
      <c r="U1105" s="139">
        <v>91596.428571428565</v>
      </c>
      <c r="V1105" s="140">
        <v>10.917456232697781</v>
      </c>
      <c r="X1105" s="150">
        <v>4.2</v>
      </c>
      <c r="Y1105" s="149">
        <v>455.74761904761908</v>
      </c>
    </row>
    <row r="1106" spans="1:25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84">
        <v>38000</v>
      </c>
      <c r="J1106" s="124" t="s">
        <v>186</v>
      </c>
      <c r="K1106" s="184">
        <v>38000</v>
      </c>
      <c r="L1106" s="125">
        <v>7.51</v>
      </c>
      <c r="M1106" s="136">
        <v>8</v>
      </c>
      <c r="N1106" s="125">
        <v>1.3440000000000001</v>
      </c>
      <c r="O1106" s="184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83">
        <v>4</v>
      </c>
      <c r="U1106" s="139">
        <v>108327.38095238095</v>
      </c>
      <c r="V1106" s="140">
        <v>9.2312764437606454</v>
      </c>
      <c r="X1106" s="150">
        <v>8.4</v>
      </c>
      <c r="Y1106" s="149">
        <v>91.596428571428561</v>
      </c>
    </row>
    <row r="1107" spans="1:25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84">
        <v>38000</v>
      </c>
      <c r="J1107" s="184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84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83">
        <v>1</v>
      </c>
      <c r="U1107" s="139">
        <v>317723.80952380953</v>
      </c>
      <c r="V1107" s="140">
        <v>3.1473876682353645</v>
      </c>
      <c r="X1107" s="150">
        <v>8.4</v>
      </c>
      <c r="Y1107" s="149">
        <v>108.32738095238095</v>
      </c>
    </row>
    <row r="1108" spans="1:25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84">
        <v>110000</v>
      </c>
      <c r="L1108" s="125">
        <v>5.9290000000000003</v>
      </c>
      <c r="M1108" s="136">
        <v>6</v>
      </c>
      <c r="N1108" s="125">
        <v>0.97899999999999998</v>
      </c>
      <c r="O1108" s="184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83">
        <v>7</v>
      </c>
      <c r="U1108" s="139">
        <v>206270.23809523808</v>
      </c>
      <c r="V1108" s="140">
        <v>4.8480091419600964</v>
      </c>
      <c r="X1108" s="150">
        <v>4.2</v>
      </c>
      <c r="Y1108" s="149">
        <v>317.72380952380951</v>
      </c>
    </row>
    <row r="1109" spans="1:25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84">
        <v>110000</v>
      </c>
      <c r="J1109" s="184">
        <v>110000</v>
      </c>
      <c r="K1109" s="184">
        <v>38000</v>
      </c>
      <c r="L1109" s="125">
        <v>9.25</v>
      </c>
      <c r="M1109" s="136">
        <v>10</v>
      </c>
      <c r="N1109" s="125">
        <v>0.67</v>
      </c>
      <c r="O1109" s="184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83">
        <v>7</v>
      </c>
      <c r="U1109" s="139">
        <v>462730.95238095237</v>
      </c>
      <c r="V1109" s="140">
        <v>2.1610830113148132</v>
      </c>
      <c r="X1109" s="150">
        <v>8.4</v>
      </c>
      <c r="Y1109" s="149">
        <v>206.27023809523808</v>
      </c>
    </row>
    <row r="1110" spans="1:25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84">
        <v>38000</v>
      </c>
      <c r="J1110" s="184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84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83">
        <v>4</v>
      </c>
      <c r="U1110" s="139">
        <v>46677.142857142855</v>
      </c>
      <c r="V1110" s="140">
        <v>21.423762012609416</v>
      </c>
      <c r="X1110" s="150">
        <v>4.2</v>
      </c>
      <c r="Y1110" s="149">
        <v>462.73095238095237</v>
      </c>
    </row>
    <row r="1111" spans="1:25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84">
        <v>38000</v>
      </c>
      <c r="J1111" s="184">
        <v>38000</v>
      </c>
      <c r="K1111" s="184">
        <v>10000</v>
      </c>
      <c r="L1111" s="125">
        <v>7.08</v>
      </c>
      <c r="M1111" s="136">
        <v>8</v>
      </c>
      <c r="N1111" s="125">
        <v>1.0209999999999999</v>
      </c>
      <c r="O1111" s="184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83">
        <v>4</v>
      </c>
      <c r="U1111" s="139">
        <v>108327.38095238095</v>
      </c>
      <c r="V1111" s="140">
        <v>9.2312764437606454</v>
      </c>
      <c r="X1111" s="150">
        <v>21</v>
      </c>
      <c r="Y1111" s="149">
        <v>46.677142857142854</v>
      </c>
    </row>
    <row r="1112" spans="1:25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84">
        <v>38000</v>
      </c>
      <c r="J1112" s="184">
        <v>38000</v>
      </c>
      <c r="K1112" s="184">
        <v>20000</v>
      </c>
      <c r="L1112" s="125">
        <v>11.398</v>
      </c>
      <c r="M1112" s="136">
        <v>12</v>
      </c>
      <c r="N1112" s="125">
        <v>1.42</v>
      </c>
      <c r="O1112" s="184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83">
        <v>3</v>
      </c>
      <c r="U1112" s="139">
        <v>124996.03174603173</v>
      </c>
      <c r="V1112" s="140">
        <v>8.00025397631671</v>
      </c>
      <c r="X1112" s="150">
        <v>8.4</v>
      </c>
      <c r="Y1112" s="149">
        <v>108.32738095238095</v>
      </c>
    </row>
    <row r="1113" spans="1:25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84">
        <v>110000</v>
      </c>
      <c r="J1113" s="184">
        <v>110000</v>
      </c>
      <c r="K1113" s="184">
        <v>38000</v>
      </c>
      <c r="L1113" s="125">
        <v>6.6239999999999997</v>
      </c>
      <c r="M1113" s="136">
        <v>7</v>
      </c>
      <c r="N1113" s="125">
        <v>1.0489999999999999</v>
      </c>
      <c r="O1113" s="184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83">
        <v>7</v>
      </c>
      <c r="U1113" s="139">
        <v>212544.0476190476</v>
      </c>
      <c r="V1113" s="140">
        <v>4.7049071060900545</v>
      </c>
      <c r="X1113" s="150">
        <v>12.600000000000001</v>
      </c>
      <c r="Y1113" s="149">
        <v>124.99603174603173</v>
      </c>
    </row>
    <row r="1114" spans="1:25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84">
        <v>110000</v>
      </c>
      <c r="J1114" s="124" t="s">
        <v>186</v>
      </c>
      <c r="K1114" s="184">
        <v>110000</v>
      </c>
      <c r="L1114" s="125">
        <v>8.2240000000000002</v>
      </c>
      <c r="M1114" s="136">
        <v>9</v>
      </c>
      <c r="N1114" s="125">
        <v>0.9</v>
      </c>
      <c r="O1114" s="184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83">
        <v>7</v>
      </c>
      <c r="U1114" s="139">
        <v>225091.66666666666</v>
      </c>
      <c r="V1114" s="140">
        <v>4.4426344822479731</v>
      </c>
      <c r="X1114" s="150">
        <v>8.4</v>
      </c>
      <c r="Y1114" s="149">
        <v>212.5440476190476</v>
      </c>
    </row>
    <row r="1115" spans="1:25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84">
        <v>38000</v>
      </c>
      <c r="J1115" s="124" t="s">
        <v>186</v>
      </c>
      <c r="K1115" s="184">
        <v>38000</v>
      </c>
      <c r="L1115" s="125">
        <v>3.823</v>
      </c>
      <c r="M1115" s="136">
        <v>4</v>
      </c>
      <c r="N1115" s="125">
        <v>0.77100000000000002</v>
      </c>
      <c r="O1115" s="184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83">
        <v>4</v>
      </c>
      <c r="U1115" s="139">
        <v>149730.95238095237</v>
      </c>
      <c r="V1115" s="140">
        <v>6.6786458250512828</v>
      </c>
      <c r="X1115" s="150">
        <v>8.4</v>
      </c>
      <c r="Y1115" s="149">
        <v>225.09166666666667</v>
      </c>
    </row>
    <row r="1116" spans="1:25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  <c r="X1116" s="150">
        <v>4.2</v>
      </c>
      <c r="Y1116" s="149">
        <v>149.73095238095235</v>
      </c>
    </row>
    <row r="1117" spans="1:25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84">
        <v>38000</v>
      </c>
      <c r="J1117" s="184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84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83">
        <v>6</v>
      </c>
      <c r="U1117" s="139">
        <v>26824.047619047618</v>
      </c>
      <c r="V1117" s="140">
        <v>37.279981537532954</v>
      </c>
      <c r="X1117" s="150">
        <v>50.400000000000006</v>
      </c>
      <c r="Y1117" s="149">
        <v>51.685317460317449</v>
      </c>
    </row>
    <row r="1118" spans="1:25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84">
        <v>38000</v>
      </c>
      <c r="J1118" s="184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84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83">
        <v>1</v>
      </c>
      <c r="U1118" s="139">
        <v>317723.80952380953</v>
      </c>
      <c r="V1118" s="140">
        <v>3.1473876682353645</v>
      </c>
      <c r="X1118" s="150">
        <v>42</v>
      </c>
      <c r="Y1118" s="149">
        <v>26.824047619047619</v>
      </c>
    </row>
    <row r="1119" spans="1:25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  <c r="X1119" s="150">
        <v>4.2</v>
      </c>
      <c r="Y1119" s="149">
        <v>317.72380952380951</v>
      </c>
    </row>
    <row r="1120" spans="1:25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84">
        <v>38000</v>
      </c>
      <c r="J1120" s="184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84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83">
        <v>1</v>
      </c>
      <c r="U1120" s="139">
        <v>330271.42857142858</v>
      </c>
      <c r="V1120" s="140">
        <v>3.0278126216531858</v>
      </c>
      <c r="X1120" s="150">
        <v>67.2</v>
      </c>
      <c r="Y1120" s="149">
        <v>41.901041666666664</v>
      </c>
    </row>
    <row r="1121" spans="1:25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84">
        <v>38000</v>
      </c>
      <c r="J1121" s="184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84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83">
        <v>4</v>
      </c>
      <c r="U1121" s="139">
        <v>53369.523809523809</v>
      </c>
      <c r="V1121" s="140">
        <v>18.737285413469433</v>
      </c>
      <c r="X1121" s="150">
        <v>4.2</v>
      </c>
      <c r="Y1121" s="149">
        <v>330.2714285714286</v>
      </c>
    </row>
    <row r="1122" spans="1:25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84">
        <v>38000</v>
      </c>
      <c r="J1122" s="184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84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83">
        <v>1</v>
      </c>
      <c r="U1122" s="139">
        <v>330271.42857142858</v>
      </c>
      <c r="V1122" s="140">
        <v>3.0278126216531858</v>
      </c>
      <c r="X1122" s="150">
        <v>21</v>
      </c>
      <c r="Y1122" s="149">
        <v>53.369523809523812</v>
      </c>
    </row>
    <row r="1123" spans="1:25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84">
        <v>110000</v>
      </c>
      <c r="J1123" s="124" t="s">
        <v>186</v>
      </c>
      <c r="K1123" s="184">
        <v>110000</v>
      </c>
      <c r="L1123" s="125">
        <v>9.218</v>
      </c>
      <c r="M1123" s="136">
        <v>10</v>
      </c>
      <c r="N1123" s="125">
        <v>1.607</v>
      </c>
      <c r="O1123" s="184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83">
        <v>7</v>
      </c>
      <c r="U1123" s="139">
        <v>154243.65079365077</v>
      </c>
      <c r="V1123" s="140">
        <v>6.4832490339444409</v>
      </c>
      <c r="X1123" s="150">
        <v>4.2</v>
      </c>
      <c r="Y1123" s="149">
        <v>330.2714285714286</v>
      </c>
    </row>
    <row r="1124" spans="1:25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84">
        <v>38000</v>
      </c>
      <c r="J1124" s="184">
        <v>38000</v>
      </c>
      <c r="K1124" s="184">
        <v>20000</v>
      </c>
      <c r="L1124" s="125">
        <v>5.3819999999999997</v>
      </c>
      <c r="M1124" s="136">
        <v>6</v>
      </c>
      <c r="N1124" s="125">
        <v>1.657</v>
      </c>
      <c r="O1124" s="184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83">
        <v>4</v>
      </c>
      <c r="U1124" s="139">
        <v>61064.28571428571</v>
      </c>
      <c r="V1124" s="140">
        <v>16.376184349046675</v>
      </c>
      <c r="X1124" s="150">
        <v>12.600000000000001</v>
      </c>
      <c r="Y1124" s="149">
        <v>154.24365079365077</v>
      </c>
    </row>
    <row r="1125" spans="1:25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84">
        <v>110000</v>
      </c>
      <c r="J1125" s="124" t="s">
        <v>186</v>
      </c>
      <c r="K1125" s="184">
        <v>110000</v>
      </c>
      <c r="L1125" s="125">
        <v>9.8070000000000004</v>
      </c>
      <c r="M1125" s="136">
        <v>10</v>
      </c>
      <c r="N1125" s="125">
        <v>0.62</v>
      </c>
      <c r="O1125" s="184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83">
        <v>7</v>
      </c>
      <c r="U1125" s="139">
        <v>462730.95238095237</v>
      </c>
      <c r="V1125" s="140">
        <v>2.1610830113148132</v>
      </c>
      <c r="X1125" s="150">
        <v>12.600000000000001</v>
      </c>
      <c r="Y1125" s="149">
        <v>61.06428571428571</v>
      </c>
    </row>
    <row r="1126" spans="1:25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84">
        <v>38000</v>
      </c>
      <c r="J1126" s="184">
        <v>38000</v>
      </c>
      <c r="K1126" s="184">
        <v>20000</v>
      </c>
      <c r="L1126" s="125">
        <v>9.17</v>
      </c>
      <c r="M1126" s="136">
        <v>10</v>
      </c>
      <c r="N1126" s="125">
        <v>3.5640000000000001</v>
      </c>
      <c r="O1126" s="184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83">
        <v>5</v>
      </c>
      <c r="U1126" s="139">
        <v>42043.8775510204</v>
      </c>
      <c r="V1126" s="140">
        <v>23.78467587311604</v>
      </c>
      <c r="X1126" s="150">
        <v>4.2</v>
      </c>
      <c r="Y1126" s="149">
        <v>462.73095238095237</v>
      </c>
    </row>
    <row r="1127" spans="1:25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84">
        <v>38000</v>
      </c>
      <c r="J1127" s="184">
        <v>38000</v>
      </c>
      <c r="K1127" s="184">
        <v>20000</v>
      </c>
      <c r="L1127" s="125">
        <v>2.84</v>
      </c>
      <c r="M1127" s="136">
        <v>3</v>
      </c>
      <c r="N1127" s="125">
        <v>2.34</v>
      </c>
      <c r="O1127" s="184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83">
        <v>4</v>
      </c>
      <c r="U1127" s="139">
        <v>26600</v>
      </c>
      <c r="V1127" s="140">
        <v>37.593984962406012</v>
      </c>
      <c r="X1127" s="150">
        <v>29.400000000000006</v>
      </c>
      <c r="Y1127" s="149">
        <v>42.043877551020394</v>
      </c>
    </row>
    <row r="1128" spans="1:25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84">
        <v>38000</v>
      </c>
      <c r="J1128" s="184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84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83">
        <v>1</v>
      </c>
      <c r="U1128" s="139">
        <v>355366.66666666663</v>
      </c>
      <c r="V1128" s="140">
        <v>2.8139949348091173</v>
      </c>
      <c r="X1128" s="150">
        <v>21</v>
      </c>
      <c r="Y1128" s="149">
        <v>26.599999999999998</v>
      </c>
    </row>
    <row r="1129" spans="1:25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84">
        <v>38000</v>
      </c>
      <c r="J1129" s="184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84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83">
        <v>1</v>
      </c>
      <c r="U1129" s="139">
        <v>342819.04761904763</v>
      </c>
      <c r="V1129" s="140">
        <v>2.9169907767529724</v>
      </c>
      <c r="X1129" s="150">
        <v>4.2</v>
      </c>
      <c r="Y1129" s="149">
        <v>355.36666666666662</v>
      </c>
    </row>
    <row r="1130" spans="1:25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84">
        <v>38000</v>
      </c>
      <c r="J1130" s="184">
        <v>38000</v>
      </c>
      <c r="K1130" s="184">
        <v>10000</v>
      </c>
      <c r="L1130" s="125">
        <v>9.9749999999999996</v>
      </c>
      <c r="M1130" s="136">
        <v>10</v>
      </c>
      <c r="N1130" s="125">
        <v>1.502</v>
      </c>
      <c r="O1130" s="184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83">
        <v>3</v>
      </c>
      <c r="U1130" s="139">
        <v>116630.95238095237</v>
      </c>
      <c r="V1130" s="140">
        <v>8.5740532816168233</v>
      </c>
      <c r="X1130" s="150">
        <v>4.2</v>
      </c>
      <c r="Y1130" s="149">
        <v>342.81904761904764</v>
      </c>
    </row>
    <row r="1131" spans="1:25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84">
        <v>38000</v>
      </c>
      <c r="J1131" s="184">
        <v>38000</v>
      </c>
      <c r="K1131" s="184">
        <v>10000</v>
      </c>
      <c r="L1131" s="125">
        <v>8.0679999999999996</v>
      </c>
      <c r="M1131" s="136">
        <v>9</v>
      </c>
      <c r="N1131" s="125">
        <v>1.0609999999999999</v>
      </c>
      <c r="O1131" s="184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83">
        <v>2</v>
      </c>
      <c r="U1131" s="139">
        <v>164261.90476190476</v>
      </c>
      <c r="V1131" s="140">
        <v>6.087838817219887</v>
      </c>
      <c r="X1131" s="150">
        <v>12.600000000000001</v>
      </c>
      <c r="Y1131" s="149">
        <v>116.63095238095237</v>
      </c>
    </row>
    <row r="1132" spans="1:25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84">
        <v>38000</v>
      </c>
      <c r="L1132" s="125">
        <v>6.8049999999999997</v>
      </c>
      <c r="M1132" s="136">
        <v>7</v>
      </c>
      <c r="N1132" s="125">
        <v>1.252</v>
      </c>
      <c r="O1132" s="184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83">
        <v>4</v>
      </c>
      <c r="U1132" s="139">
        <v>99961.904761904763</v>
      </c>
      <c r="V1132" s="140">
        <v>10.003810975609756</v>
      </c>
      <c r="X1132" s="150">
        <v>8.4</v>
      </c>
      <c r="Y1132" s="149">
        <v>164.26190476190479</v>
      </c>
    </row>
    <row r="1133" spans="1:25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84">
        <v>38000</v>
      </c>
      <c r="J1133" s="184">
        <v>38000</v>
      </c>
      <c r="K1133" s="184">
        <v>10000</v>
      </c>
      <c r="L1133" s="125">
        <v>4.7969999999999997</v>
      </c>
      <c r="M1133" s="136">
        <v>5</v>
      </c>
      <c r="N1133" s="125">
        <v>0.311</v>
      </c>
      <c r="O1133" s="184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83">
        <v>4</v>
      </c>
      <c r="U1133" s="139">
        <v>166461.90476190476</v>
      </c>
      <c r="V1133" s="140">
        <v>6.0073804960379897</v>
      </c>
      <c r="X1133" s="150">
        <v>8.4</v>
      </c>
      <c r="Y1133" s="149">
        <v>99.961904761904762</v>
      </c>
    </row>
    <row r="1134" spans="1:25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  <c r="X1134" s="150">
        <v>4.2</v>
      </c>
      <c r="Y1134" s="149">
        <v>166.46190476190475</v>
      </c>
    </row>
    <row r="1135" spans="1:25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84">
        <v>38000</v>
      </c>
      <c r="J1135" s="184">
        <v>38000</v>
      </c>
      <c r="K1135" s="184">
        <v>20000</v>
      </c>
      <c r="L1135" s="125">
        <v>4.1449999999999996</v>
      </c>
      <c r="M1135" s="136">
        <v>5</v>
      </c>
      <c r="N1135" s="125">
        <v>1.036</v>
      </c>
      <c r="O1135" s="184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83">
        <v>4</v>
      </c>
      <c r="U1135" s="139">
        <v>83230.952380952382</v>
      </c>
      <c r="V1135" s="140">
        <v>12.014760992075979</v>
      </c>
      <c r="X1135" s="150">
        <v>71.400000000000006</v>
      </c>
      <c r="Y1135" s="149">
        <v>39.436274509803916</v>
      </c>
    </row>
    <row r="1136" spans="1:25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84">
        <v>110000</v>
      </c>
      <c r="J1136" s="184">
        <v>110000</v>
      </c>
      <c r="K1136" s="184">
        <v>38000</v>
      </c>
      <c r="L1136" s="125">
        <v>5.7859999999999996</v>
      </c>
      <c r="M1136" s="136">
        <v>6</v>
      </c>
      <c r="N1136" s="125">
        <v>2.0569999999999999</v>
      </c>
      <c r="O1136" s="184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83">
        <v>8</v>
      </c>
      <c r="U1136" s="139">
        <v>120019.64285714286</v>
      </c>
      <c r="V1136" s="140">
        <v>8.3319694692833011</v>
      </c>
      <c r="X1136" s="150">
        <v>8.4</v>
      </c>
      <c r="Y1136" s="149">
        <v>83.230952380952374</v>
      </c>
    </row>
    <row r="1137" spans="1:25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84">
        <v>38000</v>
      </c>
      <c r="J1137" s="184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84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83">
        <v>4</v>
      </c>
      <c r="U1137" s="139">
        <v>149730.95238095237</v>
      </c>
      <c r="V1137" s="140">
        <v>6.6786458250512828</v>
      </c>
      <c r="X1137" s="150">
        <v>16.8</v>
      </c>
      <c r="Y1137" s="149">
        <v>120.01964285714286</v>
      </c>
    </row>
    <row r="1138" spans="1:25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84">
        <v>110000</v>
      </c>
      <c r="J1138" s="184">
        <v>110000</v>
      </c>
      <c r="K1138" s="184">
        <v>38000</v>
      </c>
      <c r="L1138" s="125">
        <v>12.167</v>
      </c>
      <c r="M1138" s="136">
        <v>13</v>
      </c>
      <c r="N1138" s="125">
        <v>0.42599999999999999</v>
      </c>
      <c r="O1138" s="184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83">
        <v>7</v>
      </c>
      <c r="U1138" s="139">
        <v>500373.80952380953</v>
      </c>
      <c r="V1138" s="140">
        <v>1.9985058789381271</v>
      </c>
      <c r="X1138" s="150">
        <v>4.2</v>
      </c>
      <c r="Y1138" s="149">
        <v>149.73095238095235</v>
      </c>
    </row>
    <row r="1139" spans="1:25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84">
        <v>38000</v>
      </c>
      <c r="J1139" s="184">
        <v>38000</v>
      </c>
      <c r="K1139" s="184">
        <v>10000</v>
      </c>
      <c r="L1139" s="125">
        <v>8.0190000000000001</v>
      </c>
      <c r="M1139" s="136">
        <v>9</v>
      </c>
      <c r="N1139" s="125">
        <v>0.8</v>
      </c>
      <c r="O1139" s="184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83">
        <v>1</v>
      </c>
      <c r="U1139" s="139">
        <v>317723.80952380953</v>
      </c>
      <c r="V1139" s="140">
        <v>3.1473876682353645</v>
      </c>
      <c r="X1139" s="150">
        <v>4.2</v>
      </c>
      <c r="Y1139" s="149">
        <v>500.37380952380948</v>
      </c>
    </row>
    <row r="1140" spans="1:25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84">
        <v>38000</v>
      </c>
      <c r="J1140" s="184">
        <v>38000</v>
      </c>
      <c r="K1140" s="184">
        <v>20000</v>
      </c>
      <c r="L1140" s="125">
        <v>5.3769999999999998</v>
      </c>
      <c r="M1140" s="136">
        <v>6</v>
      </c>
      <c r="N1140" s="125">
        <v>1.208</v>
      </c>
      <c r="O1140" s="184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83">
        <v>4</v>
      </c>
      <c r="U1140" s="139">
        <v>91596.428571428565</v>
      </c>
      <c r="V1140" s="140">
        <v>10.917456232697781</v>
      </c>
      <c r="X1140" s="150">
        <v>4.2</v>
      </c>
      <c r="Y1140" s="149">
        <v>317.72380952380951</v>
      </c>
    </row>
    <row r="1141" spans="1:25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84">
        <v>38000</v>
      </c>
      <c r="J1141" s="184">
        <v>38000</v>
      </c>
      <c r="K1141" s="184">
        <v>20000</v>
      </c>
      <c r="L1141" s="125">
        <v>8.7040000000000006</v>
      </c>
      <c r="M1141" s="136">
        <v>9</v>
      </c>
      <c r="N1141" s="125">
        <v>1.645</v>
      </c>
      <c r="O1141" s="184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83">
        <v>3</v>
      </c>
      <c r="U1141" s="139">
        <v>112448.41269841269</v>
      </c>
      <c r="V1141" s="140">
        <v>8.8929667925327323</v>
      </c>
      <c r="X1141" s="150">
        <v>8.4</v>
      </c>
      <c r="Y1141" s="149">
        <v>91.596428571428561</v>
      </c>
    </row>
    <row r="1142" spans="1:25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84">
        <v>38000</v>
      </c>
      <c r="J1142" s="184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84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83">
        <v>1</v>
      </c>
      <c r="U1142" s="139">
        <v>317723.80952380953</v>
      </c>
      <c r="V1142" s="140">
        <v>3.1473876682353645</v>
      </c>
      <c r="X1142" s="150">
        <v>12.600000000000001</v>
      </c>
      <c r="Y1142" s="149">
        <v>112.44841269841268</v>
      </c>
    </row>
    <row r="1143" spans="1:25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84">
        <v>38000</v>
      </c>
      <c r="J1143" s="184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84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83">
        <v>1</v>
      </c>
      <c r="U1143" s="139">
        <v>367914.28571428568</v>
      </c>
      <c r="V1143" s="140">
        <v>2.7180243845616214</v>
      </c>
      <c r="X1143" s="150">
        <v>4.2</v>
      </c>
      <c r="Y1143" s="149">
        <v>317.72380952380951</v>
      </c>
    </row>
    <row r="1144" spans="1:25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84">
        <v>38000</v>
      </c>
      <c r="J1144" s="184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84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83">
        <v>1</v>
      </c>
      <c r="U1144" s="139">
        <v>355366.66666666663</v>
      </c>
      <c r="V1144" s="140">
        <v>2.8139949348091173</v>
      </c>
      <c r="X1144" s="150">
        <v>4.2</v>
      </c>
      <c r="Y1144" s="149">
        <v>367.91428571428571</v>
      </c>
    </row>
    <row r="1145" spans="1:25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84">
        <v>38000</v>
      </c>
      <c r="J1145" s="184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84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83">
        <v>4</v>
      </c>
      <c r="U1145" s="139">
        <v>91596.428571428565</v>
      </c>
      <c r="V1145" s="140">
        <v>10.917456232697781</v>
      </c>
      <c r="X1145" s="150">
        <v>4.2</v>
      </c>
      <c r="Y1145" s="149">
        <v>355.36666666666662</v>
      </c>
    </row>
    <row r="1146" spans="1:25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84">
        <v>38000</v>
      </c>
      <c r="J1146" s="184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84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83">
        <v>4</v>
      </c>
      <c r="U1146" s="139">
        <v>149730.95238095237</v>
      </c>
      <c r="V1146" s="140">
        <v>6.6786458250512828</v>
      </c>
      <c r="X1146" s="150">
        <v>8.4</v>
      </c>
      <c r="Y1146" s="149">
        <v>91.596428571428561</v>
      </c>
    </row>
    <row r="1147" spans="1:25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84">
        <v>38000</v>
      </c>
      <c r="J1147" s="184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84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83">
        <v>4</v>
      </c>
      <c r="U1147" s="139">
        <v>199923.80952380953</v>
      </c>
      <c r="V1147" s="140">
        <v>5.0019054878048781</v>
      </c>
      <c r="X1147" s="150">
        <v>4.2</v>
      </c>
      <c r="Y1147" s="149">
        <v>149.73095238095235</v>
      </c>
    </row>
    <row r="1148" spans="1:25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  <c r="X1148" s="150">
        <v>4.2</v>
      </c>
      <c r="Y1148" s="149">
        <v>199.92380952380952</v>
      </c>
    </row>
    <row r="1149" spans="1:25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84">
        <v>38000</v>
      </c>
      <c r="J1149" s="184">
        <v>38000</v>
      </c>
      <c r="K1149" s="184">
        <v>20000</v>
      </c>
      <c r="L1149" s="125">
        <v>8.2799999999999994</v>
      </c>
      <c r="M1149" s="136">
        <v>9</v>
      </c>
      <c r="N1149" s="125">
        <v>0.22900000000000001</v>
      </c>
      <c r="O1149" s="184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83">
        <v>1</v>
      </c>
      <c r="U1149" s="139">
        <v>317723.80952380953</v>
      </c>
      <c r="V1149" s="140">
        <v>3.1473876682353645</v>
      </c>
      <c r="X1149" s="150">
        <v>168</v>
      </c>
      <c r="Y1149" s="149">
        <v>23.566071428571426</v>
      </c>
    </row>
    <row r="1150" spans="1:25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84">
        <v>38000</v>
      </c>
      <c r="J1150" s="184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84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83">
        <v>4</v>
      </c>
      <c r="U1150" s="139">
        <v>149730.95238095237</v>
      </c>
      <c r="V1150" s="140">
        <v>6.6786458250512828</v>
      </c>
      <c r="X1150" s="150">
        <v>4.2</v>
      </c>
      <c r="Y1150" s="149">
        <v>317.72380952380951</v>
      </c>
    </row>
    <row r="1151" spans="1:25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84">
        <v>38000</v>
      </c>
      <c r="J1151" s="184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84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83">
        <v>4</v>
      </c>
      <c r="U1151" s="139">
        <v>133000</v>
      </c>
      <c r="V1151" s="140">
        <v>7.518796992481203</v>
      </c>
      <c r="X1151" s="150">
        <v>4.2</v>
      </c>
      <c r="Y1151" s="149">
        <v>149.73095238095235</v>
      </c>
    </row>
    <row r="1152" spans="1:25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84">
        <v>38000</v>
      </c>
      <c r="J1152" s="184">
        <v>38000</v>
      </c>
      <c r="K1152" s="184">
        <v>20000</v>
      </c>
      <c r="L1152" s="125">
        <v>11.382</v>
      </c>
      <c r="M1152" s="136">
        <v>12</v>
      </c>
      <c r="N1152" s="125">
        <v>0.14799999999999999</v>
      </c>
      <c r="O1152" s="184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83">
        <v>1</v>
      </c>
      <c r="U1152" s="139">
        <v>355366.66666666663</v>
      </c>
      <c r="V1152" s="140">
        <v>2.8139949348091173</v>
      </c>
      <c r="X1152" s="150">
        <v>4.2</v>
      </c>
      <c r="Y1152" s="149">
        <v>133</v>
      </c>
    </row>
    <row r="1153" spans="1:25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84">
        <v>38000</v>
      </c>
      <c r="J1153" s="184">
        <v>38000</v>
      </c>
      <c r="K1153" s="184">
        <v>20000</v>
      </c>
      <c r="L1153" s="125">
        <v>13.336</v>
      </c>
      <c r="M1153" s="136">
        <v>14</v>
      </c>
      <c r="N1153" s="125">
        <v>0.14699999999999999</v>
      </c>
      <c r="O1153" s="184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83">
        <v>1</v>
      </c>
      <c r="U1153" s="139">
        <v>380461.90476190473</v>
      </c>
      <c r="V1153" s="140">
        <v>2.6283840444572388</v>
      </c>
      <c r="X1153" s="150">
        <v>4.2</v>
      </c>
      <c r="Y1153" s="149">
        <v>355.36666666666662</v>
      </c>
    </row>
    <row r="1154" spans="1:25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84">
        <v>38000</v>
      </c>
      <c r="J1154" s="184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84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83">
        <v>4</v>
      </c>
      <c r="U1154" s="139">
        <v>116269.04761904762</v>
      </c>
      <c r="V1154" s="140">
        <v>8.6007413019884087</v>
      </c>
      <c r="X1154" s="150">
        <v>4.2</v>
      </c>
      <c r="Y1154" s="149">
        <v>380.46190476190475</v>
      </c>
    </row>
    <row r="1155" spans="1:25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84">
        <v>38000</v>
      </c>
      <c r="J1155" s="184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84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83">
        <v>4</v>
      </c>
      <c r="U1155" s="139">
        <v>199923.80952380953</v>
      </c>
      <c r="V1155" s="140">
        <v>5.0019054878048781</v>
      </c>
      <c r="X1155" s="150">
        <v>4.2</v>
      </c>
      <c r="Y1155" s="149">
        <v>116.26904761904763</v>
      </c>
    </row>
    <row r="1156" spans="1:25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84">
        <v>38000</v>
      </c>
      <c r="J1156" s="124" t="s">
        <v>186</v>
      </c>
      <c r="K1156" s="184">
        <v>38000</v>
      </c>
      <c r="L1156" s="125">
        <v>8.0939999999999994</v>
      </c>
      <c r="M1156" s="136">
        <v>9</v>
      </c>
      <c r="N1156" s="125">
        <v>0.14599999999999999</v>
      </c>
      <c r="O1156" s="184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83">
        <v>1</v>
      </c>
      <c r="U1156" s="139">
        <v>317723.80952380953</v>
      </c>
      <c r="V1156" s="140">
        <v>3.1473876682353645</v>
      </c>
      <c r="X1156" s="150">
        <v>4.2</v>
      </c>
      <c r="Y1156" s="149">
        <v>199.92380952380952</v>
      </c>
    </row>
    <row r="1157" spans="1:25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84">
        <v>38000</v>
      </c>
      <c r="J1157" s="184">
        <v>38000</v>
      </c>
      <c r="K1157" s="184">
        <v>20000</v>
      </c>
      <c r="L1157" s="125">
        <v>7.1109999999999998</v>
      </c>
      <c r="M1157" s="136">
        <v>8</v>
      </c>
      <c r="N1157" s="125">
        <v>0.20200000000000001</v>
      </c>
      <c r="O1157" s="184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83">
        <v>4</v>
      </c>
      <c r="U1157" s="139">
        <v>216654.76190476189</v>
      </c>
      <c r="V1157" s="140">
        <v>4.6156382218803227</v>
      </c>
      <c r="X1157" s="150">
        <v>4.2</v>
      </c>
      <c r="Y1157" s="149">
        <v>317.72380952380951</v>
      </c>
    </row>
    <row r="1158" spans="1:25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84">
        <v>38000</v>
      </c>
      <c r="J1158" s="184">
        <v>38000</v>
      </c>
      <c r="K1158" s="184">
        <v>20000</v>
      </c>
      <c r="L1158" s="125">
        <v>6.1829999999999998</v>
      </c>
      <c r="M1158" s="136">
        <v>7</v>
      </c>
      <c r="N1158" s="125">
        <v>0.10100000000000001</v>
      </c>
      <c r="O1158" s="184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83">
        <v>4</v>
      </c>
      <c r="U1158" s="139">
        <v>199923.80952380953</v>
      </c>
      <c r="V1158" s="140">
        <v>5.0019054878048781</v>
      </c>
      <c r="X1158" s="150">
        <v>4.2</v>
      </c>
      <c r="Y1158" s="149">
        <v>216.6547619047619</v>
      </c>
    </row>
    <row r="1159" spans="1:25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84">
        <v>110000</v>
      </c>
      <c r="L1159" s="125">
        <v>7.1539999999999999</v>
      </c>
      <c r="M1159" s="136">
        <v>8</v>
      </c>
      <c r="N1159" s="125">
        <v>0.26700000000000002</v>
      </c>
      <c r="O1159" s="184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83">
        <v>7</v>
      </c>
      <c r="U1159" s="139">
        <v>437635.71428571426</v>
      </c>
      <c r="V1159" s="140">
        <v>2.2850054676916547</v>
      </c>
      <c r="X1159" s="150">
        <v>4.2</v>
      </c>
      <c r="Y1159" s="149">
        <v>199.92380952380952</v>
      </c>
    </row>
    <row r="1160" spans="1:25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84">
        <v>38000</v>
      </c>
      <c r="J1160" s="184">
        <v>38000</v>
      </c>
      <c r="K1160" s="184">
        <v>10000</v>
      </c>
      <c r="L1160" s="125">
        <v>7.1120000000000001</v>
      </c>
      <c r="M1160" s="136">
        <v>8</v>
      </c>
      <c r="N1160" s="125">
        <v>0.1</v>
      </c>
      <c r="O1160" s="184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83">
        <v>4</v>
      </c>
      <c r="U1160" s="139">
        <v>216654.76190476189</v>
      </c>
      <c r="V1160" s="140">
        <v>4.6156382218803227</v>
      </c>
      <c r="X1160" s="150">
        <v>4.2</v>
      </c>
      <c r="Y1160" s="149">
        <v>437.63571428571424</v>
      </c>
    </row>
    <row r="1161" spans="1:25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84">
        <v>38000</v>
      </c>
      <c r="J1161" s="184">
        <v>38000</v>
      </c>
      <c r="K1161" s="184">
        <v>10000</v>
      </c>
      <c r="L1161" s="125">
        <v>1.4670000000000001</v>
      </c>
      <c r="M1161" s="136">
        <v>2</v>
      </c>
      <c r="N1161" s="125">
        <v>0.11600000000000001</v>
      </c>
      <c r="O1161" s="184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83">
        <v>4</v>
      </c>
      <c r="U1161" s="139">
        <v>116269.04761904762</v>
      </c>
      <c r="V1161" s="140">
        <v>8.6007413019884087</v>
      </c>
      <c r="X1161" s="150">
        <v>4.2</v>
      </c>
      <c r="Y1161" s="149">
        <v>216.6547619047619</v>
      </c>
    </row>
    <row r="1162" spans="1:25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84">
        <v>38000</v>
      </c>
      <c r="J1162" s="184">
        <v>38000</v>
      </c>
      <c r="K1162" s="184">
        <v>10000</v>
      </c>
      <c r="L1162" s="125">
        <v>8.3610000000000007</v>
      </c>
      <c r="M1162" s="136">
        <v>9</v>
      </c>
      <c r="N1162" s="125">
        <v>9.9000000000000005E-2</v>
      </c>
      <c r="O1162" s="184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83">
        <v>1</v>
      </c>
      <c r="U1162" s="139">
        <v>317723.80952380953</v>
      </c>
      <c r="V1162" s="140">
        <v>3.1473876682353645</v>
      </c>
      <c r="X1162" s="150">
        <v>4.2</v>
      </c>
      <c r="Y1162" s="149">
        <v>116.26904761904763</v>
      </c>
    </row>
    <row r="1163" spans="1:25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84">
        <v>110000</v>
      </c>
      <c r="J1163" s="184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84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83">
        <v>7</v>
      </c>
      <c r="U1163" s="139">
        <v>399992.8571428571</v>
      </c>
      <c r="V1163" s="140">
        <v>2.5000446436543511</v>
      </c>
      <c r="X1163" s="150">
        <v>4.2</v>
      </c>
      <c r="Y1163" s="149">
        <v>317.72380952380951</v>
      </c>
    </row>
    <row r="1164" spans="1:25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84">
        <v>110000</v>
      </c>
      <c r="J1164" s="184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84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83">
        <v>7</v>
      </c>
      <c r="U1164" s="139">
        <v>399992.8571428571</v>
      </c>
      <c r="V1164" s="140">
        <v>2.5000446436543511</v>
      </c>
      <c r="X1164" s="150">
        <v>4.2</v>
      </c>
      <c r="Y1164" s="149">
        <v>399.99285714285708</v>
      </c>
    </row>
    <row r="1165" spans="1:25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84">
        <v>38000</v>
      </c>
      <c r="J1165" s="184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84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83">
        <v>4</v>
      </c>
      <c r="U1165" s="139">
        <v>133000</v>
      </c>
      <c r="V1165" s="140">
        <v>7.518796992481203</v>
      </c>
      <c r="X1165" s="150">
        <v>4.2</v>
      </c>
      <c r="Y1165" s="149">
        <v>399.99285714285708</v>
      </c>
    </row>
    <row r="1166" spans="1:25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84">
        <v>38000</v>
      </c>
      <c r="J1166" s="184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84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83">
        <v>4</v>
      </c>
      <c r="U1166" s="139">
        <v>183192.85714285713</v>
      </c>
      <c r="V1166" s="140">
        <v>5.4587281163488903</v>
      </c>
      <c r="X1166" s="150">
        <v>4.2</v>
      </c>
      <c r="Y1166" s="149">
        <v>133</v>
      </c>
    </row>
    <row r="1167" spans="1:25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84">
        <v>110000</v>
      </c>
      <c r="J1167" s="124" t="s">
        <v>186</v>
      </c>
      <c r="K1167" s="184">
        <v>110000</v>
      </c>
      <c r="L1167" s="125">
        <v>6.5780000000000003</v>
      </c>
      <c r="M1167" s="136">
        <v>7</v>
      </c>
      <c r="N1167" s="125">
        <v>0.13400000000000001</v>
      </c>
      <c r="O1167" s="184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83">
        <v>7</v>
      </c>
      <c r="U1167" s="139">
        <v>425088.09523809521</v>
      </c>
      <c r="V1167" s="140">
        <v>2.3524535530450272</v>
      </c>
      <c r="X1167" s="150">
        <v>4.2</v>
      </c>
      <c r="Y1167" s="149">
        <v>183.19285714285712</v>
      </c>
    </row>
    <row r="1168" spans="1:25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84">
        <v>38000</v>
      </c>
      <c r="J1168" s="184">
        <v>38000</v>
      </c>
      <c r="K1168" s="184">
        <v>10000</v>
      </c>
      <c r="L1168" s="125">
        <v>6.2960000000000003</v>
      </c>
      <c r="M1168" s="136">
        <v>7</v>
      </c>
      <c r="N1168" s="125">
        <v>9.6000000000000002E-2</v>
      </c>
      <c r="O1168" s="184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83">
        <v>4</v>
      </c>
      <c r="U1168" s="139">
        <v>199923.80952380953</v>
      </c>
      <c r="V1168" s="140">
        <v>5.0019054878048781</v>
      </c>
      <c r="X1168" s="150">
        <v>4.2</v>
      </c>
      <c r="Y1168" s="149">
        <v>425.08809523809521</v>
      </c>
    </row>
    <row r="1169" spans="1:25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84">
        <v>110000</v>
      </c>
      <c r="J1169" s="184">
        <v>110000</v>
      </c>
      <c r="K1169" s="184">
        <v>38000</v>
      </c>
      <c r="L1169" s="125">
        <v>10.651999999999999</v>
      </c>
      <c r="M1169" s="136">
        <v>11</v>
      </c>
      <c r="N1169" s="125">
        <v>0.113</v>
      </c>
      <c r="O1169" s="184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83">
        <v>7</v>
      </c>
      <c r="U1169" s="139">
        <v>475278.57142857142</v>
      </c>
      <c r="V1169" s="140">
        <v>2.1040292159485414</v>
      </c>
      <c r="X1169" s="150">
        <v>4.2</v>
      </c>
      <c r="Y1169" s="149">
        <v>199.92380952380952</v>
      </c>
    </row>
    <row r="1170" spans="1:25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84">
        <v>38000</v>
      </c>
      <c r="J1170" s="184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84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83">
        <v>4</v>
      </c>
      <c r="U1170" s="139">
        <v>216654.76190476189</v>
      </c>
      <c r="V1170" s="140">
        <v>4.6156382218803227</v>
      </c>
      <c r="X1170" s="150">
        <v>4.2</v>
      </c>
      <c r="Y1170" s="149">
        <v>475.27857142857147</v>
      </c>
    </row>
    <row r="1171" spans="1:25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84">
        <v>38000</v>
      </c>
      <c r="J1171" s="184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84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83">
        <v>4</v>
      </c>
      <c r="U1171" s="139">
        <v>199923.80952380953</v>
      </c>
      <c r="V1171" s="140">
        <v>5.0019054878048781</v>
      </c>
      <c r="X1171" s="150">
        <v>4.2</v>
      </c>
      <c r="Y1171" s="149">
        <v>216.6547619047619</v>
      </c>
    </row>
    <row r="1172" spans="1:25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84">
        <v>38000</v>
      </c>
      <c r="J1172" s="184">
        <v>38000</v>
      </c>
      <c r="K1172" s="184">
        <v>10000</v>
      </c>
      <c r="L1172" s="125">
        <v>4.33</v>
      </c>
      <c r="M1172" s="136">
        <v>5</v>
      </c>
      <c r="N1172" s="125">
        <v>0.113</v>
      </c>
      <c r="O1172" s="184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83">
        <v>4</v>
      </c>
      <c r="U1172" s="139">
        <v>166461.90476190476</v>
      </c>
      <c r="V1172" s="140">
        <v>6.0073804960379897</v>
      </c>
      <c r="X1172" s="150">
        <v>4.2</v>
      </c>
      <c r="Y1172" s="149">
        <v>199.92380952380952</v>
      </c>
    </row>
    <row r="1173" spans="1:25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84">
        <v>110000</v>
      </c>
      <c r="J1173" s="124" t="s">
        <v>186</v>
      </c>
      <c r="K1173" s="184">
        <v>110000</v>
      </c>
      <c r="L1173" s="125">
        <v>4.2030000000000003</v>
      </c>
      <c r="M1173" s="136">
        <v>5</v>
      </c>
      <c r="N1173" s="125">
        <v>0.10299999999999999</v>
      </c>
      <c r="O1173" s="184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83">
        <v>7</v>
      </c>
      <c r="U1173" s="139">
        <v>399992.8571428571</v>
      </c>
      <c r="V1173" s="140">
        <v>2.5000446436543511</v>
      </c>
      <c r="X1173" s="150">
        <v>4.2</v>
      </c>
      <c r="Y1173" s="149">
        <v>166.46190476190475</v>
      </c>
    </row>
    <row r="1174" spans="1:25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84">
        <v>110000</v>
      </c>
      <c r="J1174" s="124" t="s">
        <v>186</v>
      </c>
      <c r="K1174" s="184">
        <v>110000</v>
      </c>
      <c r="L1174" s="125">
        <v>4.1680000000000001</v>
      </c>
      <c r="M1174" s="136">
        <v>5</v>
      </c>
      <c r="N1174" s="125">
        <v>0.14799999999999999</v>
      </c>
      <c r="O1174" s="184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83">
        <v>7</v>
      </c>
      <c r="U1174" s="139">
        <v>399992.8571428571</v>
      </c>
      <c r="V1174" s="140">
        <v>2.5000446436543511</v>
      </c>
      <c r="X1174" s="150">
        <v>4.2</v>
      </c>
      <c r="Y1174" s="149">
        <v>399.99285714285708</v>
      </c>
    </row>
    <row r="1175" spans="1:25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84">
        <v>110000</v>
      </c>
      <c r="J1175" s="124" t="s">
        <v>186</v>
      </c>
      <c r="K1175" s="184">
        <v>110000</v>
      </c>
      <c r="L1175" s="125">
        <v>1.9790000000000001</v>
      </c>
      <c r="M1175" s="136">
        <v>2</v>
      </c>
      <c r="N1175" s="125">
        <v>0.121</v>
      </c>
      <c r="O1175" s="184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83">
        <v>11</v>
      </c>
      <c r="U1175" s="139">
        <v>319066.66666666663</v>
      </c>
      <c r="V1175" s="140">
        <v>3.134141245298788</v>
      </c>
      <c r="X1175" s="150">
        <v>4.2</v>
      </c>
      <c r="Y1175" s="149">
        <v>399.99285714285708</v>
      </c>
    </row>
    <row r="1176" spans="1:25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84">
        <v>110000</v>
      </c>
      <c r="J1176" s="124" t="s">
        <v>186</v>
      </c>
      <c r="K1176" s="184">
        <v>110000</v>
      </c>
      <c r="L1176" s="125">
        <v>3.8740000000000001</v>
      </c>
      <c r="M1176" s="136">
        <v>4</v>
      </c>
      <c r="N1176" s="125">
        <v>0.33300000000000002</v>
      </c>
      <c r="O1176" s="184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83">
        <v>7</v>
      </c>
      <c r="U1176" s="139">
        <v>387445.23809523811</v>
      </c>
      <c r="V1176" s="140">
        <v>2.5810099123071155</v>
      </c>
      <c r="X1176" s="150">
        <v>4.2</v>
      </c>
      <c r="Y1176" s="149">
        <v>319.06666666666661</v>
      </c>
    </row>
    <row r="1177" spans="1:25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84">
        <v>110000</v>
      </c>
      <c r="J1177" s="124" t="s">
        <v>186</v>
      </c>
      <c r="K1177" s="184">
        <v>110000</v>
      </c>
      <c r="L1177" s="125">
        <v>10.09</v>
      </c>
      <c r="M1177" s="136">
        <v>11</v>
      </c>
      <c r="N1177" s="125">
        <v>0.14599999999999999</v>
      </c>
      <c r="O1177" s="184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83">
        <v>7</v>
      </c>
      <c r="U1177" s="139">
        <v>475278.57142857142</v>
      </c>
      <c r="V1177" s="140">
        <v>2.1040292159485414</v>
      </c>
      <c r="X1177" s="150">
        <v>4.2</v>
      </c>
      <c r="Y1177" s="149">
        <v>387.4452380952381</v>
      </c>
    </row>
    <row r="1178" spans="1:25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84">
        <v>38000</v>
      </c>
      <c r="J1178" s="184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84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83">
        <v>4</v>
      </c>
      <c r="U1178" s="139">
        <v>166461.90476190476</v>
      </c>
      <c r="V1178" s="140">
        <v>6.0073804960379897</v>
      </c>
      <c r="X1178" s="150">
        <v>4.2</v>
      </c>
      <c r="Y1178" s="149">
        <v>475.27857142857147</v>
      </c>
    </row>
    <row r="1179" spans="1:25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84">
        <v>38000</v>
      </c>
      <c r="J1179" s="184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84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83">
        <v>4</v>
      </c>
      <c r="U1179" s="139">
        <v>166461.90476190476</v>
      </c>
      <c r="V1179" s="140">
        <v>6.0073804960379897</v>
      </c>
      <c r="X1179" s="150">
        <v>4.2</v>
      </c>
      <c r="Y1179" s="149">
        <v>166.46190476190475</v>
      </c>
    </row>
    <row r="1180" spans="1:25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84">
        <v>38000</v>
      </c>
      <c r="J1180" s="184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84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83">
        <v>4</v>
      </c>
      <c r="U1180" s="139">
        <v>149730.95238095237</v>
      </c>
      <c r="V1180" s="140">
        <v>6.6786458250512828</v>
      </c>
      <c r="X1180" s="150">
        <v>4.2</v>
      </c>
      <c r="Y1180" s="149">
        <v>166.46190476190475</v>
      </c>
    </row>
    <row r="1181" spans="1:25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84">
        <v>38000</v>
      </c>
      <c r="J1181" s="184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84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83">
        <v>4</v>
      </c>
      <c r="U1181" s="139">
        <v>133000</v>
      </c>
      <c r="V1181" s="140">
        <v>7.518796992481203</v>
      </c>
      <c r="X1181" s="150">
        <v>4.2</v>
      </c>
      <c r="Y1181" s="149">
        <v>149.73095238095235</v>
      </c>
    </row>
    <row r="1182" spans="1:25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84">
        <v>110000</v>
      </c>
      <c r="J1182" s="184">
        <v>110000</v>
      </c>
      <c r="K1182" s="184">
        <v>38000</v>
      </c>
      <c r="L1182" s="125">
        <v>6.1529999999999996</v>
      </c>
      <c r="M1182" s="136">
        <v>7</v>
      </c>
      <c r="N1182" s="125">
        <v>0.24399999999999999</v>
      </c>
      <c r="O1182" s="184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83">
        <v>7</v>
      </c>
      <c r="U1182" s="139">
        <v>425088.09523809521</v>
      </c>
      <c r="V1182" s="140">
        <v>2.3524535530450272</v>
      </c>
      <c r="X1182" s="150">
        <v>4.2</v>
      </c>
      <c r="Y1182" s="149">
        <v>133</v>
      </c>
    </row>
    <row r="1183" spans="1:25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84">
        <v>38000</v>
      </c>
      <c r="J1183" s="184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84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83">
        <v>4</v>
      </c>
      <c r="U1183" s="139">
        <v>166461.90476190476</v>
      </c>
      <c r="V1183" s="140">
        <v>6.0073804960379897</v>
      </c>
      <c r="X1183" s="150">
        <v>4.2</v>
      </c>
      <c r="Y1183" s="149">
        <v>425.08809523809521</v>
      </c>
    </row>
    <row r="1184" spans="1:25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84">
        <v>110000</v>
      </c>
      <c r="J1184" s="184">
        <v>20000</v>
      </c>
      <c r="K1184" s="184">
        <v>110000</v>
      </c>
      <c r="L1184" s="125">
        <v>2.3290000000000002</v>
      </c>
      <c r="M1184" s="136">
        <v>3</v>
      </c>
      <c r="N1184" s="125">
        <v>0.246</v>
      </c>
      <c r="O1184" s="184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83">
        <v>7</v>
      </c>
      <c r="U1184" s="139">
        <v>374897.61904761905</v>
      </c>
      <c r="V1184" s="140">
        <v>2.6673949078161021</v>
      </c>
      <c r="X1184" s="150">
        <v>4.2</v>
      </c>
      <c r="Y1184" s="149">
        <v>166.46190476190475</v>
      </c>
    </row>
    <row r="1185" spans="1:25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84">
        <v>110000</v>
      </c>
      <c r="L1185" s="125">
        <v>4.3440000000000003</v>
      </c>
      <c r="M1185" s="136">
        <v>5</v>
      </c>
      <c r="N1185" s="125">
        <v>0.23</v>
      </c>
      <c r="O1185" s="184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83">
        <v>7</v>
      </c>
      <c r="U1185" s="139">
        <v>399992.8571428571</v>
      </c>
      <c r="V1185" s="140">
        <v>2.5000446436543511</v>
      </c>
      <c r="X1185" s="150">
        <v>4.2</v>
      </c>
      <c r="Y1185" s="149">
        <v>374.89761904761906</v>
      </c>
    </row>
    <row r="1186" spans="1:25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84">
        <v>110000</v>
      </c>
      <c r="L1186" s="125">
        <v>4.8920000000000003</v>
      </c>
      <c r="M1186" s="136">
        <v>5</v>
      </c>
      <c r="N1186" s="125">
        <v>0.249</v>
      </c>
      <c r="O1186" s="184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83">
        <v>7</v>
      </c>
      <c r="U1186" s="139">
        <v>399992.8571428571</v>
      </c>
      <c r="V1186" s="140">
        <v>2.5000446436543511</v>
      </c>
      <c r="X1186" s="150">
        <v>4.2</v>
      </c>
      <c r="Y1186" s="149">
        <v>399.99285714285708</v>
      </c>
    </row>
    <row r="1187" spans="1:25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84">
        <v>110000</v>
      </c>
      <c r="J1187" s="184">
        <v>20000</v>
      </c>
      <c r="K1187" s="184">
        <v>110000</v>
      </c>
      <c r="L1187" s="125">
        <v>5.5679999999999996</v>
      </c>
      <c r="M1187" s="136">
        <v>6</v>
      </c>
      <c r="N1187" s="125">
        <v>0.129</v>
      </c>
      <c r="O1187" s="184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83">
        <v>7</v>
      </c>
      <c r="U1187" s="139">
        <v>412540.47619047615</v>
      </c>
      <c r="V1187" s="140">
        <v>2.4240045709800482</v>
      </c>
      <c r="X1187" s="150">
        <v>4.2</v>
      </c>
      <c r="Y1187" s="149">
        <v>399.99285714285708</v>
      </c>
    </row>
    <row r="1188" spans="1:25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84">
        <v>110000</v>
      </c>
      <c r="J1188" s="184">
        <v>110000</v>
      </c>
      <c r="K1188" s="184">
        <v>38000</v>
      </c>
      <c r="L1188" s="125">
        <v>1.101</v>
      </c>
      <c r="M1188" s="136">
        <v>2</v>
      </c>
      <c r="N1188" s="125">
        <v>0.22500000000000001</v>
      </c>
      <c r="O1188" s="184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83">
        <v>11</v>
      </c>
      <c r="U1188" s="139">
        <v>319066.66666666663</v>
      </c>
      <c r="V1188" s="140">
        <v>3.134141245298788</v>
      </c>
      <c r="X1188" s="150">
        <v>4.2</v>
      </c>
      <c r="Y1188" s="149">
        <v>412.54047619047617</v>
      </c>
    </row>
    <row r="1189" spans="1:25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84">
        <v>110000</v>
      </c>
      <c r="J1189" s="184">
        <v>110000</v>
      </c>
      <c r="K1189" s="184">
        <v>20000</v>
      </c>
      <c r="L1189" s="125">
        <v>1.976</v>
      </c>
      <c r="M1189" s="136">
        <v>2</v>
      </c>
      <c r="N1189" s="125">
        <v>0.121</v>
      </c>
      <c r="O1189" s="184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83">
        <v>11</v>
      </c>
      <c r="U1189" s="139">
        <v>319066.66666666663</v>
      </c>
      <c r="V1189" s="140">
        <v>3.134141245298788</v>
      </c>
      <c r="X1189" s="150">
        <v>4.2</v>
      </c>
      <c r="Y1189" s="149">
        <v>319.06666666666661</v>
      </c>
    </row>
    <row r="1190" spans="1:25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84">
        <v>38000</v>
      </c>
      <c r="J1190" s="184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84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83">
        <v>4</v>
      </c>
      <c r="U1190" s="139">
        <v>183192.85714285713</v>
      </c>
      <c r="V1190" s="140">
        <v>5.4587281163488903</v>
      </c>
      <c r="X1190" s="150">
        <v>4.2</v>
      </c>
      <c r="Y1190" s="149">
        <v>319.06666666666661</v>
      </c>
    </row>
    <row r="1191" spans="1:25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84">
        <v>38000</v>
      </c>
      <c r="J1191" s="184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84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83">
        <v>4</v>
      </c>
      <c r="U1191" s="139">
        <v>149730.95238095237</v>
      </c>
      <c r="V1191" s="140">
        <v>6.6786458250512828</v>
      </c>
      <c r="X1191" s="150">
        <v>4.2</v>
      </c>
      <c r="Y1191" s="149">
        <v>183.19285714285712</v>
      </c>
    </row>
    <row r="1192" spans="1:25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84">
        <v>38000</v>
      </c>
      <c r="J1192" s="184">
        <v>38000</v>
      </c>
      <c r="K1192" s="184">
        <v>20000</v>
      </c>
      <c r="L1192" s="125">
        <v>5.141</v>
      </c>
      <c r="M1192" s="136">
        <v>6</v>
      </c>
      <c r="N1192" s="125">
        <v>0.18099999999999999</v>
      </c>
      <c r="O1192" s="184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83">
        <v>4</v>
      </c>
      <c r="U1192" s="139">
        <v>183192.85714285713</v>
      </c>
      <c r="V1192" s="140">
        <v>5.4587281163488903</v>
      </c>
      <c r="X1192" s="150">
        <v>4.2</v>
      </c>
      <c r="Y1192" s="149">
        <v>149.73095238095235</v>
      </c>
    </row>
    <row r="1193" spans="1:25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H1193" s="124" t="s">
        <v>180</v>
      </c>
      <c r="I1193" s="184">
        <v>38000</v>
      </c>
      <c r="L1193" s="125">
        <v>9.3140000000000001</v>
      </c>
      <c r="M1193" s="136">
        <v>10</v>
      </c>
      <c r="N1193" s="125">
        <v>0.125</v>
      </c>
      <c r="O1193" s="184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83">
        <v>1</v>
      </c>
      <c r="U1193" s="139">
        <v>330271.42857142858</v>
      </c>
      <c r="V1193" s="140">
        <v>3.0278126216531858</v>
      </c>
      <c r="X1193" s="150">
        <v>4.2</v>
      </c>
      <c r="Y1193" s="149">
        <v>183.19285714285712</v>
      </c>
    </row>
    <row r="1194" spans="1:25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84">
        <v>38000</v>
      </c>
      <c r="J1194" s="184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84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83">
        <v>4</v>
      </c>
      <c r="U1194" s="139">
        <v>199923.80952380953</v>
      </c>
      <c r="V1194" s="140">
        <v>5.0019054878048781</v>
      </c>
      <c r="X1194" s="150">
        <v>4.2</v>
      </c>
      <c r="Y1194" s="149">
        <v>330.2714285714286</v>
      </c>
    </row>
    <row r="1195" spans="1:25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84">
        <v>110000</v>
      </c>
      <c r="J1195" s="184">
        <v>110000</v>
      </c>
      <c r="K1195" s="184">
        <v>38000</v>
      </c>
      <c r="L1195" s="125">
        <v>5.6150000000000002</v>
      </c>
      <c r="M1195" s="136">
        <v>6</v>
      </c>
      <c r="N1195" s="125">
        <v>0.19600000000000001</v>
      </c>
      <c r="O1195" s="184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83">
        <v>7</v>
      </c>
      <c r="U1195" s="139">
        <v>412540.47619047615</v>
      </c>
      <c r="V1195" s="140">
        <v>2.4240045709800482</v>
      </c>
      <c r="X1195" s="150">
        <v>4.2</v>
      </c>
      <c r="Y1195" s="149">
        <v>199.92380952380952</v>
      </c>
    </row>
    <row r="1196" spans="1:25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84">
        <v>38000</v>
      </c>
      <c r="J1196" s="184">
        <v>38000</v>
      </c>
      <c r="K1196" s="184">
        <v>10000</v>
      </c>
      <c r="L1196" s="125">
        <v>2.3490000000000002</v>
      </c>
      <c r="M1196" s="136">
        <v>3</v>
      </c>
      <c r="N1196" s="125">
        <v>0.13400000000000001</v>
      </c>
      <c r="O1196" s="184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83">
        <v>4</v>
      </c>
      <c r="U1196" s="139">
        <v>133000</v>
      </c>
      <c r="V1196" s="140">
        <v>7.518796992481203</v>
      </c>
      <c r="X1196" s="150">
        <v>4.2</v>
      </c>
      <c r="Y1196" s="149">
        <v>412.54047619047617</v>
      </c>
    </row>
    <row r="1197" spans="1:25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84">
        <v>38000</v>
      </c>
      <c r="J1197" s="124" t="s">
        <v>186</v>
      </c>
      <c r="K1197" s="184">
        <v>38000</v>
      </c>
      <c r="L1197" s="125">
        <v>7.1840000000000002</v>
      </c>
      <c r="M1197" s="136">
        <v>8</v>
      </c>
      <c r="N1197" s="125">
        <v>0.14199999999999999</v>
      </c>
      <c r="O1197" s="184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83">
        <v>4</v>
      </c>
      <c r="U1197" s="139">
        <v>216654.76190476189</v>
      </c>
      <c r="V1197" s="140">
        <v>4.6156382218803227</v>
      </c>
      <c r="X1197" s="150">
        <v>4.2</v>
      </c>
      <c r="Y1197" s="149">
        <v>133</v>
      </c>
    </row>
    <row r="1198" spans="1:25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84">
        <v>38000</v>
      </c>
      <c r="J1198" s="124" t="s">
        <v>186</v>
      </c>
      <c r="K1198" s="184">
        <v>38000</v>
      </c>
      <c r="L1198" s="125">
        <v>7.0819999999999999</v>
      </c>
      <c r="M1198" s="136">
        <v>8</v>
      </c>
      <c r="N1198" s="125">
        <v>0.14499999999999999</v>
      </c>
      <c r="O1198" s="184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83">
        <v>4</v>
      </c>
      <c r="U1198" s="139">
        <v>216654.76190476189</v>
      </c>
      <c r="V1198" s="140">
        <v>4.6156382218803227</v>
      </c>
      <c r="X1198" s="150">
        <v>4.2</v>
      </c>
      <c r="Y1198" s="149">
        <v>216.6547619047619</v>
      </c>
    </row>
    <row r="1199" spans="1:25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84">
        <v>110000</v>
      </c>
      <c r="J1199" s="184">
        <v>110000</v>
      </c>
      <c r="K1199" s="184">
        <v>38000</v>
      </c>
      <c r="L1199" s="125">
        <v>3.2589999999999999</v>
      </c>
      <c r="M1199" s="136">
        <v>4</v>
      </c>
      <c r="N1199" s="125">
        <v>0.26200000000000001</v>
      </c>
      <c r="O1199" s="184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83">
        <v>7</v>
      </c>
      <c r="U1199" s="139">
        <v>387445.23809523811</v>
      </c>
      <c r="V1199" s="140">
        <v>2.5810099123071155</v>
      </c>
      <c r="X1199" s="150">
        <v>4.2</v>
      </c>
      <c r="Y1199" s="149">
        <v>216.6547619047619</v>
      </c>
    </row>
    <row r="1200" spans="1:25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84">
        <v>38000</v>
      </c>
      <c r="J1200" s="184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84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83">
        <v>4</v>
      </c>
      <c r="U1200" s="139">
        <v>183192.85714285713</v>
      </c>
      <c r="V1200" s="140">
        <v>5.4587281163488903</v>
      </c>
      <c r="X1200" s="150">
        <v>4.2</v>
      </c>
      <c r="Y1200" s="149">
        <v>387.4452380952381</v>
      </c>
    </row>
    <row r="1201" spans="1:25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84">
        <v>110000</v>
      </c>
      <c r="J1201" s="184">
        <v>110000</v>
      </c>
      <c r="K1201" s="184">
        <v>38000</v>
      </c>
      <c r="L1201" s="125">
        <v>2.9510000000000001</v>
      </c>
      <c r="M1201" s="136">
        <v>3</v>
      </c>
      <c r="N1201" s="125">
        <v>0.29199999999999998</v>
      </c>
      <c r="O1201" s="184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83">
        <v>7</v>
      </c>
      <c r="U1201" s="139">
        <v>374897.61904761905</v>
      </c>
      <c r="V1201" s="140">
        <v>2.6673949078161021</v>
      </c>
      <c r="X1201" s="150">
        <v>4.2</v>
      </c>
      <c r="Y1201" s="149">
        <v>183.19285714285712</v>
      </c>
    </row>
    <row r="1202" spans="1:25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84">
        <v>110000</v>
      </c>
      <c r="J1202" s="184">
        <v>110000</v>
      </c>
      <c r="K1202" s="184">
        <v>38000</v>
      </c>
      <c r="L1202" s="125">
        <v>3.8010000000000002</v>
      </c>
      <c r="M1202" s="136">
        <v>4</v>
      </c>
      <c r="N1202" s="125">
        <v>0.20300000000000001</v>
      </c>
      <c r="O1202" s="184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83">
        <v>7</v>
      </c>
      <c r="U1202" s="139">
        <v>387445.23809523811</v>
      </c>
      <c r="V1202" s="140">
        <v>2.5810099123071155</v>
      </c>
      <c r="X1202" s="150">
        <v>4.2</v>
      </c>
      <c r="Y1202" s="149">
        <v>374.89761904761906</v>
      </c>
    </row>
    <row r="1203" spans="1:25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84">
        <v>38000</v>
      </c>
      <c r="J1203" s="184">
        <v>38000</v>
      </c>
      <c r="K1203" s="184">
        <v>10000</v>
      </c>
      <c r="L1203" s="125">
        <v>5.3460000000000001</v>
      </c>
      <c r="M1203" s="136">
        <v>6</v>
      </c>
      <c r="N1203" s="125">
        <v>9.0999999999999998E-2</v>
      </c>
      <c r="O1203" s="184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83">
        <v>4</v>
      </c>
      <c r="U1203" s="139">
        <v>183192.85714285713</v>
      </c>
      <c r="V1203" s="140">
        <v>5.4587281163488903</v>
      </c>
      <c r="X1203" s="150">
        <v>4.2</v>
      </c>
      <c r="Y1203" s="149">
        <v>387.4452380952381</v>
      </c>
    </row>
    <row r="1204" spans="1:25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84">
        <v>38000</v>
      </c>
      <c r="J1204" s="184">
        <v>38000</v>
      </c>
      <c r="K1204" s="184">
        <v>10000</v>
      </c>
      <c r="L1204" s="125">
        <v>12.035</v>
      </c>
      <c r="M1204" s="136">
        <v>13</v>
      </c>
      <c r="N1204" s="125">
        <v>0.113</v>
      </c>
      <c r="O1204" s="184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83">
        <v>1</v>
      </c>
      <c r="U1204" s="139">
        <v>367914.28571428568</v>
      </c>
      <c r="V1204" s="140">
        <v>2.7180243845616214</v>
      </c>
      <c r="X1204" s="150">
        <v>4.2</v>
      </c>
      <c r="Y1204" s="149">
        <v>183.19285714285712</v>
      </c>
    </row>
    <row r="1205" spans="1:25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84">
        <v>38000</v>
      </c>
      <c r="J1205" s="184">
        <v>38000</v>
      </c>
      <c r="K1205" s="184">
        <v>10000</v>
      </c>
      <c r="L1205" s="125">
        <v>5.2350000000000003</v>
      </c>
      <c r="M1205" s="136">
        <v>6</v>
      </c>
      <c r="N1205" s="125">
        <v>0.36599999999999999</v>
      </c>
      <c r="O1205" s="184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83">
        <v>4</v>
      </c>
      <c r="U1205" s="139">
        <v>183192.85714285713</v>
      </c>
      <c r="V1205" s="140">
        <v>5.4587281163488903</v>
      </c>
      <c r="X1205" s="150">
        <v>4.2</v>
      </c>
      <c r="Y1205" s="149">
        <v>367.91428571428571</v>
      </c>
    </row>
    <row r="1206" spans="1:25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84">
        <v>110000</v>
      </c>
      <c r="J1206" s="184">
        <v>110000</v>
      </c>
      <c r="K1206" s="184">
        <v>38000</v>
      </c>
      <c r="L1206" s="125">
        <v>5.5049999999999999</v>
      </c>
      <c r="M1206" s="136">
        <v>6</v>
      </c>
      <c r="N1206" s="125">
        <v>0.113</v>
      </c>
      <c r="O1206" s="184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83">
        <v>7</v>
      </c>
      <c r="U1206" s="139">
        <v>412540.47619047615</v>
      </c>
      <c r="V1206" s="140">
        <v>2.4240045709800482</v>
      </c>
      <c r="X1206" s="150">
        <v>4.2</v>
      </c>
      <c r="Y1206" s="149">
        <v>183.19285714285712</v>
      </c>
    </row>
    <row r="1207" spans="1:25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84">
        <v>110000</v>
      </c>
      <c r="J1207" s="184">
        <v>110000</v>
      </c>
      <c r="K1207" s="184">
        <v>38000</v>
      </c>
      <c r="L1207" s="125">
        <v>5.41</v>
      </c>
      <c r="M1207" s="136">
        <v>6</v>
      </c>
      <c r="N1207" s="125">
        <v>0.223</v>
      </c>
      <c r="O1207" s="184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83">
        <v>7</v>
      </c>
      <c r="U1207" s="139">
        <v>412540.47619047615</v>
      </c>
      <c r="V1207" s="140">
        <v>2.4240045709800482</v>
      </c>
      <c r="X1207" s="150">
        <v>4.2</v>
      </c>
      <c r="Y1207" s="149">
        <v>412.54047619047617</v>
      </c>
    </row>
    <row r="1208" spans="1:25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84">
        <v>110000</v>
      </c>
      <c r="J1208" s="184">
        <v>20000</v>
      </c>
      <c r="K1208" s="184">
        <v>110000</v>
      </c>
      <c r="L1208" s="125">
        <v>6.67</v>
      </c>
      <c r="M1208" s="136">
        <v>7</v>
      </c>
      <c r="N1208" s="125">
        <v>0.1</v>
      </c>
      <c r="O1208" s="184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83">
        <v>7</v>
      </c>
      <c r="U1208" s="139">
        <v>425088.09523809521</v>
      </c>
      <c r="V1208" s="140">
        <v>2.3524535530450272</v>
      </c>
      <c r="X1208" s="150">
        <v>4.2</v>
      </c>
      <c r="Y1208" s="149">
        <v>412.54047619047617</v>
      </c>
    </row>
    <row r="1209" spans="1:25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84">
        <v>38000</v>
      </c>
      <c r="J1209" s="184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84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83">
        <v>4</v>
      </c>
      <c r="U1209" s="139">
        <v>149730.95238095237</v>
      </c>
      <c r="V1209" s="140">
        <v>6.6786458250512828</v>
      </c>
      <c r="X1209" s="150">
        <v>4.2</v>
      </c>
      <c r="Y1209" s="149">
        <v>425.08809523809521</v>
      </c>
    </row>
    <row r="1210" spans="1:25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84">
        <v>38000</v>
      </c>
      <c r="J1210" s="184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84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83">
        <v>4</v>
      </c>
      <c r="U1210" s="139">
        <v>216654.76190476189</v>
      </c>
      <c r="V1210" s="140">
        <v>4.6156382218803227</v>
      </c>
      <c r="X1210" s="150">
        <v>4.2</v>
      </c>
      <c r="Y1210" s="149">
        <v>149.73095238095235</v>
      </c>
    </row>
    <row r="1211" spans="1:25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84">
        <v>38000</v>
      </c>
      <c r="J1211" s="184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84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83">
        <v>1</v>
      </c>
      <c r="U1211" s="139">
        <v>380461.90476190473</v>
      </c>
      <c r="V1211" s="140">
        <v>2.6283840444572388</v>
      </c>
      <c r="X1211" s="150">
        <v>4.2</v>
      </c>
      <c r="Y1211" s="149">
        <v>216.6547619047619</v>
      </c>
    </row>
    <row r="1212" spans="1:25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84">
        <v>38000</v>
      </c>
      <c r="J1212" s="184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84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83">
        <v>1</v>
      </c>
      <c r="U1212" s="139">
        <v>418104.76190476189</v>
      </c>
      <c r="V1212" s="140">
        <v>2.3917450627548349</v>
      </c>
      <c r="X1212" s="150">
        <v>4.2</v>
      </c>
      <c r="Y1212" s="149">
        <v>380.46190476190475</v>
      </c>
    </row>
    <row r="1213" spans="1:25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84">
        <v>38000</v>
      </c>
      <c r="J1213" s="184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84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83">
        <v>1</v>
      </c>
      <c r="U1213" s="139">
        <v>355366.66666666663</v>
      </c>
      <c r="V1213" s="140">
        <v>2.8139949348091173</v>
      </c>
      <c r="X1213" s="150">
        <v>4.2</v>
      </c>
      <c r="Y1213" s="149">
        <v>418.10476190476186</v>
      </c>
    </row>
    <row r="1214" spans="1:25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84">
        <v>38000</v>
      </c>
      <c r="J1214" s="184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84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83">
        <v>1</v>
      </c>
      <c r="U1214" s="139">
        <v>342819.04761904763</v>
      </c>
      <c r="V1214" s="140">
        <v>2.9169907767529724</v>
      </c>
      <c r="X1214" s="150">
        <v>4.2</v>
      </c>
      <c r="Y1214" s="149">
        <v>355.36666666666662</v>
      </c>
    </row>
    <row r="1215" spans="1:25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84">
        <v>110000</v>
      </c>
      <c r="J1215" s="184">
        <v>110000</v>
      </c>
      <c r="K1215" s="184">
        <v>38000</v>
      </c>
      <c r="L1215" s="125">
        <v>4.4370000000000003</v>
      </c>
      <c r="M1215" s="136">
        <v>5</v>
      </c>
      <c r="N1215" s="125">
        <v>0.11899999999999999</v>
      </c>
      <c r="O1215" s="184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83">
        <v>7</v>
      </c>
      <c r="U1215" s="139">
        <v>399992.8571428571</v>
      </c>
      <c r="V1215" s="140">
        <v>2.5000446436543511</v>
      </c>
      <c r="X1215" s="150">
        <v>4.2</v>
      </c>
      <c r="Y1215" s="149">
        <v>342.81904761904764</v>
      </c>
    </row>
    <row r="1216" spans="1:25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84">
        <v>110000</v>
      </c>
      <c r="J1216" s="184">
        <v>110000</v>
      </c>
      <c r="K1216" s="184">
        <v>38000</v>
      </c>
      <c r="L1216" s="125">
        <v>2.9780000000000002</v>
      </c>
      <c r="M1216" s="136">
        <v>3</v>
      </c>
      <c r="N1216" s="125">
        <v>0.16400000000000001</v>
      </c>
      <c r="O1216" s="184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83">
        <v>7</v>
      </c>
      <c r="U1216" s="139">
        <v>374897.61904761905</v>
      </c>
      <c r="V1216" s="140">
        <v>2.6673949078161021</v>
      </c>
      <c r="X1216" s="150">
        <v>4.2</v>
      </c>
      <c r="Y1216" s="149">
        <v>399.99285714285708</v>
      </c>
    </row>
    <row r="1217" spans="1:25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84">
        <v>38000</v>
      </c>
      <c r="J1217" s="184">
        <v>38000</v>
      </c>
      <c r="K1217" s="184">
        <v>20000</v>
      </c>
      <c r="L1217" s="125">
        <v>10.488</v>
      </c>
      <c r="M1217" s="136">
        <v>11</v>
      </c>
      <c r="N1217" s="125">
        <v>9.1999999999999998E-2</v>
      </c>
      <c r="O1217" s="184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83">
        <v>1</v>
      </c>
      <c r="U1217" s="139">
        <v>342819.04761904763</v>
      </c>
      <c r="V1217" s="140">
        <v>2.9169907767529724</v>
      </c>
      <c r="X1217" s="150">
        <v>4.2</v>
      </c>
      <c r="Y1217" s="149">
        <v>374.89761904761906</v>
      </c>
    </row>
    <row r="1218" spans="1:25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84">
        <v>110000</v>
      </c>
      <c r="J1218" s="184">
        <v>110000</v>
      </c>
      <c r="K1218" s="184">
        <v>38000</v>
      </c>
      <c r="L1218" s="125">
        <v>6.45</v>
      </c>
      <c r="M1218" s="136">
        <v>7</v>
      </c>
      <c r="N1218" s="125">
        <v>0.23799999999999999</v>
      </c>
      <c r="O1218" s="184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83">
        <v>7</v>
      </c>
      <c r="U1218" s="139">
        <v>425088.09523809521</v>
      </c>
      <c r="V1218" s="140">
        <v>2.3524535530450272</v>
      </c>
      <c r="X1218" s="150">
        <v>4.2</v>
      </c>
      <c r="Y1218" s="149">
        <v>342.81904761904764</v>
      </c>
    </row>
    <row r="1219" spans="1:25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84">
        <v>38000</v>
      </c>
      <c r="J1219" s="184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84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83">
        <v>1</v>
      </c>
      <c r="U1219" s="139">
        <v>317723.80952380953</v>
      </c>
      <c r="V1219" s="140">
        <v>3.1473876682353645</v>
      </c>
      <c r="X1219" s="150">
        <v>4.2</v>
      </c>
      <c r="Y1219" s="149">
        <v>425.08809523809521</v>
      </c>
    </row>
    <row r="1220" spans="1:25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84">
        <v>38000</v>
      </c>
      <c r="J1220" s="184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84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83">
        <v>1</v>
      </c>
      <c r="U1220" s="139">
        <v>317723.80952380953</v>
      </c>
      <c r="V1220" s="140">
        <v>3.1473876682353645</v>
      </c>
      <c r="X1220" s="150">
        <v>4.2</v>
      </c>
      <c r="Y1220" s="149">
        <v>317.72380952380951</v>
      </c>
    </row>
    <row r="1221" spans="1:25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84">
        <v>38000</v>
      </c>
      <c r="J1221" s="184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84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83">
        <v>1</v>
      </c>
      <c r="U1221" s="139">
        <v>317723.80952380953</v>
      </c>
      <c r="V1221" s="140">
        <v>3.1473876682353645</v>
      </c>
      <c r="X1221" s="150">
        <v>4.2</v>
      </c>
      <c r="Y1221" s="149">
        <v>317.72380952380951</v>
      </c>
    </row>
    <row r="1222" spans="1:25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84">
        <v>38000</v>
      </c>
      <c r="J1222" s="184">
        <v>38000</v>
      </c>
      <c r="K1222" s="184">
        <v>10000</v>
      </c>
      <c r="L1222" s="125">
        <v>11.773</v>
      </c>
      <c r="M1222" s="136">
        <v>12</v>
      </c>
      <c r="N1222" s="125">
        <v>0.2</v>
      </c>
      <c r="O1222" s="184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83">
        <v>1</v>
      </c>
      <c r="U1222" s="139">
        <v>355366.66666666663</v>
      </c>
      <c r="V1222" s="140">
        <v>2.8139949348091173</v>
      </c>
      <c r="X1222" s="150">
        <v>4.2</v>
      </c>
      <c r="Y1222" s="149">
        <v>317.72380952380951</v>
      </c>
    </row>
    <row r="1223" spans="1:25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84">
        <v>38000</v>
      </c>
      <c r="J1223" s="184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84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83">
        <v>4</v>
      </c>
      <c r="U1223" s="139">
        <v>166461.90476190476</v>
      </c>
      <c r="V1223" s="140">
        <v>6.0073804960379897</v>
      </c>
      <c r="X1223" s="150">
        <v>4.2</v>
      </c>
      <c r="Y1223" s="149">
        <v>355.36666666666662</v>
      </c>
    </row>
    <row r="1224" spans="1:25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84">
        <v>38000</v>
      </c>
      <c r="J1224" s="184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84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83">
        <v>1</v>
      </c>
      <c r="U1224" s="139">
        <v>342819.04761904763</v>
      </c>
      <c r="V1224" s="140">
        <v>2.9169907767529724</v>
      </c>
      <c r="X1224" s="150">
        <v>4.2</v>
      </c>
      <c r="Y1224" s="149">
        <v>166.46190476190475</v>
      </c>
    </row>
    <row r="1225" spans="1:25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84">
        <v>38000</v>
      </c>
      <c r="J1225" s="184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84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83">
        <v>1</v>
      </c>
      <c r="U1225" s="139">
        <v>342819.04761904763</v>
      </c>
      <c r="V1225" s="140">
        <v>2.9169907767529724</v>
      </c>
      <c r="X1225" s="150">
        <v>4.2</v>
      </c>
      <c r="Y1225" s="149">
        <v>342.81904761904764</v>
      </c>
    </row>
    <row r="1226" spans="1:25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84">
        <v>38000</v>
      </c>
      <c r="J1226" s="184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84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83">
        <v>1</v>
      </c>
      <c r="U1226" s="139">
        <v>405557.14285714284</v>
      </c>
      <c r="V1226" s="140">
        <v>2.4657437739969708</v>
      </c>
      <c r="X1226" s="150">
        <v>4.2</v>
      </c>
      <c r="Y1226" s="149">
        <v>342.81904761904764</v>
      </c>
    </row>
    <row r="1227" spans="1:25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84">
        <v>38000</v>
      </c>
      <c r="J1227" s="184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84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83">
        <v>1</v>
      </c>
      <c r="U1227" s="139">
        <v>405557.14285714284</v>
      </c>
      <c r="V1227" s="140">
        <v>2.4657437739969708</v>
      </c>
      <c r="X1227" s="150">
        <v>4.2</v>
      </c>
      <c r="Y1227" s="149">
        <v>405.55714285714282</v>
      </c>
    </row>
    <row r="1228" spans="1:25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84">
        <v>38000</v>
      </c>
      <c r="J1228" s="184">
        <v>38000</v>
      </c>
      <c r="K1228" s="184">
        <v>10000</v>
      </c>
      <c r="L1228" s="125">
        <v>6.4489999999999998</v>
      </c>
      <c r="M1228" s="136">
        <v>7</v>
      </c>
      <c r="N1228" s="125">
        <v>0.43</v>
      </c>
      <c r="O1228" s="184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83">
        <v>4</v>
      </c>
      <c r="U1228" s="139">
        <v>199923.80952380953</v>
      </c>
      <c r="V1228" s="140">
        <v>5.0019054878048781</v>
      </c>
      <c r="X1228" s="150">
        <v>4.2</v>
      </c>
      <c r="Y1228" s="149">
        <v>405.55714285714282</v>
      </c>
    </row>
    <row r="1229" spans="1:25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84">
        <v>110000</v>
      </c>
      <c r="J1229" s="124" t="s">
        <v>186</v>
      </c>
      <c r="K1229" s="184">
        <v>110000</v>
      </c>
      <c r="L1229" s="125">
        <v>6.415</v>
      </c>
      <c r="M1229" s="136">
        <v>7</v>
      </c>
      <c r="N1229" s="125">
        <v>0.112</v>
      </c>
      <c r="O1229" s="184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83">
        <v>7</v>
      </c>
      <c r="U1229" s="139">
        <v>425088.09523809521</v>
      </c>
      <c r="V1229" s="140">
        <v>2.3524535530450272</v>
      </c>
      <c r="X1229" s="150">
        <v>4.2</v>
      </c>
      <c r="Y1229" s="149">
        <v>199.92380952380952</v>
      </c>
    </row>
    <row r="1230" spans="1:25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84">
        <v>38000</v>
      </c>
      <c r="J1230" s="184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84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83">
        <v>4</v>
      </c>
      <c r="U1230" s="139">
        <v>199923.80952380953</v>
      </c>
      <c r="V1230" s="140">
        <v>5.0019054878048781</v>
      </c>
      <c r="X1230" s="150">
        <v>4.2</v>
      </c>
      <c r="Y1230" s="149">
        <v>425.08809523809521</v>
      </c>
    </row>
    <row r="1231" spans="1:25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84">
        <v>38000</v>
      </c>
      <c r="J1231" s="184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84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83">
        <v>4</v>
      </c>
      <c r="U1231" s="139">
        <v>199923.80952380953</v>
      </c>
      <c r="V1231" s="140">
        <v>5.0019054878048781</v>
      </c>
      <c r="X1231" s="150">
        <v>4.2</v>
      </c>
      <c r="Y1231" s="149">
        <v>199.92380952380952</v>
      </c>
    </row>
    <row r="1232" spans="1:25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84">
        <v>38000</v>
      </c>
      <c r="J1232" s="184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84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83">
        <v>4</v>
      </c>
      <c r="U1232" s="139">
        <v>133000</v>
      </c>
      <c r="V1232" s="140">
        <v>7.518796992481203</v>
      </c>
      <c r="X1232" s="150">
        <v>4.2</v>
      </c>
      <c r="Y1232" s="149">
        <v>199.92380952380952</v>
      </c>
    </row>
    <row r="1233" spans="1:25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84">
        <v>38000</v>
      </c>
      <c r="J1233" s="184">
        <v>38000</v>
      </c>
      <c r="K1233" s="184">
        <v>10000</v>
      </c>
      <c r="L1233" s="125">
        <v>4.8410000000000002</v>
      </c>
      <c r="M1233" s="136">
        <v>5</v>
      </c>
      <c r="N1233" s="125">
        <v>0.19800000000000001</v>
      </c>
      <c r="O1233" s="184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83">
        <v>4</v>
      </c>
      <c r="U1233" s="139">
        <v>166461.90476190476</v>
      </c>
      <c r="V1233" s="140">
        <v>6.0073804960379897</v>
      </c>
      <c r="X1233" s="150">
        <v>4.2</v>
      </c>
      <c r="Y1233" s="149">
        <v>133</v>
      </c>
    </row>
    <row r="1234" spans="1:25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84">
        <v>38000</v>
      </c>
      <c r="J1234" s="184">
        <v>38000</v>
      </c>
      <c r="K1234" s="184">
        <v>20000</v>
      </c>
      <c r="L1234" s="125">
        <v>6.0179999999999998</v>
      </c>
      <c r="M1234" s="136">
        <v>7</v>
      </c>
      <c r="N1234" s="125">
        <v>0.30499999999999999</v>
      </c>
      <c r="O1234" s="184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83">
        <v>4</v>
      </c>
      <c r="U1234" s="139">
        <v>199923.80952380953</v>
      </c>
      <c r="V1234" s="140">
        <v>5.0019054878048781</v>
      </c>
      <c r="X1234" s="150">
        <v>4.2</v>
      </c>
      <c r="Y1234" s="149">
        <v>166.46190476190475</v>
      </c>
    </row>
    <row r="1235" spans="1:25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84">
        <v>38000</v>
      </c>
      <c r="J1235" s="184">
        <v>38000</v>
      </c>
      <c r="K1235" s="184">
        <v>20000</v>
      </c>
      <c r="L1235" s="125">
        <v>11.618</v>
      </c>
      <c r="M1235" s="136">
        <v>12</v>
      </c>
      <c r="N1235" s="125">
        <v>9.7000000000000003E-2</v>
      </c>
      <c r="O1235" s="184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83">
        <v>1</v>
      </c>
      <c r="U1235" s="139">
        <v>355366.66666666663</v>
      </c>
      <c r="V1235" s="140">
        <v>2.8139949348091173</v>
      </c>
      <c r="X1235" s="150">
        <v>4.2</v>
      </c>
      <c r="Y1235" s="149">
        <v>199.92380952380952</v>
      </c>
    </row>
    <row r="1236" spans="1:25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84">
        <v>110000</v>
      </c>
      <c r="L1236" s="125">
        <v>2.048</v>
      </c>
      <c r="M1236" s="136">
        <v>3</v>
      </c>
      <c r="N1236" s="125">
        <v>0.13</v>
      </c>
      <c r="O1236" s="184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83">
        <v>7</v>
      </c>
      <c r="U1236" s="139">
        <v>374897.61904761905</v>
      </c>
      <c r="V1236" s="140">
        <v>2.6673949078161021</v>
      </c>
      <c r="X1236" s="150">
        <v>4.2</v>
      </c>
      <c r="Y1236" s="149">
        <v>355.36666666666662</v>
      </c>
    </row>
    <row r="1237" spans="1:25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84">
        <v>38000</v>
      </c>
      <c r="L1237" s="125">
        <v>6.5359999999999996</v>
      </c>
      <c r="M1237" s="136">
        <v>7</v>
      </c>
      <c r="N1237" s="125">
        <v>0.221</v>
      </c>
      <c r="O1237" s="184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83">
        <v>4</v>
      </c>
      <c r="U1237" s="139">
        <v>199923.80952380953</v>
      </c>
      <c r="V1237" s="140">
        <v>5.0019054878048781</v>
      </c>
      <c r="X1237" s="150">
        <v>4.2</v>
      </c>
      <c r="Y1237" s="149">
        <v>374.89761904761906</v>
      </c>
    </row>
    <row r="1238" spans="1:25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84">
        <v>38000</v>
      </c>
      <c r="J1238" s="184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84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83">
        <v>1</v>
      </c>
      <c r="U1238" s="139">
        <v>317723.80952380953</v>
      </c>
      <c r="V1238" s="140">
        <v>3.1473876682353645</v>
      </c>
      <c r="X1238" s="150">
        <v>4.2</v>
      </c>
      <c r="Y1238" s="149">
        <v>199.92380952380952</v>
      </c>
    </row>
    <row r="1239" spans="1:25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84">
        <v>38000</v>
      </c>
      <c r="J1239" s="184">
        <v>38000</v>
      </c>
      <c r="K1239" s="184">
        <v>20000</v>
      </c>
      <c r="L1239" s="125">
        <v>9.8949999999999996</v>
      </c>
      <c r="M1239" s="136">
        <v>10</v>
      </c>
      <c r="N1239" s="125">
        <v>0.23499999999999999</v>
      </c>
      <c r="O1239" s="184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83">
        <v>1</v>
      </c>
      <c r="U1239" s="139">
        <v>330271.42857142858</v>
      </c>
      <c r="V1239" s="140">
        <v>3.0278126216531858</v>
      </c>
      <c r="X1239" s="150">
        <v>4.2</v>
      </c>
      <c r="Y1239" s="149">
        <v>317.72380952380951</v>
      </c>
    </row>
    <row r="1240" spans="1:25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84">
        <v>38000</v>
      </c>
      <c r="J1240" s="184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84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83">
        <v>4</v>
      </c>
      <c r="U1240" s="139">
        <v>166461.90476190476</v>
      </c>
      <c r="V1240" s="140">
        <v>6.0073804960379897</v>
      </c>
      <c r="X1240" s="150">
        <v>4.2</v>
      </c>
      <c r="Y1240" s="149">
        <v>330.2714285714286</v>
      </c>
    </row>
    <row r="1241" spans="1:25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84">
        <v>38000</v>
      </c>
      <c r="J1241" s="184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84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83">
        <v>4</v>
      </c>
      <c r="U1241" s="139">
        <v>216654.76190476189</v>
      </c>
      <c r="V1241" s="140">
        <v>4.6156382218803227</v>
      </c>
      <c r="X1241" s="150">
        <v>4.2</v>
      </c>
      <c r="Y1241" s="149">
        <v>166.46190476190475</v>
      </c>
    </row>
    <row r="1242" spans="1:25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84">
        <v>38000</v>
      </c>
      <c r="J1242" s="184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84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83">
        <v>4</v>
      </c>
      <c r="U1242" s="139">
        <v>199923.80952380953</v>
      </c>
      <c r="V1242" s="140">
        <v>5.0019054878048781</v>
      </c>
      <c r="X1242" s="150">
        <v>4.2</v>
      </c>
      <c r="Y1242" s="149">
        <v>216.6547619047619</v>
      </c>
    </row>
    <row r="1243" spans="1:25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84">
        <v>38000</v>
      </c>
      <c r="J1243" s="184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84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83">
        <v>1</v>
      </c>
      <c r="U1243" s="139">
        <v>342819.04761904763</v>
      </c>
      <c r="V1243" s="140">
        <v>2.9169907767529724</v>
      </c>
      <c r="X1243" s="150">
        <v>4.2</v>
      </c>
      <c r="Y1243" s="149">
        <v>199.92380952380952</v>
      </c>
    </row>
    <row r="1244" spans="1:25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84">
        <v>38000</v>
      </c>
      <c r="J1244" s="184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84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83">
        <v>4</v>
      </c>
      <c r="U1244" s="139">
        <v>166461.90476190476</v>
      </c>
      <c r="V1244" s="140">
        <v>6.0073804960379897</v>
      </c>
      <c r="X1244" s="150">
        <v>4.2</v>
      </c>
      <c r="Y1244" s="149">
        <v>342.81904761904764</v>
      </c>
    </row>
    <row r="1245" spans="1:25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84">
        <v>38000</v>
      </c>
      <c r="J1245" s="184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84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83">
        <v>4</v>
      </c>
      <c r="U1245" s="139">
        <v>183192.85714285713</v>
      </c>
      <c r="V1245" s="140">
        <v>5.4587281163488903</v>
      </c>
      <c r="X1245" s="150">
        <v>4.2</v>
      </c>
      <c r="Y1245" s="149">
        <v>166.46190476190475</v>
      </c>
    </row>
    <row r="1246" spans="1:25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84">
        <v>38000</v>
      </c>
      <c r="J1246" s="184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84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83">
        <v>1</v>
      </c>
      <c r="U1246" s="139">
        <v>330271.42857142858</v>
      </c>
      <c r="V1246" s="140">
        <v>3.0278126216531858</v>
      </c>
      <c r="X1246" s="150">
        <v>4.2</v>
      </c>
      <c r="Y1246" s="149">
        <v>183.19285714285712</v>
      </c>
    </row>
    <row r="1247" spans="1:25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84">
        <v>38000</v>
      </c>
      <c r="J1247" s="124" t="s">
        <v>186</v>
      </c>
      <c r="K1247" s="184">
        <v>38000</v>
      </c>
      <c r="L1247" s="125">
        <v>6.79</v>
      </c>
      <c r="M1247" s="136">
        <v>7</v>
      </c>
      <c r="N1247" s="125">
        <v>0.154</v>
      </c>
      <c r="O1247" s="184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83">
        <v>4</v>
      </c>
      <c r="U1247" s="139">
        <v>199923.80952380953</v>
      </c>
      <c r="V1247" s="140">
        <v>5.0019054878048781</v>
      </c>
      <c r="X1247" s="150">
        <v>4.2</v>
      </c>
      <c r="Y1247" s="149">
        <v>330.2714285714286</v>
      </c>
    </row>
    <row r="1248" spans="1:25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84">
        <v>38000</v>
      </c>
      <c r="J1248" s="124" t="s">
        <v>186</v>
      </c>
      <c r="K1248" s="184">
        <v>38000</v>
      </c>
      <c r="L1248" s="125">
        <v>3.0569999999999999</v>
      </c>
      <c r="M1248" s="136">
        <v>4</v>
      </c>
      <c r="N1248" s="125">
        <v>0.20100000000000001</v>
      </c>
      <c r="O1248" s="184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83">
        <v>4</v>
      </c>
      <c r="U1248" s="139">
        <v>149730.95238095237</v>
      </c>
      <c r="V1248" s="140">
        <v>6.6786458250512828</v>
      </c>
      <c r="X1248" s="150">
        <v>4.2</v>
      </c>
      <c r="Y1248" s="149">
        <v>199.92380952380952</v>
      </c>
    </row>
    <row r="1249" spans="1:25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84">
        <v>38000</v>
      </c>
      <c r="J1249" s="184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84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83">
        <v>4</v>
      </c>
      <c r="U1249" s="139">
        <v>133000</v>
      </c>
      <c r="V1249" s="140">
        <v>7.518796992481203</v>
      </c>
      <c r="X1249" s="150">
        <v>4.2</v>
      </c>
      <c r="Y1249" s="149">
        <v>149.73095238095235</v>
      </c>
    </row>
    <row r="1250" spans="1:25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84">
        <v>110000</v>
      </c>
      <c r="J1250" s="184">
        <v>110000</v>
      </c>
      <c r="K1250" s="184">
        <v>20000</v>
      </c>
      <c r="L1250" s="125">
        <v>2.7989999999999999</v>
      </c>
      <c r="M1250" s="136">
        <v>3</v>
      </c>
      <c r="N1250" s="125">
        <v>0.20899999999999999</v>
      </c>
      <c r="O1250" s="184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83">
        <v>7</v>
      </c>
      <c r="U1250" s="139">
        <v>374897.61904761905</v>
      </c>
      <c r="V1250" s="140">
        <v>2.6673949078161021</v>
      </c>
      <c r="X1250" s="150">
        <v>4.2</v>
      </c>
      <c r="Y1250" s="149">
        <v>133</v>
      </c>
    </row>
    <row r="1251" spans="1:25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84">
        <v>38000</v>
      </c>
      <c r="J1251" s="184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84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83">
        <v>1</v>
      </c>
      <c r="U1251" s="139">
        <v>317723.80952380953</v>
      </c>
      <c r="V1251" s="140">
        <v>3.1473876682353645</v>
      </c>
      <c r="X1251" s="150">
        <v>4.2</v>
      </c>
      <c r="Y1251" s="149">
        <v>374.89761904761906</v>
      </c>
    </row>
    <row r="1252" spans="1:25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84">
        <v>110000</v>
      </c>
      <c r="J1252" s="184">
        <v>110000</v>
      </c>
      <c r="K1252" s="184">
        <v>38000</v>
      </c>
      <c r="L1252" s="125">
        <v>8.048</v>
      </c>
      <c r="M1252" s="136">
        <v>9</v>
      </c>
      <c r="N1252" s="125">
        <v>0.32500000000000001</v>
      </c>
      <c r="O1252" s="184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83">
        <v>7</v>
      </c>
      <c r="U1252" s="139">
        <v>450183.33333333331</v>
      </c>
      <c r="V1252" s="140">
        <v>2.2213172411239865</v>
      </c>
      <c r="X1252" s="150">
        <v>4.2</v>
      </c>
      <c r="Y1252" s="149">
        <v>317.72380952380951</v>
      </c>
    </row>
    <row r="1253" spans="1:25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84">
        <v>38000</v>
      </c>
      <c r="J1253" s="184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84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83">
        <v>1</v>
      </c>
      <c r="U1253" s="139">
        <v>380461.90476190473</v>
      </c>
      <c r="V1253" s="140">
        <v>2.6283840444572388</v>
      </c>
      <c r="X1253" s="150">
        <v>4.2</v>
      </c>
      <c r="Y1253" s="149">
        <v>450.18333333333334</v>
      </c>
    </row>
    <row r="1254" spans="1:25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84">
        <v>38000</v>
      </c>
      <c r="J1254" s="184">
        <v>38000</v>
      </c>
      <c r="K1254" s="184">
        <v>20000</v>
      </c>
      <c r="L1254" s="125">
        <v>12.321999999999999</v>
      </c>
      <c r="M1254" s="136">
        <v>13</v>
      </c>
      <c r="N1254" s="125">
        <v>0.183</v>
      </c>
      <c r="O1254" s="184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83">
        <v>1</v>
      </c>
      <c r="U1254" s="139">
        <v>367914.28571428568</v>
      </c>
      <c r="V1254" s="140">
        <v>2.7180243845616214</v>
      </c>
      <c r="X1254" s="150">
        <v>4.2</v>
      </c>
      <c r="Y1254" s="149">
        <v>380.46190476190475</v>
      </c>
    </row>
    <row r="1255" spans="1:25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84">
        <v>38000</v>
      </c>
      <c r="J1255" s="184">
        <v>38000</v>
      </c>
      <c r="K1255" s="184">
        <v>20000</v>
      </c>
      <c r="L1255" s="125">
        <v>6.69</v>
      </c>
      <c r="M1255" s="136">
        <v>7</v>
      </c>
      <c r="N1255" s="125">
        <v>0.26200000000000001</v>
      </c>
      <c r="O1255" s="184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83">
        <v>4</v>
      </c>
      <c r="U1255" s="139">
        <v>199923.80952380953</v>
      </c>
      <c r="V1255" s="140">
        <v>5.0019054878048781</v>
      </c>
      <c r="X1255" s="150">
        <v>4.2</v>
      </c>
      <c r="Y1255" s="149">
        <v>367.91428571428571</v>
      </c>
    </row>
    <row r="1256" spans="1:25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84">
        <v>38000</v>
      </c>
      <c r="L1256" s="125">
        <v>4.4400000000000004</v>
      </c>
      <c r="M1256" s="136">
        <v>5</v>
      </c>
      <c r="N1256" s="125">
        <v>0.32600000000000001</v>
      </c>
      <c r="O1256" s="184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83">
        <v>4</v>
      </c>
      <c r="U1256" s="139">
        <v>166461.90476190476</v>
      </c>
      <c r="V1256" s="140">
        <v>6.0073804960379897</v>
      </c>
      <c r="X1256" s="150">
        <v>4.2</v>
      </c>
      <c r="Y1256" s="149">
        <v>199.92380952380952</v>
      </c>
    </row>
    <row r="1257" spans="1:25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84">
        <v>38000</v>
      </c>
      <c r="J1257" s="124" t="s">
        <v>186</v>
      </c>
      <c r="K1257" s="184">
        <v>38000</v>
      </c>
      <c r="L1257" s="125">
        <v>8.2560000000000002</v>
      </c>
      <c r="M1257" s="136">
        <v>9</v>
      </c>
      <c r="N1257" s="125">
        <v>0.108</v>
      </c>
      <c r="O1257" s="184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83">
        <v>1</v>
      </c>
      <c r="U1257" s="139">
        <v>317723.80952380953</v>
      </c>
      <c r="V1257" s="140">
        <v>3.1473876682353645</v>
      </c>
      <c r="X1257" s="150">
        <v>4.2</v>
      </c>
      <c r="Y1257" s="149">
        <v>166.46190476190475</v>
      </c>
    </row>
    <row r="1258" spans="1:25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84">
        <v>38000</v>
      </c>
      <c r="J1258" s="184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84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83">
        <v>1</v>
      </c>
      <c r="U1258" s="139">
        <v>330271.42857142858</v>
      </c>
      <c r="V1258" s="140">
        <v>3.0278126216531858</v>
      </c>
      <c r="X1258" s="150">
        <v>4.2</v>
      </c>
      <c r="Y1258" s="149">
        <v>317.72380952380951</v>
      </c>
    </row>
    <row r="1259" spans="1:25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84">
        <v>38000</v>
      </c>
      <c r="J1259" s="184">
        <v>38000</v>
      </c>
      <c r="K1259" s="184">
        <v>20000</v>
      </c>
      <c r="L1259" s="125">
        <v>7.4630000000000001</v>
      </c>
      <c r="M1259" s="136">
        <v>8</v>
      </c>
      <c r="N1259" s="125">
        <v>0.14899999999999999</v>
      </c>
      <c r="O1259" s="184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83">
        <v>4</v>
      </c>
      <c r="U1259" s="139">
        <v>216654.76190476189</v>
      </c>
      <c r="V1259" s="140">
        <v>4.6156382218803227</v>
      </c>
      <c r="X1259" s="150">
        <v>4.2</v>
      </c>
      <c r="Y1259" s="149">
        <v>330.2714285714286</v>
      </c>
    </row>
    <row r="1260" spans="1:25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84">
        <v>38000</v>
      </c>
      <c r="J1260" s="184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84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83">
        <v>4</v>
      </c>
      <c r="U1260" s="139">
        <v>199923.80952380953</v>
      </c>
      <c r="V1260" s="140">
        <v>5.0019054878048781</v>
      </c>
      <c r="X1260" s="150">
        <v>4.2</v>
      </c>
      <c r="Y1260" s="149">
        <v>216.6547619047619</v>
      </c>
    </row>
    <row r="1261" spans="1:25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H1261" s="124" t="s">
        <v>200</v>
      </c>
      <c r="I1261" s="184">
        <v>110000</v>
      </c>
      <c r="J1261" s="184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84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83">
        <v>7</v>
      </c>
      <c r="U1261" s="139">
        <v>374897.61904761905</v>
      </c>
      <c r="V1261" s="140">
        <v>2.6673949078161021</v>
      </c>
      <c r="X1261" s="150">
        <v>4.2</v>
      </c>
      <c r="Y1261" s="149">
        <v>199.92380952380952</v>
      </c>
    </row>
    <row r="1262" spans="1:25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84">
        <v>38000</v>
      </c>
      <c r="J1262" s="184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84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83">
        <v>1</v>
      </c>
      <c r="U1262" s="139">
        <v>367914.28571428568</v>
      </c>
      <c r="V1262" s="140">
        <v>2.7180243845616214</v>
      </c>
      <c r="X1262" s="150">
        <v>4.2</v>
      </c>
      <c r="Y1262" s="149">
        <v>374.89761904761906</v>
      </c>
    </row>
    <row r="1263" spans="1:25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84">
        <v>38000</v>
      </c>
      <c r="J1263" s="184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84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83">
        <v>1</v>
      </c>
      <c r="U1263" s="139">
        <v>367914.28571428568</v>
      </c>
      <c r="V1263" s="140">
        <v>2.7180243845616214</v>
      </c>
      <c r="X1263" s="150">
        <v>4.2</v>
      </c>
      <c r="Y1263" s="149">
        <v>367.91428571428571</v>
      </c>
    </row>
    <row r="1264" spans="1:25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84">
        <v>38000</v>
      </c>
      <c r="J1264" s="184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84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83">
        <v>1</v>
      </c>
      <c r="U1264" s="139">
        <v>393009.52380952379</v>
      </c>
      <c r="V1264" s="140">
        <v>2.5444676004458877</v>
      </c>
      <c r="X1264" s="150">
        <v>4.2</v>
      </c>
      <c r="Y1264" s="149">
        <v>367.91428571428571</v>
      </c>
    </row>
    <row r="1265" spans="1:25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84">
        <v>38000</v>
      </c>
      <c r="J1265" s="184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84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83">
        <v>4</v>
      </c>
      <c r="U1265" s="139">
        <v>133000</v>
      </c>
      <c r="V1265" s="140">
        <v>7.518796992481203</v>
      </c>
      <c r="X1265" s="150">
        <v>4.2</v>
      </c>
      <c r="Y1265" s="149">
        <v>393.00952380952378</v>
      </c>
    </row>
    <row r="1266" spans="1:25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84">
        <v>38000</v>
      </c>
      <c r="J1266" s="184">
        <v>38000</v>
      </c>
      <c r="K1266" s="184">
        <v>10000</v>
      </c>
      <c r="L1266" s="125">
        <v>2.6509999999999998</v>
      </c>
      <c r="M1266" s="136">
        <v>3</v>
      </c>
      <c r="N1266" s="125">
        <v>0.26100000000000001</v>
      </c>
      <c r="O1266" s="184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83">
        <v>4</v>
      </c>
      <c r="U1266" s="139">
        <v>133000</v>
      </c>
      <c r="V1266" s="140">
        <v>7.518796992481203</v>
      </c>
      <c r="X1266" s="150">
        <v>4.2</v>
      </c>
      <c r="Y1266" s="149">
        <v>133</v>
      </c>
    </row>
    <row r="1267" spans="1:25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84">
        <v>38000</v>
      </c>
      <c r="J1267" s="184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84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83">
        <v>1</v>
      </c>
      <c r="U1267" s="139">
        <v>342819.04761904763</v>
      </c>
      <c r="V1267" s="140">
        <v>2.9169907767529724</v>
      </c>
      <c r="X1267" s="150">
        <v>4.2</v>
      </c>
      <c r="Y1267" s="149">
        <v>133</v>
      </c>
    </row>
    <row r="1268" spans="1:25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84">
        <v>38000</v>
      </c>
      <c r="J1268" s="184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84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83">
        <v>1</v>
      </c>
      <c r="U1268" s="139">
        <v>317723.80952380953</v>
      </c>
      <c r="V1268" s="140">
        <v>3.1473876682353645</v>
      </c>
      <c r="X1268" s="150">
        <v>4.2</v>
      </c>
      <c r="Y1268" s="149">
        <v>342.81904761904764</v>
      </c>
    </row>
    <row r="1269" spans="1:25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84">
        <v>38000</v>
      </c>
      <c r="J1269" s="184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84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83">
        <v>4</v>
      </c>
      <c r="U1269" s="139">
        <v>133000</v>
      </c>
      <c r="V1269" s="140">
        <v>7.518796992481203</v>
      </c>
      <c r="X1269" s="150">
        <v>4.2</v>
      </c>
      <c r="Y1269" s="149">
        <v>317.72380952380951</v>
      </c>
    </row>
    <row r="1270" spans="1:25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84">
        <v>110000</v>
      </c>
      <c r="J1270" s="184">
        <v>110000</v>
      </c>
      <c r="K1270" s="184">
        <v>38000</v>
      </c>
      <c r="L1270" s="125">
        <v>11.121</v>
      </c>
      <c r="M1270" s="136">
        <v>12</v>
      </c>
      <c r="N1270" s="125">
        <v>0.19900000000000001</v>
      </c>
      <c r="O1270" s="184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83">
        <v>7</v>
      </c>
      <c r="U1270" s="139">
        <v>487826.19047619047</v>
      </c>
      <c r="V1270" s="140">
        <v>2.0499104384367968</v>
      </c>
      <c r="X1270" s="150">
        <v>4.2</v>
      </c>
      <c r="Y1270" s="149">
        <v>133</v>
      </c>
    </row>
    <row r="1271" spans="1:25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84">
        <v>38000</v>
      </c>
      <c r="J1271" s="184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84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83">
        <v>4</v>
      </c>
      <c r="U1271" s="139">
        <v>183192.85714285713</v>
      </c>
      <c r="V1271" s="140">
        <v>5.4587281163488903</v>
      </c>
      <c r="X1271" s="150">
        <v>4.2</v>
      </c>
      <c r="Y1271" s="149">
        <v>487.82619047619045</v>
      </c>
    </row>
    <row r="1272" spans="1:25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84">
        <v>38000</v>
      </c>
      <c r="J1272" s="184">
        <v>38000</v>
      </c>
      <c r="K1272" s="184">
        <v>10000</v>
      </c>
      <c r="L1272" s="125">
        <v>13.118</v>
      </c>
      <c r="M1272" s="136">
        <v>14</v>
      </c>
      <c r="N1272" s="125">
        <v>0.154</v>
      </c>
      <c r="O1272" s="184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83">
        <v>1</v>
      </c>
      <c r="U1272" s="139">
        <v>380461.90476190473</v>
      </c>
      <c r="V1272" s="140">
        <v>2.6283840444572388</v>
      </c>
      <c r="X1272" s="150">
        <v>4.2</v>
      </c>
      <c r="Y1272" s="149">
        <v>183.19285714285712</v>
      </c>
    </row>
    <row r="1273" spans="1:25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84">
        <v>38000</v>
      </c>
      <c r="J1273" s="184">
        <v>38000</v>
      </c>
      <c r="K1273" s="184">
        <v>20000</v>
      </c>
      <c r="L1273" s="125">
        <v>3.8769999999999998</v>
      </c>
      <c r="M1273" s="136">
        <v>4</v>
      </c>
      <c r="N1273" s="125">
        <v>0.14799999999999999</v>
      </c>
      <c r="O1273" s="184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83">
        <v>4</v>
      </c>
      <c r="U1273" s="139">
        <v>149730.95238095237</v>
      </c>
      <c r="V1273" s="140">
        <v>6.6786458250512828</v>
      </c>
      <c r="X1273" s="150">
        <v>4.2</v>
      </c>
      <c r="Y1273" s="149">
        <v>380.46190476190475</v>
      </c>
    </row>
    <row r="1274" spans="1:25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84">
        <v>110000</v>
      </c>
      <c r="J1274" s="184">
        <v>110000</v>
      </c>
      <c r="K1274" s="184">
        <v>38000</v>
      </c>
      <c r="L1274" s="125">
        <v>8.6460000000000008</v>
      </c>
      <c r="M1274" s="136">
        <v>9</v>
      </c>
      <c r="N1274" s="125">
        <v>0.29199999999999998</v>
      </c>
      <c r="O1274" s="184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83">
        <v>7</v>
      </c>
      <c r="U1274" s="139">
        <v>450183.33333333331</v>
      </c>
      <c r="V1274" s="140">
        <v>2.2213172411239865</v>
      </c>
      <c r="X1274" s="150">
        <v>4.2</v>
      </c>
      <c r="Y1274" s="149">
        <v>149.73095238095235</v>
      </c>
    </row>
    <row r="1275" spans="1:25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84">
        <v>38000</v>
      </c>
      <c r="J1275" s="184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84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83">
        <v>4</v>
      </c>
      <c r="U1275" s="139">
        <v>199923.80952380953</v>
      </c>
      <c r="V1275" s="140">
        <v>5.0019054878048781</v>
      </c>
      <c r="X1275" s="150">
        <v>4.2</v>
      </c>
      <c r="Y1275" s="149">
        <v>450.18333333333334</v>
      </c>
    </row>
    <row r="1276" spans="1:25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84">
        <v>38000</v>
      </c>
      <c r="J1276" s="184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84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83">
        <v>4</v>
      </c>
      <c r="U1276" s="139">
        <v>166461.90476190476</v>
      </c>
      <c r="V1276" s="140">
        <v>6.0073804960379897</v>
      </c>
      <c r="X1276" s="150">
        <v>4.2</v>
      </c>
      <c r="Y1276" s="149">
        <v>199.92380952380952</v>
      </c>
    </row>
    <row r="1277" spans="1:25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84">
        <v>38000</v>
      </c>
      <c r="J1277" s="184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84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83">
        <v>4</v>
      </c>
      <c r="U1277" s="139">
        <v>216654.76190476189</v>
      </c>
      <c r="V1277" s="140">
        <v>4.6156382218803227</v>
      </c>
      <c r="X1277" s="150">
        <v>4.2</v>
      </c>
      <c r="Y1277" s="149">
        <v>166.46190476190475</v>
      </c>
    </row>
    <row r="1278" spans="1:25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84">
        <v>38000</v>
      </c>
      <c r="J1278" s="184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84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83">
        <v>4</v>
      </c>
      <c r="U1278" s="139">
        <v>166461.90476190476</v>
      </c>
      <c r="V1278" s="140">
        <v>6.0073804960379897</v>
      </c>
      <c r="X1278" s="150">
        <v>4.2</v>
      </c>
      <c r="Y1278" s="149">
        <v>216.6547619047619</v>
      </c>
    </row>
    <row r="1279" spans="1:25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84">
        <v>38000</v>
      </c>
      <c r="J1279" s="124" t="s">
        <v>186</v>
      </c>
      <c r="K1279" s="184">
        <v>38000</v>
      </c>
      <c r="L1279" s="125">
        <v>6.399</v>
      </c>
      <c r="M1279" s="136">
        <v>7</v>
      </c>
      <c r="N1279" s="125">
        <v>0.17</v>
      </c>
      <c r="O1279" s="184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83">
        <v>4</v>
      </c>
      <c r="U1279" s="139">
        <v>199923.80952380953</v>
      </c>
      <c r="V1279" s="140">
        <v>5.0019054878048781</v>
      </c>
      <c r="X1279" s="150">
        <v>4.2</v>
      </c>
      <c r="Y1279" s="149">
        <v>166.46190476190475</v>
      </c>
    </row>
    <row r="1280" spans="1:25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84">
        <v>38000</v>
      </c>
      <c r="J1280" s="184">
        <v>38000</v>
      </c>
      <c r="K1280" s="184">
        <v>10000</v>
      </c>
      <c r="L1280" s="125">
        <v>5.0430000000000001</v>
      </c>
      <c r="M1280" s="136">
        <v>6</v>
      </c>
      <c r="N1280" s="125">
        <v>0.16200000000000001</v>
      </c>
      <c r="O1280" s="184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83">
        <v>4</v>
      </c>
      <c r="U1280" s="139">
        <v>183192.85714285713</v>
      </c>
      <c r="V1280" s="140">
        <v>5.4587281163488903</v>
      </c>
      <c r="X1280" s="150">
        <v>4.2</v>
      </c>
      <c r="Y1280" s="149">
        <v>199.92380952380952</v>
      </c>
    </row>
    <row r="1281" spans="1:25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84">
        <v>38000</v>
      </c>
      <c r="J1281" s="184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84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83">
        <v>1</v>
      </c>
      <c r="U1281" s="139">
        <v>355366.66666666663</v>
      </c>
      <c r="V1281" s="140">
        <v>2.8139949348091173</v>
      </c>
      <c r="X1281" s="150">
        <v>4.2</v>
      </c>
      <c r="Y1281" s="149">
        <v>183.19285714285712</v>
      </c>
    </row>
    <row r="1282" spans="1:25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84">
        <v>38000</v>
      </c>
      <c r="J1282" s="184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84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83">
        <v>4</v>
      </c>
      <c r="U1282" s="139">
        <v>116269.04761904762</v>
      </c>
      <c r="V1282" s="140">
        <v>8.6007413019884087</v>
      </c>
      <c r="X1282" s="150">
        <v>4.2</v>
      </c>
      <c r="Y1282" s="149">
        <v>355.36666666666662</v>
      </c>
    </row>
    <row r="1283" spans="1:25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84">
        <v>38000</v>
      </c>
      <c r="J1283" s="184">
        <v>20000</v>
      </c>
      <c r="K1283" s="184">
        <v>38000</v>
      </c>
      <c r="L1283" s="125">
        <v>3.5720000000000001</v>
      </c>
      <c r="M1283" s="136">
        <v>4</v>
      </c>
      <c r="N1283" s="125">
        <v>0.121</v>
      </c>
      <c r="O1283" s="184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83">
        <v>4</v>
      </c>
      <c r="U1283" s="139">
        <v>149730.95238095237</v>
      </c>
      <c r="V1283" s="140">
        <v>6.6786458250512828</v>
      </c>
      <c r="X1283" s="150">
        <v>4.2</v>
      </c>
      <c r="Y1283" s="149">
        <v>116.26904761904763</v>
      </c>
    </row>
    <row r="1284" spans="1:25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84">
        <v>38000</v>
      </c>
      <c r="J1284" s="184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84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83">
        <v>1</v>
      </c>
      <c r="U1284" s="139">
        <v>317723.80952380953</v>
      </c>
      <c r="V1284" s="140">
        <v>3.1473876682353645</v>
      </c>
      <c r="X1284" s="150">
        <v>4.2</v>
      </c>
      <c r="Y1284" s="149">
        <v>149.73095238095235</v>
      </c>
    </row>
    <row r="1285" spans="1:25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84">
        <v>38000</v>
      </c>
      <c r="J1285" s="184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84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83">
        <v>1</v>
      </c>
      <c r="U1285" s="139">
        <v>342819.04761904763</v>
      </c>
      <c r="V1285" s="140">
        <v>2.9169907767529724</v>
      </c>
      <c r="X1285" s="150">
        <v>4.2</v>
      </c>
      <c r="Y1285" s="149">
        <v>317.72380952380951</v>
      </c>
    </row>
    <row r="1286" spans="1:25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84">
        <v>38000</v>
      </c>
      <c r="J1286" s="184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84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83">
        <v>1</v>
      </c>
      <c r="U1286" s="139">
        <v>317723.80952380953</v>
      </c>
      <c r="V1286" s="140">
        <v>3.1473876682353645</v>
      </c>
      <c r="X1286" s="150">
        <v>4.2</v>
      </c>
      <c r="Y1286" s="149">
        <v>342.81904761904764</v>
      </c>
    </row>
    <row r="1287" spans="1:25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84">
        <v>38000</v>
      </c>
      <c r="J1287" s="184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84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83">
        <v>1</v>
      </c>
      <c r="U1287" s="139">
        <v>342819.04761904763</v>
      </c>
      <c r="V1287" s="140">
        <v>2.9169907767529724</v>
      </c>
      <c r="X1287" s="150">
        <v>4.2</v>
      </c>
      <c r="Y1287" s="149">
        <v>317.72380952380951</v>
      </c>
    </row>
    <row r="1288" spans="1:25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84">
        <v>38000</v>
      </c>
      <c r="J1288" s="184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84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83">
        <v>1</v>
      </c>
      <c r="U1288" s="139">
        <v>317723.80952380953</v>
      </c>
      <c r="V1288" s="140">
        <v>3.1473876682353645</v>
      </c>
      <c r="X1288" s="150">
        <v>4.2</v>
      </c>
      <c r="Y1288" s="149">
        <v>342.81904761904764</v>
      </c>
    </row>
    <row r="1289" spans="1:25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84">
        <v>38000</v>
      </c>
      <c r="J1289" s="184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84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83">
        <v>1</v>
      </c>
      <c r="U1289" s="139">
        <v>342819.04761904763</v>
      </c>
      <c r="V1289" s="140">
        <v>2.9169907767529724</v>
      </c>
      <c r="X1289" s="150">
        <v>4.2</v>
      </c>
      <c r="Y1289" s="149">
        <v>317.72380952380951</v>
      </c>
    </row>
    <row r="1290" spans="1:25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84">
        <v>110000</v>
      </c>
      <c r="J1290" s="184">
        <v>110000</v>
      </c>
      <c r="K1290" s="184">
        <v>38000</v>
      </c>
      <c r="L1290" s="125">
        <v>2.6880000000000002</v>
      </c>
      <c r="M1290" s="136">
        <v>3</v>
      </c>
      <c r="N1290" s="125">
        <v>0.113</v>
      </c>
      <c r="O1290" s="184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83">
        <v>7</v>
      </c>
      <c r="U1290" s="139">
        <v>374897.61904761905</v>
      </c>
      <c r="V1290" s="140">
        <v>2.6673949078161021</v>
      </c>
      <c r="X1290" s="150">
        <v>4.2</v>
      </c>
      <c r="Y1290" s="149">
        <v>342.81904761904764</v>
      </c>
    </row>
    <row r="1291" spans="1:25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84">
        <v>38000</v>
      </c>
      <c r="J1291" s="184">
        <v>20000</v>
      </c>
      <c r="K1291" s="184">
        <v>38000</v>
      </c>
      <c r="L1291" s="125">
        <v>8.657</v>
      </c>
      <c r="M1291" s="136">
        <v>9</v>
      </c>
      <c r="N1291" s="125">
        <v>0.20300000000000001</v>
      </c>
      <c r="O1291" s="184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83">
        <v>1</v>
      </c>
      <c r="U1291" s="139">
        <v>317723.80952380953</v>
      </c>
      <c r="V1291" s="140">
        <v>3.1473876682353645</v>
      </c>
      <c r="X1291" s="150">
        <v>4.2</v>
      </c>
      <c r="Y1291" s="149">
        <v>374.89761904761906</v>
      </c>
    </row>
    <row r="1292" spans="1:25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84">
        <v>38000</v>
      </c>
      <c r="J1292" s="124" t="s">
        <v>186</v>
      </c>
      <c r="K1292" s="184">
        <v>38000</v>
      </c>
      <c r="L1292" s="125">
        <v>1.845</v>
      </c>
      <c r="M1292" s="136">
        <v>2</v>
      </c>
      <c r="N1292" s="125">
        <v>0.153</v>
      </c>
      <c r="O1292" s="184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83">
        <v>4</v>
      </c>
      <c r="U1292" s="139">
        <v>116269.04761904762</v>
      </c>
      <c r="V1292" s="140">
        <v>8.6007413019884087</v>
      </c>
      <c r="X1292" s="150">
        <v>4.2</v>
      </c>
      <c r="Y1292" s="149">
        <v>317.72380952380951</v>
      </c>
    </row>
    <row r="1293" spans="1:25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84">
        <v>110000</v>
      </c>
      <c r="J1293" s="184">
        <v>110000</v>
      </c>
      <c r="K1293" s="184">
        <v>38000</v>
      </c>
      <c r="L1293" s="125">
        <v>4.5</v>
      </c>
      <c r="M1293" s="136">
        <v>5</v>
      </c>
      <c r="N1293" s="125">
        <v>0.109</v>
      </c>
      <c r="O1293" s="184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83">
        <v>7</v>
      </c>
      <c r="U1293" s="139">
        <v>399992.8571428571</v>
      </c>
      <c r="V1293" s="140">
        <v>2.5000446436543511</v>
      </c>
      <c r="X1293" s="150">
        <v>4.2</v>
      </c>
      <c r="Y1293" s="149">
        <v>116.26904761904763</v>
      </c>
    </row>
    <row r="1294" spans="1:25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84">
        <v>110000</v>
      </c>
      <c r="J1294" s="184">
        <v>110000</v>
      </c>
      <c r="K1294" s="184">
        <v>20000</v>
      </c>
      <c r="L1294" s="125">
        <v>12.611000000000001</v>
      </c>
      <c r="M1294" s="136">
        <v>13</v>
      </c>
      <c r="N1294" s="125">
        <v>0.18099999999999999</v>
      </c>
      <c r="O1294" s="184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83">
        <v>7</v>
      </c>
      <c r="U1294" s="139">
        <v>500373.80952380953</v>
      </c>
      <c r="V1294" s="140">
        <v>1.9985058789381271</v>
      </c>
      <c r="X1294" s="150">
        <v>4.2</v>
      </c>
      <c r="Y1294" s="149">
        <v>399.99285714285708</v>
      </c>
    </row>
    <row r="1295" spans="1:25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84">
        <v>110000</v>
      </c>
      <c r="L1295" s="125">
        <v>15.879</v>
      </c>
      <c r="M1295" s="136">
        <v>16</v>
      </c>
      <c r="N1295" s="125">
        <v>0.30499999999999999</v>
      </c>
      <c r="O1295" s="184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83">
        <v>7</v>
      </c>
      <c r="U1295" s="139">
        <v>538016.66666666663</v>
      </c>
      <c r="V1295" s="140">
        <v>1.8586784796010036</v>
      </c>
      <c r="X1295" s="150">
        <v>4.2</v>
      </c>
      <c r="Y1295" s="149">
        <v>500.37380952380948</v>
      </c>
    </row>
    <row r="1296" spans="1:25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84">
        <v>38000</v>
      </c>
      <c r="J1296" s="184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84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83">
        <v>4</v>
      </c>
      <c r="U1296" s="139">
        <v>199923.80952380953</v>
      </c>
      <c r="V1296" s="140">
        <v>5.0019054878048781</v>
      </c>
      <c r="X1296" s="150">
        <v>4.2</v>
      </c>
      <c r="Y1296" s="149">
        <v>538.01666666666654</v>
      </c>
    </row>
    <row r="1297" spans="1:25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84">
        <v>38000</v>
      </c>
      <c r="J1297" s="184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84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83">
        <v>4</v>
      </c>
      <c r="U1297" s="139">
        <v>199923.80952380953</v>
      </c>
      <c r="V1297" s="140">
        <v>5.0019054878048781</v>
      </c>
      <c r="X1297" s="150">
        <v>4.2</v>
      </c>
      <c r="Y1297" s="149">
        <v>199.92380952380952</v>
      </c>
    </row>
    <row r="1298" spans="1:25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84">
        <v>110000</v>
      </c>
      <c r="J1298" s="184">
        <v>110000</v>
      </c>
      <c r="K1298" s="184">
        <v>20000</v>
      </c>
      <c r="L1298" s="125">
        <v>7.2770000000000001</v>
      </c>
      <c r="M1298" s="136">
        <v>8</v>
      </c>
      <c r="N1298" s="125">
        <v>0.221</v>
      </c>
      <c r="O1298" s="184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83">
        <v>7</v>
      </c>
      <c r="U1298" s="139">
        <v>437635.71428571426</v>
      </c>
      <c r="V1298" s="140">
        <v>2.2850054676916547</v>
      </c>
      <c r="X1298" s="150">
        <v>4.2</v>
      </c>
      <c r="Y1298" s="149">
        <v>199.92380952380952</v>
      </c>
    </row>
    <row r="1299" spans="1:25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84">
        <v>110000</v>
      </c>
      <c r="J1299" s="184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84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83">
        <v>11</v>
      </c>
      <c r="U1299" s="139">
        <v>319066.66666666663</v>
      </c>
      <c r="V1299" s="140">
        <v>3.134141245298788</v>
      </c>
      <c r="X1299" s="150">
        <v>4.2</v>
      </c>
      <c r="Y1299" s="149">
        <v>437.63571428571424</v>
      </c>
    </row>
    <row r="1300" spans="1:25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84">
        <v>110000</v>
      </c>
      <c r="J1300" s="184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84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83">
        <v>7</v>
      </c>
      <c r="U1300" s="139">
        <v>387445.23809523811</v>
      </c>
      <c r="V1300" s="140">
        <v>2.5810099123071155</v>
      </c>
      <c r="X1300" s="150">
        <v>4.2</v>
      </c>
      <c r="Y1300" s="149">
        <v>319.06666666666661</v>
      </c>
    </row>
    <row r="1301" spans="1:25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84">
        <v>38000</v>
      </c>
      <c r="J1301" s="184">
        <v>38000</v>
      </c>
      <c r="K1301" s="184">
        <v>10000</v>
      </c>
      <c r="L1301" s="125">
        <v>13.481999999999999</v>
      </c>
      <c r="M1301" s="136">
        <v>14</v>
      </c>
      <c r="N1301" s="125">
        <v>0.13700000000000001</v>
      </c>
      <c r="O1301" s="184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83">
        <v>1</v>
      </c>
      <c r="U1301" s="139">
        <v>380461.90476190473</v>
      </c>
      <c r="V1301" s="140">
        <v>2.6283840444572388</v>
      </c>
      <c r="X1301" s="150">
        <v>4.2</v>
      </c>
      <c r="Y1301" s="149">
        <v>387.4452380952381</v>
      </c>
    </row>
    <row r="1302" spans="1:25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84">
        <v>38000</v>
      </c>
      <c r="J1302" s="184">
        <v>38000</v>
      </c>
      <c r="K1302" s="184">
        <v>10000</v>
      </c>
      <c r="L1302" s="125">
        <v>11.242000000000001</v>
      </c>
      <c r="M1302" s="136">
        <v>12</v>
      </c>
      <c r="N1302" s="125">
        <v>0.20100000000000001</v>
      </c>
      <c r="O1302" s="184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83">
        <v>1</v>
      </c>
      <c r="U1302" s="139">
        <v>355366.66666666663</v>
      </c>
      <c r="V1302" s="140">
        <v>2.8139949348091173</v>
      </c>
      <c r="X1302" s="150">
        <v>4.2</v>
      </c>
      <c r="Y1302" s="149">
        <v>380.46190476190475</v>
      </c>
    </row>
    <row r="1303" spans="1:25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84">
        <v>38000</v>
      </c>
      <c r="J1303" s="184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84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83">
        <v>4</v>
      </c>
      <c r="U1303" s="139">
        <v>199923.80952380953</v>
      </c>
      <c r="V1303" s="140">
        <v>5.0019054878048781</v>
      </c>
      <c r="X1303" s="150">
        <v>4.2</v>
      </c>
      <c r="Y1303" s="149">
        <v>355.36666666666662</v>
      </c>
    </row>
    <row r="1304" spans="1:25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84">
        <v>38000</v>
      </c>
      <c r="J1304" s="184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84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83">
        <v>4</v>
      </c>
      <c r="U1304" s="139">
        <v>199923.80952380953</v>
      </c>
      <c r="V1304" s="140">
        <v>5.0019054878048781</v>
      </c>
      <c r="X1304" s="150">
        <v>4.2</v>
      </c>
      <c r="Y1304" s="149">
        <v>199.92380952380952</v>
      </c>
    </row>
    <row r="1305" spans="1:25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84">
        <v>38000</v>
      </c>
      <c r="J1305" s="184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84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83">
        <v>4</v>
      </c>
      <c r="U1305" s="139">
        <v>149730.95238095237</v>
      </c>
      <c r="V1305" s="140">
        <v>6.6786458250512828</v>
      </c>
      <c r="X1305" s="150">
        <v>4.2</v>
      </c>
      <c r="Y1305" s="149">
        <v>199.92380952380952</v>
      </c>
    </row>
    <row r="1306" spans="1:25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84">
        <v>110000</v>
      </c>
      <c r="J1306" s="184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84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83">
        <v>7</v>
      </c>
      <c r="U1306" s="139">
        <v>450183.33333333331</v>
      </c>
      <c r="V1306" s="140">
        <v>2.2213172411239865</v>
      </c>
      <c r="X1306" s="150">
        <v>4.2</v>
      </c>
      <c r="Y1306" s="149">
        <v>149.73095238095235</v>
      </c>
    </row>
    <row r="1307" spans="1:25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84">
        <v>38000</v>
      </c>
      <c r="J1307" s="184">
        <v>38000</v>
      </c>
      <c r="K1307" s="184">
        <v>10000</v>
      </c>
      <c r="L1307" s="125">
        <v>4.66</v>
      </c>
      <c r="M1307" s="136">
        <v>5</v>
      </c>
      <c r="N1307" s="125">
        <v>0.16700000000000001</v>
      </c>
      <c r="O1307" s="184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83">
        <v>4</v>
      </c>
      <c r="U1307" s="139">
        <v>166461.90476190476</v>
      </c>
      <c r="V1307" s="140">
        <v>6.0073804960379897</v>
      </c>
      <c r="X1307" s="150">
        <v>4.2</v>
      </c>
      <c r="Y1307" s="149">
        <v>450.18333333333334</v>
      </c>
    </row>
    <row r="1308" spans="1:25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84">
        <v>110000</v>
      </c>
      <c r="J1308" s="184">
        <v>110000</v>
      </c>
      <c r="K1308" s="184">
        <v>38000</v>
      </c>
      <c r="L1308" s="125">
        <v>8.4380000000000006</v>
      </c>
      <c r="M1308" s="136">
        <v>9</v>
      </c>
      <c r="N1308" s="125">
        <v>0.17399999999999999</v>
      </c>
      <c r="O1308" s="184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83">
        <v>7</v>
      </c>
      <c r="U1308" s="139">
        <v>450183.33333333331</v>
      </c>
      <c r="V1308" s="140">
        <v>2.2213172411239865</v>
      </c>
      <c r="X1308" s="150">
        <v>4.2</v>
      </c>
      <c r="Y1308" s="149">
        <v>166.46190476190475</v>
      </c>
    </row>
    <row r="1309" spans="1:25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84">
        <v>38000</v>
      </c>
      <c r="J1309" s="184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84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83">
        <v>4</v>
      </c>
      <c r="U1309" s="139">
        <v>199923.80952380953</v>
      </c>
      <c r="V1309" s="140">
        <v>5.0019054878048781</v>
      </c>
      <c r="X1309" s="150">
        <v>4.2</v>
      </c>
      <c r="Y1309" s="149">
        <v>450.18333333333334</v>
      </c>
    </row>
    <row r="1310" spans="1:25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84">
        <v>38000</v>
      </c>
      <c r="J1310" s="184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84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83">
        <v>1</v>
      </c>
      <c r="U1310" s="139">
        <v>367914.28571428568</v>
      </c>
      <c r="V1310" s="140">
        <v>2.7180243845616214</v>
      </c>
      <c r="X1310" s="150">
        <v>4.2</v>
      </c>
      <c r="Y1310" s="149">
        <v>199.92380952380952</v>
      </c>
    </row>
    <row r="1311" spans="1:25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84">
        <v>38000</v>
      </c>
      <c r="J1311" s="184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84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83">
        <v>1</v>
      </c>
      <c r="U1311" s="139">
        <v>342819.04761904763</v>
      </c>
      <c r="V1311" s="140">
        <v>2.9169907767529724</v>
      </c>
      <c r="X1311" s="150">
        <v>4.2</v>
      </c>
      <c r="Y1311" s="149">
        <v>367.91428571428571</v>
      </c>
    </row>
    <row r="1312" spans="1:25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84">
        <v>38000</v>
      </c>
      <c r="J1312" s="184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84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83">
        <v>4</v>
      </c>
      <c r="U1312" s="139">
        <v>183192.85714285713</v>
      </c>
      <c r="V1312" s="140">
        <v>5.4587281163488903</v>
      </c>
      <c r="X1312" s="150">
        <v>4.2</v>
      </c>
      <c r="Y1312" s="149">
        <v>342.81904761904764</v>
      </c>
    </row>
    <row r="1313" spans="1:25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84">
        <v>38000</v>
      </c>
      <c r="J1313" s="184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84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83">
        <v>4</v>
      </c>
      <c r="U1313" s="139">
        <v>149730.95238095237</v>
      </c>
      <c r="V1313" s="140">
        <v>6.6786458250512828</v>
      </c>
      <c r="X1313" s="150">
        <v>4.2</v>
      </c>
      <c r="Y1313" s="149">
        <v>183.19285714285712</v>
      </c>
    </row>
    <row r="1314" spans="1:25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84">
        <v>38000</v>
      </c>
      <c r="J1314" s="184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84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83">
        <v>4</v>
      </c>
      <c r="U1314" s="139">
        <v>183192.85714285713</v>
      </c>
      <c r="V1314" s="140">
        <v>5.4587281163488903</v>
      </c>
      <c r="X1314" s="150">
        <v>4.2</v>
      </c>
      <c r="Y1314" s="149">
        <v>149.73095238095235</v>
      </c>
    </row>
    <row r="1315" spans="1:25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84">
        <v>38000</v>
      </c>
      <c r="J1315" s="184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84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83">
        <v>4</v>
      </c>
      <c r="U1315" s="139">
        <v>133000</v>
      </c>
      <c r="V1315" s="140">
        <v>7.518796992481203</v>
      </c>
      <c r="X1315" s="150">
        <v>4.2</v>
      </c>
      <c r="Y1315" s="149">
        <v>183.19285714285712</v>
      </c>
    </row>
    <row r="1316" spans="1:25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84">
        <v>38000</v>
      </c>
      <c r="J1316" s="184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84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83">
        <v>4</v>
      </c>
      <c r="U1316" s="139">
        <v>149730.95238095237</v>
      </c>
      <c r="V1316" s="140">
        <v>6.6786458250512828</v>
      </c>
      <c r="X1316" s="150">
        <v>4.2</v>
      </c>
      <c r="Y1316" s="149">
        <v>133</v>
      </c>
    </row>
    <row r="1317" spans="1:25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84">
        <v>38000</v>
      </c>
      <c r="J1317" s="184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84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83">
        <v>4</v>
      </c>
      <c r="U1317" s="139">
        <v>183192.85714285713</v>
      </c>
      <c r="V1317" s="140">
        <v>5.4587281163488903</v>
      </c>
      <c r="X1317" s="150">
        <v>4.2</v>
      </c>
      <c r="Y1317" s="149">
        <v>149.73095238095235</v>
      </c>
    </row>
    <row r="1318" spans="1:25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84">
        <v>38000</v>
      </c>
      <c r="J1318" s="184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84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83">
        <v>4</v>
      </c>
      <c r="U1318" s="139">
        <v>199923.80952380953</v>
      </c>
      <c r="V1318" s="140">
        <v>5.0019054878048781</v>
      </c>
      <c r="X1318" s="150">
        <v>4.2</v>
      </c>
      <c r="Y1318" s="149">
        <v>183.19285714285712</v>
      </c>
    </row>
    <row r="1319" spans="1:25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84">
        <v>38000</v>
      </c>
      <c r="J1319" s="184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84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83">
        <v>4</v>
      </c>
      <c r="U1319" s="139">
        <v>199923.80952380953</v>
      </c>
      <c r="V1319" s="140">
        <v>5.0019054878048781</v>
      </c>
      <c r="X1319" s="150">
        <v>4.2</v>
      </c>
      <c r="Y1319" s="149">
        <v>199.92380952380952</v>
      </c>
    </row>
    <row r="1320" spans="1:25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84">
        <v>38000</v>
      </c>
      <c r="J1320" s="184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84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83">
        <v>4</v>
      </c>
      <c r="U1320" s="139">
        <v>199923.80952380953</v>
      </c>
      <c r="V1320" s="140">
        <v>5.0019054878048781</v>
      </c>
      <c r="X1320" s="150">
        <v>4.2</v>
      </c>
      <c r="Y1320" s="149">
        <v>199.92380952380952</v>
      </c>
    </row>
    <row r="1321" spans="1:25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84">
        <v>38000</v>
      </c>
      <c r="J1321" s="184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84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83">
        <v>4</v>
      </c>
      <c r="U1321" s="139">
        <v>199923.80952380953</v>
      </c>
      <c r="V1321" s="140">
        <v>5.0019054878048781</v>
      </c>
      <c r="X1321" s="150">
        <v>4.2</v>
      </c>
      <c r="Y1321" s="149">
        <v>199.92380952380952</v>
      </c>
    </row>
    <row r="1322" spans="1:25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84">
        <v>110000</v>
      </c>
      <c r="J1322" s="184">
        <v>110000</v>
      </c>
      <c r="K1322" s="184">
        <v>38000</v>
      </c>
      <c r="L1322" s="125">
        <v>9.016</v>
      </c>
      <c r="M1322" s="136">
        <v>10</v>
      </c>
      <c r="N1322" s="125">
        <v>0.19800000000000001</v>
      </c>
      <c r="O1322" s="184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83">
        <v>7</v>
      </c>
      <c r="U1322" s="139">
        <v>462730.95238095237</v>
      </c>
      <c r="V1322" s="140">
        <v>2.1610830113148132</v>
      </c>
      <c r="X1322" s="150">
        <v>4.2</v>
      </c>
      <c r="Y1322" s="149">
        <v>199.92380952380952</v>
      </c>
    </row>
    <row r="1323" spans="1:25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84">
        <v>38000</v>
      </c>
      <c r="J1323" s="184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84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83">
        <v>1</v>
      </c>
      <c r="U1323" s="139">
        <v>367914.28571428568</v>
      </c>
      <c r="V1323" s="140">
        <v>2.7180243845616214</v>
      </c>
      <c r="X1323" s="150">
        <v>4.2</v>
      </c>
      <c r="Y1323" s="149">
        <v>462.73095238095237</v>
      </c>
    </row>
    <row r="1324" spans="1:25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84">
        <v>38000</v>
      </c>
      <c r="J1324" s="184">
        <v>38000</v>
      </c>
      <c r="K1324" s="184">
        <v>10000</v>
      </c>
      <c r="L1324" s="125">
        <v>8.4619999999999997</v>
      </c>
      <c r="M1324" s="136">
        <v>9</v>
      </c>
      <c r="N1324" s="125">
        <v>9.0999999999999998E-2</v>
      </c>
      <c r="O1324" s="184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83">
        <v>1</v>
      </c>
      <c r="U1324" s="139">
        <v>317723.80952380953</v>
      </c>
      <c r="V1324" s="140">
        <v>3.1473876682353645</v>
      </c>
      <c r="X1324" s="150">
        <v>4.2</v>
      </c>
      <c r="Y1324" s="149">
        <v>367.91428571428571</v>
      </c>
    </row>
    <row r="1325" spans="1:25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84">
        <v>38000</v>
      </c>
      <c r="J1325" s="184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84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83">
        <v>4</v>
      </c>
      <c r="U1325" s="139">
        <v>199923.80952380953</v>
      </c>
      <c r="V1325" s="140">
        <v>5.0019054878048781</v>
      </c>
      <c r="X1325" s="150">
        <v>4.2</v>
      </c>
      <c r="Y1325" s="149">
        <v>317.72380952380951</v>
      </c>
    </row>
    <row r="1326" spans="1:25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84">
        <v>38000</v>
      </c>
      <c r="J1326" s="184">
        <v>38000</v>
      </c>
      <c r="K1326" s="184">
        <v>10000</v>
      </c>
      <c r="L1326" s="125">
        <v>8.6020000000000003</v>
      </c>
      <c r="M1326" s="136">
        <v>9</v>
      </c>
      <c r="N1326" s="125">
        <v>0.154</v>
      </c>
      <c r="O1326" s="184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83">
        <v>1</v>
      </c>
      <c r="U1326" s="139">
        <v>317723.80952380953</v>
      </c>
      <c r="V1326" s="140">
        <v>3.1473876682353645</v>
      </c>
      <c r="X1326" s="150">
        <v>4.2</v>
      </c>
      <c r="Y1326" s="149">
        <v>199.92380952380952</v>
      </c>
    </row>
    <row r="1327" spans="1:25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84">
        <v>38000</v>
      </c>
      <c r="J1327" s="184">
        <v>38000</v>
      </c>
      <c r="K1327" s="184">
        <v>10000</v>
      </c>
      <c r="L1327" s="125">
        <v>3.665</v>
      </c>
      <c r="M1327" s="136">
        <v>4</v>
      </c>
      <c r="N1327" s="125">
        <v>0.17599999999999999</v>
      </c>
      <c r="O1327" s="184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83">
        <v>4</v>
      </c>
      <c r="U1327" s="139">
        <v>149730.95238095237</v>
      </c>
      <c r="V1327" s="140">
        <v>6.6786458250512828</v>
      </c>
      <c r="X1327" s="150">
        <v>4.2</v>
      </c>
      <c r="Y1327" s="149">
        <v>317.72380952380951</v>
      </c>
    </row>
    <row r="1328" spans="1:25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84">
        <v>38000</v>
      </c>
      <c r="J1328" s="184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84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83">
        <v>4</v>
      </c>
      <c r="U1328" s="139">
        <v>183192.85714285713</v>
      </c>
      <c r="V1328" s="140">
        <v>5.4587281163488903</v>
      </c>
      <c r="X1328" s="150">
        <v>4.2</v>
      </c>
      <c r="Y1328" s="149">
        <v>149.73095238095235</v>
      </c>
    </row>
    <row r="1329" spans="1:25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84">
        <v>38000</v>
      </c>
      <c r="J1329" s="184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84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83">
        <v>4</v>
      </c>
      <c r="U1329" s="139">
        <v>183192.85714285713</v>
      </c>
      <c r="V1329" s="140">
        <v>5.4587281163488903</v>
      </c>
      <c r="X1329" s="150">
        <v>4.2</v>
      </c>
      <c r="Y1329" s="149">
        <v>183.19285714285712</v>
      </c>
    </row>
    <row r="1330" spans="1:25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84">
        <v>38000</v>
      </c>
      <c r="J1330" s="184">
        <v>38000</v>
      </c>
      <c r="K1330" s="184">
        <v>10000</v>
      </c>
      <c r="L1330" s="125">
        <v>14.539</v>
      </c>
      <c r="M1330" s="136">
        <v>15</v>
      </c>
      <c r="N1330" s="125">
        <v>0.13300000000000001</v>
      </c>
      <c r="O1330" s="184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83">
        <v>1</v>
      </c>
      <c r="U1330" s="139">
        <v>393009.52380952379</v>
      </c>
      <c r="V1330" s="140">
        <v>2.5444676004458877</v>
      </c>
      <c r="X1330" s="150">
        <v>4.2</v>
      </c>
      <c r="Y1330" s="149">
        <v>183.19285714285712</v>
      </c>
    </row>
    <row r="1331" spans="1:25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84">
        <v>38000</v>
      </c>
      <c r="J1331" s="184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84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83">
        <v>4</v>
      </c>
      <c r="U1331" s="139">
        <v>166461.90476190476</v>
      </c>
      <c r="V1331" s="140">
        <v>6.0073804960379897</v>
      </c>
      <c r="X1331" s="150">
        <v>4.2</v>
      </c>
      <c r="Y1331" s="149">
        <v>393.00952380952378</v>
      </c>
    </row>
    <row r="1332" spans="1:25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84">
        <v>38000</v>
      </c>
      <c r="J1332" s="184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84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83">
        <v>4</v>
      </c>
      <c r="U1332" s="139">
        <v>183192.85714285713</v>
      </c>
      <c r="V1332" s="140">
        <v>5.4587281163488903</v>
      </c>
      <c r="X1332" s="150">
        <v>4.2</v>
      </c>
      <c r="Y1332" s="149">
        <v>166.46190476190475</v>
      </c>
    </row>
    <row r="1333" spans="1:25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84">
        <v>38000</v>
      </c>
      <c r="J1333" s="184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84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83">
        <v>4</v>
      </c>
      <c r="U1333" s="139">
        <v>199923.80952380953</v>
      </c>
      <c r="V1333" s="140">
        <v>5.0019054878048781</v>
      </c>
      <c r="X1333" s="150">
        <v>4.2</v>
      </c>
      <c r="Y1333" s="149">
        <v>183.19285714285712</v>
      </c>
    </row>
    <row r="1334" spans="1:25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84">
        <v>38000</v>
      </c>
      <c r="J1334" s="184">
        <v>38000</v>
      </c>
      <c r="K1334" s="184">
        <v>10000</v>
      </c>
      <c r="L1334" s="125">
        <v>7.4050000000000002</v>
      </c>
      <c r="M1334" s="136">
        <v>8</v>
      </c>
      <c r="N1334" s="125">
        <v>0.13900000000000001</v>
      </c>
      <c r="O1334" s="184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83">
        <v>4</v>
      </c>
      <c r="U1334" s="139">
        <v>216654.76190476189</v>
      </c>
      <c r="V1334" s="140">
        <v>4.6156382218803227</v>
      </c>
      <c r="X1334" s="150">
        <v>4.2</v>
      </c>
      <c r="Y1334" s="149">
        <v>199.92380952380952</v>
      </c>
    </row>
    <row r="1335" spans="1:25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84">
        <v>38000</v>
      </c>
      <c r="J1335" s="184">
        <v>38000</v>
      </c>
      <c r="K1335" s="184">
        <v>10000</v>
      </c>
      <c r="L1335" s="125">
        <v>4.4340000000000002</v>
      </c>
      <c r="M1335" s="136">
        <v>5</v>
      </c>
      <c r="N1335" s="125">
        <v>0.30599999999999999</v>
      </c>
      <c r="O1335" s="184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83">
        <v>4</v>
      </c>
      <c r="U1335" s="139">
        <v>166461.90476190476</v>
      </c>
      <c r="V1335" s="140">
        <v>6.0073804960379897</v>
      </c>
      <c r="X1335" s="150">
        <v>4.2</v>
      </c>
      <c r="Y1335" s="149">
        <v>216.6547619047619</v>
      </c>
    </row>
    <row r="1336" spans="1:25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84">
        <v>38000</v>
      </c>
      <c r="J1336" s="184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84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83">
        <v>4</v>
      </c>
      <c r="U1336" s="139">
        <v>216654.76190476189</v>
      </c>
      <c r="V1336" s="140">
        <v>4.6156382218803227</v>
      </c>
      <c r="X1336" s="150">
        <v>4.2</v>
      </c>
      <c r="Y1336" s="149">
        <v>166.46190476190475</v>
      </c>
    </row>
    <row r="1337" spans="1:25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84">
        <v>38000</v>
      </c>
      <c r="J1337" s="184">
        <v>38000</v>
      </c>
      <c r="L1337" s="125">
        <v>5.9119999999999999</v>
      </c>
      <c r="M1337" s="136">
        <v>6</v>
      </c>
      <c r="N1337" s="125">
        <v>0.34799999999999998</v>
      </c>
      <c r="O1337" s="184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83">
        <v>4</v>
      </c>
      <c r="U1337" s="139">
        <v>183192.85714285713</v>
      </c>
      <c r="V1337" s="140">
        <v>5.4587281163488903</v>
      </c>
      <c r="X1337" s="150">
        <v>4.2</v>
      </c>
      <c r="Y1337" s="149">
        <v>216.6547619047619</v>
      </c>
    </row>
    <row r="1338" spans="1:25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84">
        <v>38000</v>
      </c>
      <c r="J1338" s="184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84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83">
        <v>1</v>
      </c>
      <c r="U1338" s="139">
        <v>317723.80952380953</v>
      </c>
      <c r="V1338" s="140">
        <v>3.1473876682353645</v>
      </c>
      <c r="X1338" s="150">
        <v>4.2</v>
      </c>
      <c r="Y1338" s="149">
        <v>183.19285714285712</v>
      </c>
    </row>
    <row r="1339" spans="1:25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84">
        <v>38000</v>
      </c>
      <c r="J1339" s="184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84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83">
        <v>4</v>
      </c>
      <c r="U1339" s="139">
        <v>216654.76190476189</v>
      </c>
      <c r="V1339" s="140">
        <v>4.6156382218803227</v>
      </c>
      <c r="X1339" s="150">
        <v>4.2</v>
      </c>
      <c r="Y1339" s="149">
        <v>317.72380952380951</v>
      </c>
    </row>
    <row r="1340" spans="1:25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84">
        <v>38000</v>
      </c>
      <c r="J1340" s="184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84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83">
        <v>4</v>
      </c>
      <c r="U1340" s="139">
        <v>116269.04761904762</v>
      </c>
      <c r="V1340" s="140">
        <v>8.6007413019884087</v>
      </c>
      <c r="X1340" s="150">
        <v>4.2</v>
      </c>
      <c r="Y1340" s="149">
        <v>216.6547619047619</v>
      </c>
    </row>
    <row r="1341" spans="1:25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84">
        <v>38000</v>
      </c>
      <c r="J1341" s="184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84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83">
        <v>4</v>
      </c>
      <c r="U1341" s="139">
        <v>149730.95238095237</v>
      </c>
      <c r="V1341" s="140">
        <v>6.6786458250512828</v>
      </c>
      <c r="X1341" s="150">
        <v>4.2</v>
      </c>
      <c r="Y1341" s="149">
        <v>116.26904761904763</v>
      </c>
    </row>
    <row r="1342" spans="1:25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84">
        <v>110000</v>
      </c>
      <c r="J1342" s="184">
        <v>110000</v>
      </c>
      <c r="K1342" s="184">
        <v>38000</v>
      </c>
      <c r="L1342" s="125">
        <v>4.6269999999999998</v>
      </c>
      <c r="M1342" s="136">
        <v>5</v>
      </c>
      <c r="N1342" s="125">
        <v>0.107</v>
      </c>
      <c r="O1342" s="184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83">
        <v>7</v>
      </c>
      <c r="U1342" s="139">
        <v>399992.8571428571</v>
      </c>
      <c r="V1342" s="140">
        <v>2.5000446436543511</v>
      </c>
      <c r="X1342" s="150">
        <v>4.2</v>
      </c>
      <c r="Y1342" s="149">
        <v>149.73095238095235</v>
      </c>
    </row>
    <row r="1343" spans="1:25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84">
        <v>38000</v>
      </c>
      <c r="J1343" s="184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84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83">
        <v>4</v>
      </c>
      <c r="U1343" s="139">
        <v>166461.90476190476</v>
      </c>
      <c r="V1343" s="140">
        <v>6.0073804960379897</v>
      </c>
      <c r="X1343" s="150">
        <v>4.2</v>
      </c>
      <c r="Y1343" s="149">
        <v>399.99285714285708</v>
      </c>
    </row>
    <row r="1344" spans="1:25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84">
        <v>110000</v>
      </c>
      <c r="J1344" s="184">
        <v>110000</v>
      </c>
      <c r="K1344" s="184">
        <v>38000</v>
      </c>
      <c r="L1344" s="125">
        <v>6.726</v>
      </c>
      <c r="M1344" s="136">
        <v>7</v>
      </c>
      <c r="N1344" s="125">
        <v>0.113</v>
      </c>
      <c r="O1344" s="184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83">
        <v>7</v>
      </c>
      <c r="U1344" s="139">
        <v>425088.09523809521</v>
      </c>
      <c r="V1344" s="140">
        <v>2.3524535530450272</v>
      </c>
      <c r="X1344" s="150">
        <v>4.2</v>
      </c>
      <c r="Y1344" s="149">
        <v>166.46190476190475</v>
      </c>
    </row>
    <row r="1345" spans="1:25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84">
        <v>110000</v>
      </c>
      <c r="J1345" s="184">
        <v>110000</v>
      </c>
      <c r="K1345" s="184">
        <v>38000</v>
      </c>
      <c r="L1345" s="125">
        <v>6.36</v>
      </c>
      <c r="M1345" s="136">
        <v>7</v>
      </c>
      <c r="N1345" s="125">
        <v>0.106</v>
      </c>
      <c r="O1345" s="184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83">
        <v>7</v>
      </c>
      <c r="U1345" s="139">
        <v>425088.09523809521</v>
      </c>
      <c r="V1345" s="140">
        <v>2.3524535530450272</v>
      </c>
      <c r="X1345" s="150">
        <v>4.2</v>
      </c>
      <c r="Y1345" s="149">
        <v>425.08809523809521</v>
      </c>
    </row>
    <row r="1346" spans="1:25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84">
        <v>38000</v>
      </c>
      <c r="J1346" s="184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84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83">
        <v>4</v>
      </c>
      <c r="U1346" s="139">
        <v>199923.80952380953</v>
      </c>
      <c r="V1346" s="140">
        <v>5.0019054878048781</v>
      </c>
      <c r="X1346" s="150">
        <v>4.2</v>
      </c>
      <c r="Y1346" s="149">
        <v>425.08809523809521</v>
      </c>
    </row>
    <row r="1347" spans="1:25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84">
        <v>38000</v>
      </c>
      <c r="J1347" s="184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84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83">
        <v>1</v>
      </c>
      <c r="U1347" s="139">
        <v>342819.04761904763</v>
      </c>
      <c r="V1347" s="140">
        <v>2.9169907767529724</v>
      </c>
      <c r="X1347" s="150">
        <v>4.2</v>
      </c>
      <c r="Y1347" s="149">
        <v>199.92380952380952</v>
      </c>
    </row>
    <row r="1348" spans="1:25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84">
        <v>110000</v>
      </c>
      <c r="L1348" s="125">
        <v>6.45</v>
      </c>
      <c r="M1348" s="136">
        <v>7</v>
      </c>
      <c r="N1348" s="125">
        <v>0.20300000000000001</v>
      </c>
      <c r="O1348" s="184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83">
        <v>7</v>
      </c>
      <c r="U1348" s="139">
        <v>425088.09523809521</v>
      </c>
      <c r="V1348" s="140">
        <v>2.3524535530450272</v>
      </c>
      <c r="X1348" s="150">
        <v>4.2</v>
      </c>
      <c r="Y1348" s="149">
        <v>342.81904761904764</v>
      </c>
    </row>
    <row r="1349" spans="1:25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84">
        <v>38000</v>
      </c>
      <c r="J1349" s="184">
        <v>38000</v>
      </c>
      <c r="K1349" s="184">
        <v>20000</v>
      </c>
      <c r="L1349" s="125">
        <v>4.6749999999999998</v>
      </c>
      <c r="M1349" s="136">
        <v>5</v>
      </c>
      <c r="N1349" s="125">
        <v>0.115</v>
      </c>
      <c r="O1349" s="184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83">
        <v>4</v>
      </c>
      <c r="U1349" s="139">
        <v>166461.90476190476</v>
      </c>
      <c r="V1349" s="140">
        <v>6.0073804960379897</v>
      </c>
      <c r="X1349" s="150">
        <v>4.2</v>
      </c>
      <c r="Y1349" s="149">
        <v>425.08809523809521</v>
      </c>
    </row>
    <row r="1350" spans="1:25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84">
        <v>38000</v>
      </c>
      <c r="J1350" s="184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84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83">
        <v>1</v>
      </c>
      <c r="U1350" s="139">
        <v>418104.76190476189</v>
      </c>
      <c r="V1350" s="140">
        <v>2.3917450627548349</v>
      </c>
      <c r="X1350" s="150">
        <v>4.2</v>
      </c>
      <c r="Y1350" s="149">
        <v>166.46190476190475</v>
      </c>
    </row>
    <row r="1351" spans="1:25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84">
        <v>38000</v>
      </c>
      <c r="J1351" s="184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84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83">
        <v>1</v>
      </c>
      <c r="U1351" s="139">
        <v>418104.76190476189</v>
      </c>
      <c r="V1351" s="140">
        <v>2.3917450627548349</v>
      </c>
      <c r="X1351" s="150">
        <v>4.2</v>
      </c>
      <c r="Y1351" s="149">
        <v>418.10476190476186</v>
      </c>
    </row>
    <row r="1352" spans="1:25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84">
        <v>38000</v>
      </c>
      <c r="J1352" s="184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84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83">
        <v>4</v>
      </c>
      <c r="U1352" s="139">
        <v>216654.76190476189</v>
      </c>
      <c r="V1352" s="140">
        <v>4.6156382218803227</v>
      </c>
      <c r="X1352" s="150">
        <v>4.2</v>
      </c>
      <c r="Y1352" s="149">
        <v>418.10476190476186</v>
      </c>
    </row>
    <row r="1353" spans="1:25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84">
        <v>38000</v>
      </c>
      <c r="J1353" s="184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84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83">
        <v>4</v>
      </c>
      <c r="U1353" s="139">
        <v>216654.76190476189</v>
      </c>
      <c r="V1353" s="140">
        <v>4.6156382218803227</v>
      </c>
      <c r="X1353" s="150">
        <v>4.2</v>
      </c>
      <c r="Y1353" s="149">
        <v>216.6547619047619</v>
      </c>
    </row>
    <row r="1354" spans="1:25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84">
        <v>38000</v>
      </c>
      <c r="J1354" s="124" t="s">
        <v>186</v>
      </c>
      <c r="K1354" s="184">
        <v>38000</v>
      </c>
      <c r="L1354" s="125">
        <v>1.8979999999999999</v>
      </c>
      <c r="M1354" s="136">
        <v>2</v>
      </c>
      <c r="N1354" s="125">
        <v>0.14799999999999999</v>
      </c>
      <c r="O1354" s="184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83">
        <v>4</v>
      </c>
      <c r="U1354" s="139">
        <v>116269.04761904762</v>
      </c>
      <c r="V1354" s="140">
        <v>8.6007413019884087</v>
      </c>
      <c r="X1354" s="150">
        <v>4.2</v>
      </c>
      <c r="Y1354" s="149">
        <v>216.6547619047619</v>
      </c>
    </row>
    <row r="1355" spans="1:25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84">
        <v>38000</v>
      </c>
      <c r="J1355" s="184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84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83">
        <v>4</v>
      </c>
      <c r="U1355" s="139">
        <v>166461.90476190476</v>
      </c>
      <c r="V1355" s="140">
        <v>6.0073804960379897</v>
      </c>
      <c r="X1355" s="150">
        <v>4.2</v>
      </c>
      <c r="Y1355" s="149">
        <v>116.26904761904763</v>
      </c>
    </row>
    <row r="1356" spans="1:25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84">
        <v>38000</v>
      </c>
      <c r="J1356" s="184">
        <v>38000</v>
      </c>
      <c r="K1356" s="184">
        <v>20000</v>
      </c>
      <c r="L1356" s="125">
        <v>3.173</v>
      </c>
      <c r="M1356" s="136">
        <v>4</v>
      </c>
      <c r="N1356" s="125">
        <v>0.39200000000000002</v>
      </c>
      <c r="O1356" s="184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83">
        <v>4</v>
      </c>
      <c r="U1356" s="139">
        <v>149730.95238095237</v>
      </c>
      <c r="V1356" s="140">
        <v>6.6786458250512828</v>
      </c>
      <c r="X1356" s="150">
        <v>4.2</v>
      </c>
      <c r="Y1356" s="149">
        <v>166.46190476190475</v>
      </c>
    </row>
    <row r="1357" spans="1:25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84">
        <v>110000</v>
      </c>
      <c r="L1357" s="125">
        <v>5.6589999999999998</v>
      </c>
      <c r="M1357" s="136">
        <v>6</v>
      </c>
      <c r="N1357" s="125">
        <v>0.30199999999999999</v>
      </c>
      <c r="O1357" s="184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83">
        <v>7</v>
      </c>
      <c r="U1357" s="139">
        <v>412540.47619047615</v>
      </c>
      <c r="V1357" s="140">
        <v>2.4240045709800482</v>
      </c>
      <c r="X1357" s="150">
        <v>4.2</v>
      </c>
      <c r="Y1357" s="149">
        <v>149.73095238095235</v>
      </c>
    </row>
    <row r="1358" spans="1:25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84">
        <v>38000</v>
      </c>
      <c r="J1358" s="184">
        <v>20000</v>
      </c>
      <c r="K1358" s="184">
        <v>38000</v>
      </c>
      <c r="L1358" s="125">
        <v>1.9910000000000001</v>
      </c>
      <c r="M1358" s="136">
        <v>2</v>
      </c>
      <c r="N1358" s="125">
        <v>0.42399999999999999</v>
      </c>
      <c r="O1358" s="184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83">
        <v>4</v>
      </c>
      <c r="U1358" s="139">
        <v>116269.04761904762</v>
      </c>
      <c r="V1358" s="140">
        <v>8.6007413019884087</v>
      </c>
      <c r="X1358" s="150">
        <v>4.2</v>
      </c>
      <c r="Y1358" s="149">
        <v>412.54047619047617</v>
      </c>
    </row>
    <row r="1359" spans="1:25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84">
        <v>38000</v>
      </c>
      <c r="J1359" s="184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84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83">
        <v>1</v>
      </c>
      <c r="U1359" s="139">
        <v>380461.90476190473</v>
      </c>
      <c r="V1359" s="140">
        <v>2.6283840444572388</v>
      </c>
      <c r="X1359" s="150">
        <v>4.2</v>
      </c>
      <c r="Y1359" s="149">
        <v>116.26904761904763</v>
      </c>
    </row>
    <row r="1360" spans="1:25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84">
        <v>38000</v>
      </c>
      <c r="J1360" s="184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84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83">
        <v>4</v>
      </c>
      <c r="U1360" s="139">
        <v>216654.76190476189</v>
      </c>
      <c r="V1360" s="140">
        <v>4.6156382218803227</v>
      </c>
      <c r="X1360" s="150">
        <v>4.2</v>
      </c>
      <c r="Y1360" s="149">
        <v>380.46190476190475</v>
      </c>
    </row>
    <row r="1361" spans="1:25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84">
        <v>38000</v>
      </c>
      <c r="J1361" s="184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84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83">
        <v>4</v>
      </c>
      <c r="U1361" s="139">
        <v>183192.85714285713</v>
      </c>
      <c r="V1361" s="140">
        <v>5.4587281163488903</v>
      </c>
      <c r="X1361" s="150">
        <v>4.2</v>
      </c>
      <c r="Y1361" s="149">
        <v>216.6547619047619</v>
      </c>
    </row>
    <row r="1362" spans="1:25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84">
        <v>38000</v>
      </c>
      <c r="J1362" s="184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84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83">
        <v>4</v>
      </c>
      <c r="U1362" s="139">
        <v>199923.80952380953</v>
      </c>
      <c r="V1362" s="140">
        <v>5.0019054878048781</v>
      </c>
      <c r="X1362" s="150">
        <v>4.2</v>
      </c>
      <c r="Y1362" s="149">
        <v>183.19285714285712</v>
      </c>
    </row>
    <row r="1363" spans="1:25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84">
        <v>38000</v>
      </c>
      <c r="J1363" s="184">
        <v>38000</v>
      </c>
      <c r="K1363" s="184">
        <v>20000</v>
      </c>
      <c r="L1363" s="125">
        <v>1.677</v>
      </c>
      <c r="M1363" s="136">
        <v>2</v>
      </c>
      <c r="N1363" s="125">
        <v>0.26100000000000001</v>
      </c>
      <c r="O1363" s="184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83">
        <v>4</v>
      </c>
      <c r="U1363" s="139">
        <v>116269.04761904762</v>
      </c>
      <c r="V1363" s="140">
        <v>8.6007413019884087</v>
      </c>
      <c r="X1363" s="150">
        <v>4.2</v>
      </c>
      <c r="Y1363" s="149">
        <v>199.92380952380952</v>
      </c>
    </row>
    <row r="1364" spans="1:25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84">
        <v>110000</v>
      </c>
      <c r="J1364" s="184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84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83">
        <v>7</v>
      </c>
      <c r="U1364" s="139">
        <v>399992.8571428571</v>
      </c>
      <c r="V1364" s="140">
        <v>2.5000446436543511</v>
      </c>
      <c r="X1364" s="150">
        <v>4.2</v>
      </c>
      <c r="Y1364" s="149">
        <v>116.26904761904763</v>
      </c>
    </row>
    <row r="1365" spans="1:25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84">
        <v>38000</v>
      </c>
      <c r="J1365" s="184">
        <v>38000</v>
      </c>
      <c r="K1365" s="184">
        <v>20000</v>
      </c>
      <c r="L1365" s="125">
        <v>11.334</v>
      </c>
      <c r="M1365" s="136">
        <v>12</v>
      </c>
      <c r="N1365" s="125">
        <v>0.1</v>
      </c>
      <c r="O1365" s="184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83">
        <v>1</v>
      </c>
      <c r="U1365" s="139">
        <v>355366.66666666663</v>
      </c>
      <c r="V1365" s="140">
        <v>2.8139949348091173</v>
      </c>
      <c r="X1365" s="150">
        <v>4.2</v>
      </c>
      <c r="Y1365" s="149">
        <v>399.99285714285708</v>
      </c>
    </row>
    <row r="1366" spans="1:25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84">
        <v>38000</v>
      </c>
      <c r="J1366" s="184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84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83">
        <v>4</v>
      </c>
      <c r="U1366" s="139">
        <v>199923.80952380953</v>
      </c>
      <c r="V1366" s="140">
        <v>5.0019054878048781</v>
      </c>
      <c r="X1366" s="150">
        <v>4.2</v>
      </c>
      <c r="Y1366" s="149">
        <v>355.36666666666662</v>
      </c>
    </row>
    <row r="1367" spans="1:25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84">
        <v>38000</v>
      </c>
      <c r="J1367" s="184">
        <v>38000</v>
      </c>
      <c r="K1367" s="184">
        <v>10000</v>
      </c>
      <c r="L1367" s="125">
        <v>7.3630000000000004</v>
      </c>
      <c r="M1367" s="136">
        <v>8</v>
      </c>
      <c r="N1367" s="125">
        <v>0.45700000000000002</v>
      </c>
      <c r="O1367" s="184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83">
        <v>4</v>
      </c>
      <c r="U1367" s="139">
        <v>216654.76190476189</v>
      </c>
      <c r="V1367" s="140">
        <v>4.6156382218803227</v>
      </c>
      <c r="X1367" s="150">
        <v>4.2</v>
      </c>
      <c r="Y1367" s="149">
        <v>199.92380952380952</v>
      </c>
    </row>
    <row r="1368" spans="1:25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84">
        <v>38000</v>
      </c>
      <c r="J1368" s="124" t="s">
        <v>186</v>
      </c>
      <c r="K1368" s="184">
        <v>38000</v>
      </c>
      <c r="L1368" s="125">
        <v>1.528</v>
      </c>
      <c r="M1368" s="136">
        <v>2</v>
      </c>
      <c r="N1368" s="125">
        <v>0.52900000000000003</v>
      </c>
      <c r="O1368" s="184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83">
        <v>4</v>
      </c>
      <c r="U1368" s="139">
        <v>116269.04761904762</v>
      </c>
      <c r="V1368" s="140">
        <v>8.6007413019884087</v>
      </c>
      <c r="X1368" s="150">
        <v>4.2</v>
      </c>
      <c r="Y1368" s="149">
        <v>216.6547619047619</v>
      </c>
    </row>
    <row r="1369" spans="1:25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84">
        <v>110000</v>
      </c>
      <c r="J1369" s="184">
        <v>38000</v>
      </c>
      <c r="K1369" s="184">
        <v>110000</v>
      </c>
      <c r="L1369" s="125">
        <v>9.3040000000000003</v>
      </c>
      <c r="M1369" s="136">
        <v>10</v>
      </c>
      <c r="N1369" s="125">
        <v>0.27700000000000002</v>
      </c>
      <c r="O1369" s="184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83">
        <v>7</v>
      </c>
      <c r="U1369" s="139">
        <v>462730.95238095237</v>
      </c>
      <c r="V1369" s="140">
        <v>2.1610830113148132</v>
      </c>
      <c r="X1369" s="150">
        <v>4.2</v>
      </c>
      <c r="Y1369" s="149">
        <v>116.26904761904763</v>
      </c>
    </row>
    <row r="1370" spans="1:25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84">
        <v>38000</v>
      </c>
      <c r="J1370" s="184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84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83">
        <v>1</v>
      </c>
      <c r="U1370" s="139">
        <v>342819.04761904763</v>
      </c>
      <c r="V1370" s="140">
        <v>2.9169907767529724</v>
      </c>
      <c r="X1370" s="150">
        <v>4.2</v>
      </c>
      <c r="Y1370" s="149">
        <v>462.73095238095237</v>
      </c>
    </row>
    <row r="1371" spans="1:25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84">
        <v>110000</v>
      </c>
      <c r="J1371" s="184">
        <v>38000</v>
      </c>
      <c r="K1371" s="184">
        <v>110000</v>
      </c>
      <c r="L1371" s="125">
        <v>5.41</v>
      </c>
      <c r="M1371" s="136">
        <v>6</v>
      </c>
      <c r="N1371" s="125">
        <v>0.29099999999999998</v>
      </c>
      <c r="O1371" s="184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83">
        <v>7</v>
      </c>
      <c r="U1371" s="139">
        <v>412540.47619047615</v>
      </c>
      <c r="V1371" s="140">
        <v>2.4240045709800482</v>
      </c>
      <c r="X1371" s="150">
        <v>4.2</v>
      </c>
      <c r="Y1371" s="149">
        <v>342.81904761904764</v>
      </c>
    </row>
    <row r="1372" spans="1:25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84">
        <v>110000</v>
      </c>
      <c r="J1372" s="184">
        <v>33000</v>
      </c>
      <c r="K1372" s="184">
        <v>110000</v>
      </c>
      <c r="L1372" s="125">
        <v>7.02</v>
      </c>
      <c r="M1372" s="136">
        <v>8</v>
      </c>
      <c r="N1372" s="125">
        <v>0.312</v>
      </c>
      <c r="O1372" s="184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83">
        <v>7</v>
      </c>
      <c r="U1372" s="139">
        <v>437635.71428571426</v>
      </c>
      <c r="V1372" s="140">
        <v>2.2850054676916547</v>
      </c>
      <c r="X1372" s="150">
        <v>4.2</v>
      </c>
      <c r="Y1372" s="149">
        <v>412.54047619047617</v>
      </c>
    </row>
    <row r="1373" spans="1:25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84">
        <v>110000</v>
      </c>
      <c r="J1373" s="184">
        <v>33000</v>
      </c>
      <c r="K1373" s="184">
        <v>110000</v>
      </c>
      <c r="L1373" s="125">
        <v>7.7279999999999998</v>
      </c>
      <c r="M1373" s="136">
        <v>8</v>
      </c>
      <c r="N1373" s="125">
        <v>9.6000000000000002E-2</v>
      </c>
      <c r="O1373" s="184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83">
        <v>7</v>
      </c>
      <c r="U1373" s="139">
        <v>437635.71428571426</v>
      </c>
      <c r="V1373" s="140">
        <v>2.2850054676916547</v>
      </c>
      <c r="X1373" s="150">
        <v>4.2</v>
      </c>
      <c r="Y1373" s="149">
        <v>437.63571428571424</v>
      </c>
    </row>
    <row r="1374" spans="1:25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84">
        <v>110000</v>
      </c>
      <c r="J1374" s="124" t="s">
        <v>186</v>
      </c>
      <c r="K1374" s="184">
        <v>110000</v>
      </c>
      <c r="L1374" s="125">
        <v>13.497999999999999</v>
      </c>
      <c r="M1374" s="136">
        <v>14</v>
      </c>
      <c r="N1374" s="125">
        <v>0.125</v>
      </c>
      <c r="O1374" s="184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83">
        <v>7</v>
      </c>
      <c r="U1374" s="139">
        <v>512921.42857142852</v>
      </c>
      <c r="V1374" s="140">
        <v>1.9496163433552898</v>
      </c>
      <c r="X1374" s="150">
        <v>4.2</v>
      </c>
      <c r="Y1374" s="149">
        <v>437.63571428571424</v>
      </c>
    </row>
    <row r="1375" spans="1:25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84">
        <v>110000</v>
      </c>
      <c r="L1375" s="125">
        <v>3.3820000000000001</v>
      </c>
      <c r="M1375" s="136">
        <v>4</v>
      </c>
      <c r="N1375" s="125">
        <v>0.124</v>
      </c>
      <c r="O1375" s="184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83">
        <v>7</v>
      </c>
      <c r="U1375" s="139">
        <v>387445.23809523811</v>
      </c>
      <c r="V1375" s="140">
        <v>2.5810099123071155</v>
      </c>
      <c r="X1375" s="150">
        <v>4.2</v>
      </c>
      <c r="Y1375" s="149">
        <v>512.92142857142858</v>
      </c>
    </row>
    <row r="1376" spans="1:25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84">
        <v>38000</v>
      </c>
      <c r="J1376" s="184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84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83">
        <v>4</v>
      </c>
      <c r="U1376" s="139">
        <v>199923.80952380953</v>
      </c>
      <c r="V1376" s="140">
        <v>5.0019054878048781</v>
      </c>
      <c r="X1376" s="150">
        <v>4.2</v>
      </c>
      <c r="Y1376" s="149">
        <v>387.4452380952381</v>
      </c>
    </row>
    <row r="1377" spans="1:25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84">
        <v>38000</v>
      </c>
      <c r="J1377" s="184">
        <v>38000</v>
      </c>
      <c r="K1377" s="184">
        <v>20000</v>
      </c>
      <c r="L1377" s="125">
        <v>11.004</v>
      </c>
      <c r="M1377" s="136">
        <v>12</v>
      </c>
      <c r="N1377" s="125">
        <v>0.22600000000000001</v>
      </c>
      <c r="O1377" s="184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83">
        <v>1</v>
      </c>
      <c r="U1377" s="139">
        <v>355366.66666666663</v>
      </c>
      <c r="V1377" s="140">
        <v>2.8139949348091173</v>
      </c>
      <c r="X1377" s="150">
        <v>4.2</v>
      </c>
      <c r="Y1377" s="149">
        <v>199.92380952380952</v>
      </c>
    </row>
    <row r="1378" spans="1:25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84">
        <v>38000</v>
      </c>
      <c r="J1378" s="184">
        <v>38000</v>
      </c>
      <c r="K1378" s="184">
        <v>20000</v>
      </c>
      <c r="L1378" s="125">
        <v>13.888</v>
      </c>
      <c r="M1378" s="136">
        <v>14</v>
      </c>
      <c r="N1378" s="125">
        <v>0.216</v>
      </c>
      <c r="O1378" s="184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83">
        <v>1</v>
      </c>
      <c r="U1378" s="139">
        <v>380461.90476190473</v>
      </c>
      <c r="V1378" s="140">
        <v>2.6283840444572388</v>
      </c>
      <c r="X1378" s="150">
        <v>4.2</v>
      </c>
      <c r="Y1378" s="149">
        <v>355.36666666666662</v>
      </c>
    </row>
    <row r="1379" spans="1:25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84">
        <v>38000</v>
      </c>
      <c r="J1379" s="184">
        <v>38000</v>
      </c>
      <c r="K1379" s="184">
        <v>20000</v>
      </c>
      <c r="L1379" s="125">
        <v>13.212999999999999</v>
      </c>
      <c r="M1379" s="136">
        <v>14</v>
      </c>
      <c r="N1379" s="125">
        <v>0.155</v>
      </c>
      <c r="O1379" s="184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83">
        <v>1</v>
      </c>
      <c r="U1379" s="139">
        <v>380461.90476190473</v>
      </c>
      <c r="V1379" s="140">
        <v>2.6283840444572388</v>
      </c>
      <c r="X1379" s="150">
        <v>4.2</v>
      </c>
      <c r="Y1379" s="149">
        <v>380.46190476190475</v>
      </c>
    </row>
    <row r="1380" spans="1:25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84">
        <v>38000</v>
      </c>
      <c r="J1380" s="184">
        <v>38000</v>
      </c>
      <c r="K1380" s="184">
        <v>20000</v>
      </c>
      <c r="L1380" s="125">
        <v>7.492</v>
      </c>
      <c r="M1380" s="136">
        <v>8</v>
      </c>
      <c r="N1380" s="125">
        <v>0.21</v>
      </c>
      <c r="O1380" s="184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83">
        <v>4</v>
      </c>
      <c r="U1380" s="139">
        <v>216654.76190476189</v>
      </c>
      <c r="V1380" s="140">
        <v>4.6156382218803227</v>
      </c>
      <c r="X1380" s="150">
        <v>4.2</v>
      </c>
      <c r="Y1380" s="149">
        <v>380.46190476190475</v>
      </c>
    </row>
    <row r="1381" spans="1:25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84">
        <v>38000</v>
      </c>
      <c r="J1381" s="184">
        <v>38000</v>
      </c>
      <c r="K1381" s="184">
        <v>20000</v>
      </c>
      <c r="L1381" s="125">
        <v>8.4610000000000003</v>
      </c>
      <c r="M1381" s="136">
        <v>9</v>
      </c>
      <c r="N1381" s="125">
        <v>0.26800000000000002</v>
      </c>
      <c r="O1381" s="184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83">
        <v>1</v>
      </c>
      <c r="U1381" s="139">
        <v>317723.80952380953</v>
      </c>
      <c r="V1381" s="140">
        <v>3.1473876682353645</v>
      </c>
      <c r="X1381" s="150">
        <v>4.2</v>
      </c>
      <c r="Y1381" s="149">
        <v>216.6547619047619</v>
      </c>
    </row>
    <row r="1382" spans="1:25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84">
        <v>38000</v>
      </c>
      <c r="J1382" s="184">
        <v>38000</v>
      </c>
      <c r="K1382" s="184">
        <v>20000</v>
      </c>
      <c r="L1382" s="125">
        <v>7.1440000000000001</v>
      </c>
      <c r="M1382" s="136">
        <v>8</v>
      </c>
      <c r="N1382" s="125">
        <v>0.66</v>
      </c>
      <c r="O1382" s="184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83">
        <v>4</v>
      </c>
      <c r="U1382" s="139">
        <v>216654.76190476189</v>
      </c>
      <c r="V1382" s="140">
        <v>4.6156382218803227</v>
      </c>
      <c r="X1382" s="150">
        <v>4.2</v>
      </c>
      <c r="Y1382" s="149">
        <v>317.72380952380951</v>
      </c>
    </row>
    <row r="1383" spans="1:25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84">
        <v>38000</v>
      </c>
      <c r="J1383" s="184">
        <v>38000</v>
      </c>
      <c r="K1383" s="184">
        <v>20000</v>
      </c>
      <c r="L1383" s="125">
        <v>9.9390000000000001</v>
      </c>
      <c r="M1383" s="136">
        <v>10</v>
      </c>
      <c r="N1383" s="125">
        <v>0.10100000000000001</v>
      </c>
      <c r="O1383" s="184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83">
        <v>1</v>
      </c>
      <c r="U1383" s="139">
        <v>330271.42857142858</v>
      </c>
      <c r="V1383" s="140">
        <v>3.0278126216531858</v>
      </c>
      <c r="X1383" s="150">
        <v>4.2</v>
      </c>
      <c r="Y1383" s="149">
        <v>216.6547619047619</v>
      </c>
    </row>
    <row r="1384" spans="1:25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84">
        <v>38000</v>
      </c>
      <c r="J1384" s="184">
        <v>38000</v>
      </c>
      <c r="K1384" s="184">
        <v>20000</v>
      </c>
      <c r="L1384" s="125">
        <v>11.090999999999999</v>
      </c>
      <c r="M1384" s="136">
        <v>12</v>
      </c>
      <c r="N1384" s="125">
        <v>0.41899999999999998</v>
      </c>
      <c r="O1384" s="184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83">
        <v>1</v>
      </c>
      <c r="U1384" s="139">
        <v>355366.66666666663</v>
      </c>
      <c r="V1384" s="140">
        <v>2.8139949348091173</v>
      </c>
      <c r="X1384" s="150">
        <v>4.2</v>
      </c>
      <c r="Y1384" s="149">
        <v>330.2714285714286</v>
      </c>
    </row>
    <row r="1385" spans="1:25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84">
        <v>38000</v>
      </c>
      <c r="J1385" s="184">
        <v>38000</v>
      </c>
      <c r="K1385" s="184">
        <v>20000</v>
      </c>
      <c r="L1385" s="125">
        <v>9.4469999999999992</v>
      </c>
      <c r="M1385" s="136">
        <v>10</v>
      </c>
      <c r="N1385" s="125">
        <v>0.34599999999999997</v>
      </c>
      <c r="O1385" s="184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83">
        <v>1</v>
      </c>
      <c r="U1385" s="139">
        <v>330271.42857142858</v>
      </c>
      <c r="V1385" s="140">
        <v>3.0278126216531858</v>
      </c>
      <c r="X1385" s="150">
        <v>4.2</v>
      </c>
      <c r="Y1385" s="149">
        <v>355.36666666666662</v>
      </c>
    </row>
    <row r="1386" spans="1:25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84">
        <v>38000</v>
      </c>
      <c r="J1386" s="184">
        <v>38000</v>
      </c>
      <c r="K1386" s="184">
        <v>20000</v>
      </c>
      <c r="L1386" s="125">
        <v>6.4429999999999996</v>
      </c>
      <c r="M1386" s="136">
        <v>7</v>
      </c>
      <c r="N1386" s="125">
        <v>0.55700000000000005</v>
      </c>
      <c r="O1386" s="184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83">
        <v>4</v>
      </c>
      <c r="U1386" s="139">
        <v>199923.80952380953</v>
      </c>
      <c r="V1386" s="140">
        <v>5.0019054878048781</v>
      </c>
      <c r="X1386" s="150">
        <v>4.2</v>
      </c>
      <c r="Y1386" s="149">
        <v>330.2714285714286</v>
      </c>
    </row>
    <row r="1387" spans="1:25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84">
        <v>38000</v>
      </c>
      <c r="J1387" s="184">
        <v>38000</v>
      </c>
      <c r="K1387" s="184">
        <v>20000</v>
      </c>
      <c r="L1387" s="125">
        <v>7.1790000000000003</v>
      </c>
      <c r="M1387" s="136">
        <v>8</v>
      </c>
      <c r="N1387" s="125">
        <v>0.313</v>
      </c>
      <c r="O1387" s="184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83">
        <v>4</v>
      </c>
      <c r="U1387" s="139">
        <v>216654.76190476189</v>
      </c>
      <c r="V1387" s="140">
        <v>4.6156382218803227</v>
      </c>
      <c r="X1387" s="150">
        <v>4.2</v>
      </c>
      <c r="Y1387" s="149">
        <v>199.92380952380952</v>
      </c>
    </row>
    <row r="1388" spans="1:25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84">
        <v>38000</v>
      </c>
      <c r="J1388" s="184">
        <v>38000</v>
      </c>
      <c r="K1388" s="184">
        <v>20000</v>
      </c>
      <c r="L1388" s="125">
        <v>5.71</v>
      </c>
      <c r="M1388" s="136">
        <v>6</v>
      </c>
      <c r="N1388" s="125">
        <v>0.16200000000000001</v>
      </c>
      <c r="O1388" s="184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83">
        <v>4</v>
      </c>
      <c r="U1388" s="139">
        <v>183192.85714285713</v>
      </c>
      <c r="V1388" s="140">
        <v>5.4587281163488903</v>
      </c>
      <c r="X1388" s="150">
        <v>4.2</v>
      </c>
      <c r="Y1388" s="149">
        <v>216.6547619047619</v>
      </c>
    </row>
    <row r="1389" spans="1:25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84">
        <v>38000</v>
      </c>
      <c r="J1389" s="184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84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83">
        <v>1</v>
      </c>
      <c r="U1389" s="139">
        <v>430652.38095238095</v>
      </c>
      <c r="V1389" s="140">
        <v>2.3220584495284009</v>
      </c>
      <c r="X1389" s="150">
        <v>4.2</v>
      </c>
      <c r="Y1389" s="149">
        <v>183.19285714285712</v>
      </c>
    </row>
    <row r="1390" spans="1:25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84">
        <v>38000</v>
      </c>
      <c r="J1390" s="184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84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83">
        <v>1</v>
      </c>
      <c r="U1390" s="139">
        <v>317723.80952380953</v>
      </c>
      <c r="V1390" s="140">
        <v>3.1473876682353645</v>
      </c>
      <c r="X1390" s="150">
        <v>4.2</v>
      </c>
      <c r="Y1390" s="149">
        <v>430.65238095238095</v>
      </c>
    </row>
    <row r="1391" spans="1:25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84">
        <v>38000</v>
      </c>
      <c r="J1391" s="184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84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83">
        <v>1</v>
      </c>
      <c r="U1391" s="139">
        <v>393009.52380952379</v>
      </c>
      <c r="V1391" s="140">
        <v>2.5444676004458877</v>
      </c>
      <c r="X1391" s="150">
        <v>4.2</v>
      </c>
      <c r="Y1391" s="149">
        <v>317.72380952380951</v>
      </c>
    </row>
    <row r="1392" spans="1:25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84">
        <v>38000</v>
      </c>
      <c r="J1392" s="184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84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83">
        <v>1</v>
      </c>
      <c r="U1392" s="139">
        <v>355366.66666666663</v>
      </c>
      <c r="V1392" s="140">
        <v>2.8139949348091173</v>
      </c>
      <c r="X1392" s="150">
        <v>4.2</v>
      </c>
      <c r="Y1392" s="149">
        <v>393.00952380952378</v>
      </c>
    </row>
    <row r="1393" spans="1:25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84">
        <v>38000</v>
      </c>
      <c r="J1393" s="184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84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83">
        <v>1</v>
      </c>
      <c r="U1393" s="139">
        <v>355366.66666666663</v>
      </c>
      <c r="V1393" s="140">
        <v>2.8139949348091173</v>
      </c>
      <c r="X1393" s="150">
        <v>4.2</v>
      </c>
      <c r="Y1393" s="149">
        <v>355.36666666666662</v>
      </c>
    </row>
    <row r="1394" spans="1:25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84">
        <v>38000</v>
      </c>
      <c r="J1394" s="184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84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83">
        <v>1</v>
      </c>
      <c r="U1394" s="139">
        <v>317723.80952380953</v>
      </c>
      <c r="V1394" s="140">
        <v>3.1473876682353645</v>
      </c>
      <c r="X1394" s="150">
        <v>4.2</v>
      </c>
      <c r="Y1394" s="149">
        <v>355.36666666666662</v>
      </c>
    </row>
    <row r="1395" spans="1:25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84">
        <v>38000</v>
      </c>
      <c r="J1395" s="184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84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83">
        <v>1</v>
      </c>
      <c r="U1395" s="139">
        <v>393009.52380952379</v>
      </c>
      <c r="V1395" s="140">
        <v>2.5444676004458877</v>
      </c>
      <c r="X1395" s="150">
        <v>4.2</v>
      </c>
      <c r="Y1395" s="149">
        <v>317.72380952380951</v>
      </c>
    </row>
    <row r="1396" spans="1:25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84">
        <v>38000</v>
      </c>
      <c r="J1396" s="124" t="s">
        <v>186</v>
      </c>
      <c r="K1396" s="184">
        <v>38000</v>
      </c>
      <c r="L1396" s="125">
        <v>12.36</v>
      </c>
      <c r="M1396" s="136">
        <v>13</v>
      </c>
      <c r="N1396" s="125">
        <v>0.23</v>
      </c>
      <c r="O1396" s="184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83">
        <v>1</v>
      </c>
      <c r="U1396" s="139">
        <v>367914.28571428568</v>
      </c>
      <c r="V1396" s="140">
        <v>2.7180243845616214</v>
      </c>
      <c r="X1396" s="150">
        <v>4.2</v>
      </c>
      <c r="Y1396" s="149">
        <v>393.00952380952378</v>
      </c>
    </row>
    <row r="1397" spans="1:25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84">
        <v>38000</v>
      </c>
      <c r="J1397" s="184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84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83">
        <v>1</v>
      </c>
      <c r="U1397" s="139">
        <v>367914.28571428568</v>
      </c>
      <c r="V1397" s="140">
        <v>2.7180243845616214</v>
      </c>
      <c r="X1397" s="150">
        <v>4.2</v>
      </c>
      <c r="Y1397" s="149">
        <v>367.91428571428571</v>
      </c>
    </row>
    <row r="1398" spans="1:25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84">
        <v>38000</v>
      </c>
      <c r="J1398" s="184">
        <v>38000</v>
      </c>
      <c r="K1398" s="184">
        <v>20000</v>
      </c>
      <c r="L1398" s="125">
        <v>12.638999999999999</v>
      </c>
      <c r="M1398" s="136">
        <v>13</v>
      </c>
      <c r="N1398" s="125">
        <v>0.10100000000000001</v>
      </c>
      <c r="O1398" s="184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83">
        <v>1</v>
      </c>
      <c r="U1398" s="139">
        <v>367914.28571428568</v>
      </c>
      <c r="V1398" s="140">
        <v>2.7180243845616214</v>
      </c>
      <c r="X1398" s="150">
        <v>4.2</v>
      </c>
      <c r="Y1398" s="149">
        <v>367.91428571428571</v>
      </c>
    </row>
    <row r="1399" spans="1:25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84">
        <v>110000</v>
      </c>
      <c r="J1399" s="184">
        <v>110000</v>
      </c>
      <c r="K1399" s="184">
        <v>38000</v>
      </c>
      <c r="L1399" s="125">
        <v>13.446</v>
      </c>
      <c r="M1399" s="136">
        <v>14</v>
      </c>
      <c r="N1399" s="125">
        <v>0.39200000000000002</v>
      </c>
      <c r="O1399" s="184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83">
        <v>7</v>
      </c>
      <c r="U1399" s="139">
        <v>512921.42857142852</v>
      </c>
      <c r="V1399" s="140">
        <v>1.9496163433552898</v>
      </c>
      <c r="X1399" s="150">
        <v>4.2</v>
      </c>
      <c r="Y1399" s="149">
        <v>367.91428571428571</v>
      </c>
    </row>
    <row r="1400" spans="1:25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84">
        <v>38000</v>
      </c>
      <c r="J1400" s="124" t="s">
        <v>186</v>
      </c>
      <c r="K1400" s="184">
        <v>38000</v>
      </c>
      <c r="L1400" s="125">
        <v>15.864000000000001</v>
      </c>
      <c r="M1400" s="136">
        <v>16</v>
      </c>
      <c r="N1400" s="125">
        <v>0.111</v>
      </c>
      <c r="O1400" s="184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83">
        <v>1</v>
      </c>
      <c r="U1400" s="139">
        <v>405557.14285714284</v>
      </c>
      <c r="V1400" s="140">
        <v>2.4657437739969708</v>
      </c>
      <c r="X1400" s="150">
        <v>4.2</v>
      </c>
      <c r="Y1400" s="149">
        <v>512.92142857142858</v>
      </c>
    </row>
    <row r="1401" spans="1:25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84">
        <v>110000</v>
      </c>
      <c r="L1401" s="125">
        <v>5.5460000000000003</v>
      </c>
      <c r="M1401" s="136">
        <v>6</v>
      </c>
      <c r="N1401" s="125">
        <v>0.19700000000000001</v>
      </c>
      <c r="O1401" s="184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83">
        <v>7</v>
      </c>
      <c r="U1401" s="139">
        <v>412540.47619047615</v>
      </c>
      <c r="V1401" s="140">
        <v>2.4240045709800482</v>
      </c>
      <c r="X1401" s="150">
        <v>4.2</v>
      </c>
      <c r="Y1401" s="149">
        <v>405.55714285714282</v>
      </c>
    </row>
    <row r="1402" spans="1:25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84">
        <v>110000</v>
      </c>
      <c r="J1402" s="124" t="s">
        <v>1526</v>
      </c>
      <c r="K1402" s="184">
        <v>110000</v>
      </c>
      <c r="L1402" s="125">
        <v>5.1909999999999998</v>
      </c>
      <c r="M1402" s="136">
        <v>6</v>
      </c>
      <c r="N1402" s="125">
        <v>0.376</v>
      </c>
      <c r="O1402" s="184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83">
        <v>7</v>
      </c>
      <c r="U1402" s="139">
        <v>412540.47619047615</v>
      </c>
      <c r="V1402" s="140">
        <v>2.4240045709800482</v>
      </c>
      <c r="X1402" s="150">
        <v>4.2</v>
      </c>
      <c r="Y1402" s="149">
        <v>412.54047619047617</v>
      </c>
    </row>
    <row r="1403" spans="1:25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84">
        <v>38000</v>
      </c>
      <c r="J1403" s="184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84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83">
        <v>4</v>
      </c>
      <c r="U1403" s="139">
        <v>166461.90476190476</v>
      </c>
      <c r="V1403" s="140">
        <v>6.0073804960379897</v>
      </c>
      <c r="X1403" s="150">
        <v>4.2</v>
      </c>
      <c r="Y1403" s="149">
        <v>412.54047619047617</v>
      </c>
    </row>
    <row r="1404" spans="1:25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84">
        <v>38000</v>
      </c>
      <c r="J1404" s="184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84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83">
        <v>1</v>
      </c>
      <c r="U1404" s="139">
        <v>405557.14285714284</v>
      </c>
      <c r="V1404" s="140">
        <v>2.4657437739969708</v>
      </c>
      <c r="X1404" s="150">
        <v>4.2</v>
      </c>
      <c r="Y1404" s="149">
        <v>166.46190476190475</v>
      </c>
    </row>
    <row r="1405" spans="1:25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84">
        <v>38000</v>
      </c>
      <c r="J1405" s="124" t="s">
        <v>186</v>
      </c>
      <c r="K1405" s="184">
        <v>38000</v>
      </c>
      <c r="L1405" s="125">
        <v>11.757999999999999</v>
      </c>
      <c r="M1405" s="136">
        <v>12</v>
      </c>
      <c r="N1405" s="125">
        <v>9.0999999999999998E-2</v>
      </c>
      <c r="O1405" s="184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83">
        <v>1</v>
      </c>
      <c r="U1405" s="139">
        <v>355366.66666666663</v>
      </c>
      <c r="V1405" s="140">
        <v>2.8139949348091173</v>
      </c>
      <c r="X1405" s="150">
        <v>4.2</v>
      </c>
      <c r="Y1405" s="149">
        <v>405.55714285714282</v>
      </c>
    </row>
    <row r="1406" spans="1:25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84">
        <v>38000</v>
      </c>
      <c r="J1406" s="124" t="s">
        <v>186</v>
      </c>
      <c r="K1406" s="184">
        <v>38000</v>
      </c>
      <c r="L1406" s="125">
        <v>8.7349999999999994</v>
      </c>
      <c r="M1406" s="136">
        <v>9</v>
      </c>
      <c r="N1406" s="125">
        <v>0.31900000000000001</v>
      </c>
      <c r="O1406" s="184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83">
        <v>1</v>
      </c>
      <c r="U1406" s="139">
        <v>317723.80952380953</v>
      </c>
      <c r="V1406" s="140">
        <v>3.1473876682353645</v>
      </c>
      <c r="X1406" s="150">
        <v>4.2</v>
      </c>
      <c r="Y1406" s="149">
        <v>355.36666666666662</v>
      </c>
    </row>
    <row r="1407" spans="1:25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84">
        <v>38000</v>
      </c>
      <c r="J1407" s="124" t="s">
        <v>186</v>
      </c>
      <c r="K1407" s="184">
        <v>38000</v>
      </c>
      <c r="L1407" s="125">
        <v>1.637</v>
      </c>
      <c r="M1407" s="136">
        <v>2</v>
      </c>
      <c r="N1407" s="125">
        <v>0.128</v>
      </c>
      <c r="O1407" s="184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83">
        <v>4</v>
      </c>
      <c r="U1407" s="139">
        <v>116269.04761904762</v>
      </c>
      <c r="V1407" s="140">
        <v>8.6007413019884087</v>
      </c>
      <c r="X1407" s="150">
        <v>4.2</v>
      </c>
      <c r="Y1407" s="149">
        <v>317.72380952380951</v>
      </c>
    </row>
    <row r="1408" spans="1:25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84">
        <v>38000</v>
      </c>
      <c r="J1408" s="124" t="s">
        <v>186</v>
      </c>
      <c r="K1408" s="184">
        <v>38000</v>
      </c>
      <c r="L1408" s="125">
        <v>6.3259999999999996</v>
      </c>
      <c r="M1408" s="136">
        <v>7</v>
      </c>
      <c r="N1408" s="125">
        <v>0.44400000000000001</v>
      </c>
      <c r="O1408" s="184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83">
        <v>4</v>
      </c>
      <c r="U1408" s="139">
        <v>199923.80952380953</v>
      </c>
      <c r="V1408" s="140">
        <v>5.0019054878048781</v>
      </c>
      <c r="X1408" s="150">
        <v>4.2</v>
      </c>
      <c r="Y1408" s="149">
        <v>116.26904761904763</v>
      </c>
    </row>
    <row r="1409" spans="1:25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84">
        <v>38000</v>
      </c>
      <c r="J1409" s="124" t="s">
        <v>186</v>
      </c>
      <c r="K1409" s="184">
        <v>38000</v>
      </c>
      <c r="L1409" s="125">
        <v>3.6440000000000001</v>
      </c>
      <c r="M1409" s="136">
        <v>4</v>
      </c>
      <c r="N1409" s="125">
        <v>0.22700000000000001</v>
      </c>
      <c r="O1409" s="184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83">
        <v>4</v>
      </c>
      <c r="U1409" s="139">
        <v>149730.95238095237</v>
      </c>
      <c r="V1409" s="140">
        <v>6.6786458250512828</v>
      </c>
      <c r="X1409" s="150">
        <v>4.2</v>
      </c>
      <c r="Y1409" s="149">
        <v>199.92380952380952</v>
      </c>
    </row>
    <row r="1410" spans="1:25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84">
        <v>38000</v>
      </c>
      <c r="J1410" s="124" t="s">
        <v>186</v>
      </c>
      <c r="K1410" s="184">
        <v>38000</v>
      </c>
      <c r="L1410" s="125">
        <v>5.3639999999999999</v>
      </c>
      <c r="M1410" s="136">
        <v>6</v>
      </c>
      <c r="N1410" s="125">
        <v>0.42</v>
      </c>
      <c r="O1410" s="184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83">
        <v>4</v>
      </c>
      <c r="U1410" s="139">
        <v>183192.85714285713</v>
      </c>
      <c r="V1410" s="140">
        <v>5.4587281163488903</v>
      </c>
      <c r="X1410" s="150">
        <v>4.2</v>
      </c>
      <c r="Y1410" s="149">
        <v>149.73095238095235</v>
      </c>
    </row>
    <row r="1411" spans="1:25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84">
        <v>38000</v>
      </c>
      <c r="J1411" s="124" t="s">
        <v>186</v>
      </c>
      <c r="K1411" s="184">
        <v>38000</v>
      </c>
      <c r="L1411" s="125">
        <v>6.0220000000000002</v>
      </c>
      <c r="M1411" s="136">
        <v>7</v>
      </c>
      <c r="N1411" s="125">
        <v>0.40100000000000002</v>
      </c>
      <c r="O1411" s="184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83">
        <v>4</v>
      </c>
      <c r="U1411" s="139">
        <v>199923.80952380953</v>
      </c>
      <c r="V1411" s="140">
        <v>5.0019054878048781</v>
      </c>
      <c r="X1411" s="150">
        <v>4.2</v>
      </c>
      <c r="Y1411" s="149">
        <v>183.19285714285712</v>
      </c>
    </row>
    <row r="1412" spans="1:25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84">
        <v>38000</v>
      </c>
      <c r="J1412" s="184">
        <v>38000</v>
      </c>
      <c r="K1412" s="184">
        <v>20000</v>
      </c>
      <c r="L1412" s="125">
        <v>2.5470000000000002</v>
      </c>
      <c r="M1412" s="136">
        <v>3</v>
      </c>
      <c r="N1412" s="125">
        <v>0.11700000000000001</v>
      </c>
      <c r="O1412" s="184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83">
        <v>4</v>
      </c>
      <c r="U1412" s="139">
        <v>133000</v>
      </c>
      <c r="V1412" s="140">
        <v>7.518796992481203</v>
      </c>
      <c r="X1412" s="150">
        <v>4.2</v>
      </c>
      <c r="Y1412" s="149">
        <v>199.92380952380952</v>
      </c>
    </row>
    <row r="1413" spans="1:25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84">
        <v>38000</v>
      </c>
      <c r="J1413" s="124" t="s">
        <v>186</v>
      </c>
      <c r="K1413" s="184">
        <v>38000</v>
      </c>
      <c r="L1413" s="125">
        <v>7.907</v>
      </c>
      <c r="M1413" s="136">
        <v>8</v>
      </c>
      <c r="N1413" s="125">
        <v>0.626</v>
      </c>
      <c r="O1413" s="184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83">
        <v>4</v>
      </c>
      <c r="U1413" s="139">
        <v>216654.76190476189</v>
      </c>
      <c r="V1413" s="140">
        <v>4.6156382218803227</v>
      </c>
      <c r="X1413" s="150">
        <v>4.2</v>
      </c>
      <c r="Y1413" s="149">
        <v>133</v>
      </c>
    </row>
    <row r="1414" spans="1:25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84">
        <v>38000</v>
      </c>
      <c r="J1414" s="184">
        <v>38000</v>
      </c>
      <c r="K1414" s="184">
        <v>20000</v>
      </c>
      <c r="L1414" s="125">
        <v>5.44</v>
      </c>
      <c r="M1414" s="136">
        <v>6</v>
      </c>
      <c r="N1414" s="125">
        <v>0.45400000000000001</v>
      </c>
      <c r="O1414" s="184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83">
        <v>4</v>
      </c>
      <c r="U1414" s="139">
        <v>183192.85714285713</v>
      </c>
      <c r="V1414" s="140">
        <v>5.4587281163488903</v>
      </c>
      <c r="X1414" s="150">
        <v>4.2</v>
      </c>
      <c r="Y1414" s="149">
        <v>216.6547619047619</v>
      </c>
    </row>
    <row r="1415" spans="1:25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84">
        <v>38000</v>
      </c>
      <c r="J1415" s="184">
        <v>38000</v>
      </c>
      <c r="K1415" s="184">
        <v>20000</v>
      </c>
      <c r="L1415" s="125">
        <v>3.4710000000000001</v>
      </c>
      <c r="M1415" s="136">
        <v>4</v>
      </c>
      <c r="N1415" s="125">
        <v>0.38700000000000001</v>
      </c>
      <c r="O1415" s="184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83">
        <v>4</v>
      </c>
      <c r="U1415" s="139">
        <v>149730.95238095237</v>
      </c>
      <c r="V1415" s="140">
        <v>6.6786458250512828</v>
      </c>
      <c r="X1415" s="150">
        <v>4.2</v>
      </c>
      <c r="Y1415" s="149">
        <v>183.19285714285712</v>
      </c>
    </row>
    <row r="1416" spans="1:25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84">
        <v>38000</v>
      </c>
      <c r="J1416" s="184">
        <v>38000</v>
      </c>
      <c r="K1416" s="184">
        <v>20000</v>
      </c>
      <c r="L1416" s="125">
        <v>4.78</v>
      </c>
      <c r="M1416" s="136">
        <v>5</v>
      </c>
      <c r="N1416" s="125">
        <v>0.27600000000000002</v>
      </c>
      <c r="O1416" s="184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83">
        <v>4</v>
      </c>
      <c r="U1416" s="139">
        <v>166461.90476190476</v>
      </c>
      <c r="V1416" s="140">
        <v>6.0073804960379897</v>
      </c>
      <c r="X1416" s="150">
        <v>4.2</v>
      </c>
      <c r="Y1416" s="149">
        <v>149.73095238095235</v>
      </c>
    </row>
    <row r="1417" spans="1:25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84">
        <v>38000</v>
      </c>
      <c r="J1417" s="184">
        <v>38000</v>
      </c>
      <c r="K1417" s="184">
        <v>20000</v>
      </c>
      <c r="L1417" s="125">
        <v>7.2859999999999996</v>
      </c>
      <c r="M1417" s="136">
        <v>8</v>
      </c>
      <c r="N1417" s="125">
        <v>0.23899999999999999</v>
      </c>
      <c r="O1417" s="184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83">
        <v>4</v>
      </c>
      <c r="U1417" s="139">
        <v>216654.76190476189</v>
      </c>
      <c r="V1417" s="140">
        <v>4.6156382218803227</v>
      </c>
      <c r="X1417" s="150">
        <v>4.2</v>
      </c>
      <c r="Y1417" s="149">
        <v>166.46190476190475</v>
      </c>
    </row>
    <row r="1418" spans="1:25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84">
        <v>38000</v>
      </c>
      <c r="J1418" s="184">
        <v>38000</v>
      </c>
      <c r="K1418" s="184">
        <v>20000</v>
      </c>
      <c r="L1418" s="125">
        <v>8.7159999999999993</v>
      </c>
      <c r="M1418" s="136">
        <v>9</v>
      </c>
      <c r="N1418" s="125">
        <v>0.64400000000000002</v>
      </c>
      <c r="O1418" s="184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83">
        <v>1</v>
      </c>
      <c r="U1418" s="139">
        <v>317723.80952380953</v>
      </c>
      <c r="V1418" s="140">
        <v>3.1473876682353645</v>
      </c>
      <c r="X1418" s="150">
        <v>4.2</v>
      </c>
      <c r="Y1418" s="149">
        <v>216.6547619047619</v>
      </c>
    </row>
    <row r="1419" spans="1:25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84">
        <v>38000</v>
      </c>
      <c r="J1419" s="184">
        <v>38000</v>
      </c>
      <c r="K1419" s="184">
        <v>20000</v>
      </c>
      <c r="L1419" s="125">
        <v>5.0439999999999996</v>
      </c>
      <c r="M1419" s="136">
        <v>6</v>
      </c>
      <c r="N1419" s="125">
        <v>0.17299999999999999</v>
      </c>
      <c r="O1419" s="184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83">
        <v>4</v>
      </c>
      <c r="U1419" s="139">
        <v>183192.85714285713</v>
      </c>
      <c r="V1419" s="140">
        <v>5.4587281163488903</v>
      </c>
      <c r="X1419" s="150">
        <v>4.2</v>
      </c>
      <c r="Y1419" s="149">
        <v>317.72380952380951</v>
      </c>
    </row>
    <row r="1420" spans="1:25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84">
        <v>38000</v>
      </c>
      <c r="J1420" s="184">
        <v>38000</v>
      </c>
      <c r="K1420" s="184">
        <v>20000</v>
      </c>
      <c r="L1420" s="125">
        <v>4.2670000000000003</v>
      </c>
      <c r="M1420" s="136">
        <v>5</v>
      </c>
      <c r="N1420" s="125">
        <v>0.10299999999999999</v>
      </c>
      <c r="O1420" s="184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83">
        <v>4</v>
      </c>
      <c r="U1420" s="139">
        <v>166461.90476190476</v>
      </c>
      <c r="V1420" s="140">
        <v>6.0073804960379897</v>
      </c>
      <c r="X1420" s="150">
        <v>4.2</v>
      </c>
      <c r="Y1420" s="149">
        <v>183.19285714285712</v>
      </c>
    </row>
    <row r="1421" spans="1:25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84">
        <v>38000</v>
      </c>
      <c r="J1421" s="184">
        <v>38000</v>
      </c>
      <c r="K1421" s="184">
        <v>10000</v>
      </c>
      <c r="L1421" s="125">
        <v>7.0869999999999997</v>
      </c>
      <c r="M1421" s="136">
        <v>8</v>
      </c>
      <c r="N1421" s="125">
        <v>0.30499999999999999</v>
      </c>
      <c r="O1421" s="184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83">
        <v>4</v>
      </c>
      <c r="U1421" s="139">
        <v>216654.76190476189</v>
      </c>
      <c r="V1421" s="140">
        <v>4.6156382218803227</v>
      </c>
      <c r="X1421" s="150">
        <v>4.2</v>
      </c>
      <c r="Y1421" s="149">
        <v>166.46190476190475</v>
      </c>
    </row>
    <row r="1422" spans="1:25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84">
        <v>38000</v>
      </c>
      <c r="J1422" s="184">
        <v>38000</v>
      </c>
      <c r="K1422" s="184">
        <v>20000</v>
      </c>
      <c r="L1422" s="125">
        <v>5.6120000000000001</v>
      </c>
      <c r="M1422" s="136">
        <v>6</v>
      </c>
      <c r="N1422" s="125">
        <v>0.2</v>
      </c>
      <c r="O1422" s="184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83">
        <v>4</v>
      </c>
      <c r="U1422" s="139">
        <v>183192.85714285713</v>
      </c>
      <c r="V1422" s="140">
        <v>5.4587281163488903</v>
      </c>
      <c r="X1422" s="150">
        <v>4.2</v>
      </c>
      <c r="Y1422" s="149">
        <v>216.6547619047619</v>
      </c>
    </row>
    <row r="1423" spans="1:25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84">
        <v>38000</v>
      </c>
      <c r="J1423" s="184">
        <v>38000</v>
      </c>
      <c r="K1423" s="184">
        <v>20000</v>
      </c>
      <c r="L1423" s="125">
        <v>7.93</v>
      </c>
      <c r="M1423" s="136">
        <v>8</v>
      </c>
      <c r="N1423" s="125">
        <v>0.106</v>
      </c>
      <c r="O1423" s="184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83">
        <v>4</v>
      </c>
      <c r="U1423" s="139">
        <v>216654.76190476189</v>
      </c>
      <c r="V1423" s="140">
        <v>4.6156382218803227</v>
      </c>
      <c r="X1423" s="150">
        <v>4.2</v>
      </c>
      <c r="Y1423" s="149">
        <v>183.19285714285712</v>
      </c>
    </row>
    <row r="1424" spans="1:25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84">
        <v>38000</v>
      </c>
      <c r="J1424" s="184">
        <v>38000</v>
      </c>
      <c r="K1424" s="184">
        <v>10000</v>
      </c>
      <c r="L1424" s="125">
        <v>6.3369999999999997</v>
      </c>
      <c r="M1424" s="136">
        <v>7</v>
      </c>
      <c r="N1424" s="125">
        <v>0.17699999999999999</v>
      </c>
      <c r="O1424" s="184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83">
        <v>4</v>
      </c>
      <c r="U1424" s="139">
        <v>199923.80952380953</v>
      </c>
      <c r="V1424" s="140">
        <v>5.0019054878048781</v>
      </c>
      <c r="X1424" s="150">
        <v>4.2</v>
      </c>
      <c r="Y1424" s="149">
        <v>216.6547619047619</v>
      </c>
    </row>
    <row r="1425" spans="1:25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84">
        <v>38000</v>
      </c>
      <c r="J1425" s="184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84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83">
        <v>1</v>
      </c>
      <c r="U1425" s="139">
        <v>405557.14285714284</v>
      </c>
      <c r="V1425" s="140">
        <v>2.4657437739969708</v>
      </c>
      <c r="X1425" s="150">
        <v>4.2</v>
      </c>
      <c r="Y1425" s="149">
        <v>199.92380952380952</v>
      </c>
    </row>
    <row r="1426" spans="1:25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84">
        <v>38000</v>
      </c>
      <c r="J1426" s="184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84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83">
        <v>1</v>
      </c>
      <c r="U1426" s="139">
        <v>443200</v>
      </c>
      <c r="V1426" s="140">
        <v>2.256317689530686</v>
      </c>
      <c r="X1426" s="150">
        <v>4.2</v>
      </c>
      <c r="Y1426" s="149">
        <v>405.55714285714282</v>
      </c>
    </row>
    <row r="1427" spans="1:25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84">
        <v>38000</v>
      </c>
      <c r="J1427" s="184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84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83">
        <v>1</v>
      </c>
      <c r="U1427" s="139">
        <v>443200</v>
      </c>
      <c r="V1427" s="140">
        <v>2.256317689530686</v>
      </c>
      <c r="X1427" s="150">
        <v>4.2</v>
      </c>
      <c r="Y1427" s="149">
        <v>443.2</v>
      </c>
    </row>
    <row r="1428" spans="1:25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84">
        <v>38000</v>
      </c>
      <c r="J1428" s="184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84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83">
        <v>1</v>
      </c>
      <c r="U1428" s="139">
        <v>367914.28571428568</v>
      </c>
      <c r="V1428" s="140">
        <v>2.7180243845616214</v>
      </c>
      <c r="X1428" s="150">
        <v>4.2</v>
      </c>
      <c r="Y1428" s="149">
        <v>443.2</v>
      </c>
    </row>
    <row r="1429" spans="1:25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84">
        <v>38000</v>
      </c>
      <c r="J1429" s="184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84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83">
        <v>1</v>
      </c>
      <c r="U1429" s="139">
        <v>367914.28571428568</v>
      </c>
      <c r="V1429" s="140">
        <v>2.7180243845616214</v>
      </c>
      <c r="X1429" s="150">
        <v>4.2</v>
      </c>
      <c r="Y1429" s="149">
        <v>367.91428571428571</v>
      </c>
    </row>
    <row r="1430" spans="1:25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84">
        <v>38000</v>
      </c>
      <c r="J1430" s="184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84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83">
        <v>1</v>
      </c>
      <c r="U1430" s="139">
        <v>330271.42857142858</v>
      </c>
      <c r="V1430" s="140">
        <v>3.0278126216531858</v>
      </c>
      <c r="X1430" s="150">
        <v>4.2</v>
      </c>
      <c r="Y1430" s="149">
        <v>367.91428571428571</v>
      </c>
    </row>
    <row r="1431" spans="1:25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84">
        <v>38000</v>
      </c>
      <c r="J1431" s="184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84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83">
        <v>1</v>
      </c>
      <c r="U1431" s="139">
        <v>355366.66666666663</v>
      </c>
      <c r="V1431" s="140">
        <v>2.8139949348091173</v>
      </c>
      <c r="X1431" s="150">
        <v>4.2</v>
      </c>
      <c r="Y1431" s="149">
        <v>330.2714285714286</v>
      </c>
    </row>
    <row r="1432" spans="1:25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84">
        <v>38000</v>
      </c>
      <c r="J1432" s="184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84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83">
        <v>1</v>
      </c>
      <c r="U1432" s="139">
        <v>342819.04761904763</v>
      </c>
      <c r="V1432" s="140">
        <v>2.9169907767529724</v>
      </c>
      <c r="X1432" s="150">
        <v>4.2</v>
      </c>
      <c r="Y1432" s="149">
        <v>355.36666666666662</v>
      </c>
    </row>
    <row r="1433" spans="1:25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84">
        <v>38000</v>
      </c>
      <c r="J1433" s="184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84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83">
        <v>4</v>
      </c>
      <c r="U1433" s="139">
        <v>133000</v>
      </c>
      <c r="V1433" s="140">
        <v>7.518796992481203</v>
      </c>
      <c r="X1433" s="150">
        <v>4.2</v>
      </c>
      <c r="Y1433" s="149">
        <v>342.81904761904764</v>
      </c>
    </row>
    <row r="1434" spans="1:25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84">
        <v>38000</v>
      </c>
      <c r="J1434" s="184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84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83">
        <v>1</v>
      </c>
      <c r="U1434" s="139">
        <v>393009.52380952379</v>
      </c>
      <c r="V1434" s="140">
        <v>2.5444676004458877</v>
      </c>
      <c r="X1434" s="150">
        <v>4.2</v>
      </c>
      <c r="Y1434" s="149">
        <v>133</v>
      </c>
    </row>
    <row r="1435" spans="1:25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84">
        <v>38000</v>
      </c>
      <c r="J1435" s="184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84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83">
        <v>1</v>
      </c>
      <c r="U1435" s="139">
        <v>367914.28571428568</v>
      </c>
      <c r="V1435" s="140">
        <v>2.7180243845616214</v>
      </c>
      <c r="X1435" s="150">
        <v>4.2</v>
      </c>
      <c r="Y1435" s="149">
        <v>393.00952380952378</v>
      </c>
    </row>
    <row r="1436" spans="1:25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84">
        <v>38000</v>
      </c>
      <c r="J1436" s="184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84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83">
        <v>1</v>
      </c>
      <c r="U1436" s="139">
        <v>380461.90476190473</v>
      </c>
      <c r="V1436" s="140">
        <v>2.6283840444572388</v>
      </c>
      <c r="X1436" s="150">
        <v>4.2</v>
      </c>
      <c r="Y1436" s="149">
        <v>367.91428571428571</v>
      </c>
    </row>
    <row r="1437" spans="1:25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84">
        <v>110000</v>
      </c>
      <c r="L1437" s="125">
        <v>10.603</v>
      </c>
      <c r="M1437" s="136">
        <v>11</v>
      </c>
      <c r="N1437" s="125">
        <v>0.24</v>
      </c>
      <c r="O1437" s="184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83">
        <v>7</v>
      </c>
      <c r="U1437" s="139">
        <v>475278.57142857142</v>
      </c>
      <c r="V1437" s="140">
        <v>2.1040292159485414</v>
      </c>
      <c r="X1437" s="150">
        <v>4.2</v>
      </c>
      <c r="Y1437" s="149">
        <v>380.46190476190475</v>
      </c>
    </row>
    <row r="1438" spans="1:25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84">
        <v>38000</v>
      </c>
      <c r="J1438" s="184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84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83">
        <v>1</v>
      </c>
      <c r="U1438" s="139">
        <v>430652.38095238095</v>
      </c>
      <c r="V1438" s="140">
        <v>2.3220584495284009</v>
      </c>
      <c r="X1438" s="150">
        <v>4.2</v>
      </c>
      <c r="Y1438" s="149">
        <v>475.27857142857147</v>
      </c>
    </row>
    <row r="1439" spans="1:25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84">
        <v>38000</v>
      </c>
      <c r="J1439" s="184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84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83">
        <v>1</v>
      </c>
      <c r="U1439" s="139">
        <v>430652.38095238095</v>
      </c>
      <c r="V1439" s="140">
        <v>2.3220584495284009</v>
      </c>
      <c r="X1439" s="150">
        <v>4.2</v>
      </c>
      <c r="Y1439" s="149">
        <v>430.65238095238095</v>
      </c>
    </row>
    <row r="1440" spans="1:25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84">
        <v>38000</v>
      </c>
      <c r="J1440" s="184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84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83">
        <v>1</v>
      </c>
      <c r="U1440" s="139">
        <v>430652.38095238095</v>
      </c>
      <c r="V1440" s="140">
        <v>2.3220584495284009</v>
      </c>
      <c r="X1440" s="150">
        <v>4.2</v>
      </c>
      <c r="Y1440" s="149">
        <v>430.65238095238095</v>
      </c>
    </row>
    <row r="1441" spans="1:25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84">
        <v>110000</v>
      </c>
      <c r="L1441" s="125">
        <v>11.291</v>
      </c>
      <c r="M1441" s="136">
        <v>12</v>
      </c>
      <c r="N1441" s="125">
        <v>0.36499999999999999</v>
      </c>
      <c r="O1441" s="184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83">
        <v>7</v>
      </c>
      <c r="U1441" s="139">
        <v>487826.19047619047</v>
      </c>
      <c r="V1441" s="140">
        <v>2.0499104384367968</v>
      </c>
      <c r="X1441" s="150">
        <v>4.2</v>
      </c>
      <c r="Y1441" s="149">
        <v>430.65238095238095</v>
      </c>
    </row>
    <row r="1442" spans="1:25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84">
        <v>38000</v>
      </c>
      <c r="J1442" s="184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84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83">
        <v>4</v>
      </c>
      <c r="U1442" s="139">
        <v>199923.80952380953</v>
      </c>
      <c r="V1442" s="140">
        <v>5.0019054878048781</v>
      </c>
      <c r="X1442" s="150">
        <v>4.2</v>
      </c>
      <c r="Y1442" s="149">
        <v>487.82619047619045</v>
      </c>
    </row>
    <row r="1443" spans="1:25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84">
        <v>38000</v>
      </c>
      <c r="J1443" s="184">
        <v>38000</v>
      </c>
      <c r="K1443" s="184">
        <v>20000</v>
      </c>
      <c r="L1443" s="125">
        <v>18.420999999999999</v>
      </c>
      <c r="M1443" s="136">
        <v>19</v>
      </c>
      <c r="N1443" s="125">
        <v>9.2999999999999999E-2</v>
      </c>
      <c r="O1443" s="184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83">
        <v>1</v>
      </c>
      <c r="U1443" s="139">
        <v>443200</v>
      </c>
      <c r="V1443" s="140">
        <v>2.256317689530686</v>
      </c>
      <c r="X1443" s="150">
        <v>4.2</v>
      </c>
      <c r="Y1443" s="149">
        <v>199.92380952380952</v>
      </c>
    </row>
    <row r="1444" spans="1:25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84">
        <v>38000</v>
      </c>
      <c r="J1444" s="184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84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83">
        <v>1</v>
      </c>
      <c r="U1444" s="139">
        <v>468295.23809523805</v>
      </c>
      <c r="V1444" s="140">
        <v>2.135405015151207</v>
      </c>
      <c r="X1444" s="150">
        <v>4.2</v>
      </c>
      <c r="Y1444" s="149">
        <v>443.2</v>
      </c>
    </row>
    <row r="1445" spans="1:25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84">
        <v>110000</v>
      </c>
      <c r="J1445" s="184">
        <v>110000</v>
      </c>
      <c r="K1445" s="184">
        <v>38000</v>
      </c>
      <c r="L1445" s="125">
        <v>26.37</v>
      </c>
      <c r="M1445" s="136">
        <v>27</v>
      </c>
      <c r="N1445" s="125">
        <v>0.35399999999999998</v>
      </c>
      <c r="O1445" s="184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83">
        <v>7</v>
      </c>
      <c r="U1445" s="139">
        <v>676040.47619047621</v>
      </c>
      <c r="V1445" s="140">
        <v>1.4792013721353681</v>
      </c>
      <c r="X1445" s="150">
        <v>4.2</v>
      </c>
      <c r="Y1445" s="149">
        <v>468.29523809523806</v>
      </c>
    </row>
    <row r="1446" spans="1:25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84">
        <v>38000</v>
      </c>
      <c r="J1446" s="184">
        <v>38000</v>
      </c>
      <c r="K1446" s="184">
        <v>20000</v>
      </c>
      <c r="L1446" s="125">
        <v>13.795999999999999</v>
      </c>
      <c r="M1446" s="136">
        <v>14</v>
      </c>
      <c r="N1446" s="125">
        <v>0.59299999999999997</v>
      </c>
      <c r="O1446" s="184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83">
        <v>1</v>
      </c>
      <c r="U1446" s="139">
        <v>380461.90476190473</v>
      </c>
      <c r="V1446" s="140">
        <v>2.6283840444572388</v>
      </c>
      <c r="X1446" s="150">
        <v>4.2</v>
      </c>
      <c r="Y1446" s="149">
        <v>676.04047619047628</v>
      </c>
    </row>
    <row r="1447" spans="1:25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84">
        <v>38000</v>
      </c>
      <c r="J1447" s="184">
        <v>38000</v>
      </c>
      <c r="K1447" s="184">
        <v>20000</v>
      </c>
      <c r="L1447" s="125">
        <v>13.25</v>
      </c>
      <c r="M1447" s="136">
        <v>14</v>
      </c>
      <c r="N1447" s="125">
        <v>0.13200000000000001</v>
      </c>
      <c r="O1447" s="184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83">
        <v>1</v>
      </c>
      <c r="U1447" s="139">
        <v>380461.90476190473</v>
      </c>
      <c r="V1447" s="140">
        <v>2.6283840444572388</v>
      </c>
      <c r="X1447" s="150">
        <v>4.2</v>
      </c>
      <c r="Y1447" s="149">
        <v>380.46190476190475</v>
      </c>
    </row>
    <row r="1448" spans="1:25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84">
        <v>38000</v>
      </c>
      <c r="J1448" s="124" t="s">
        <v>186</v>
      </c>
      <c r="K1448" s="184">
        <v>38000</v>
      </c>
      <c r="L1448" s="125">
        <v>9.0069999999999997</v>
      </c>
      <c r="M1448" s="136">
        <v>10</v>
      </c>
      <c r="N1448" s="125">
        <v>0.40799999999999997</v>
      </c>
      <c r="O1448" s="184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83">
        <v>1</v>
      </c>
      <c r="U1448" s="139">
        <v>330271.42857142858</v>
      </c>
      <c r="V1448" s="140">
        <v>3.0278126216531858</v>
      </c>
      <c r="X1448" s="150">
        <v>4.2</v>
      </c>
      <c r="Y1448" s="149">
        <v>380.46190476190475</v>
      </c>
    </row>
    <row r="1449" spans="1:25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84">
        <v>38000</v>
      </c>
      <c r="J1449" s="124" t="s">
        <v>186</v>
      </c>
      <c r="K1449" s="184">
        <v>38000</v>
      </c>
      <c r="L1449" s="125">
        <v>4.1929999999999996</v>
      </c>
      <c r="M1449" s="136">
        <v>5</v>
      </c>
      <c r="N1449" s="125">
        <v>0.22</v>
      </c>
      <c r="O1449" s="184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83">
        <v>4</v>
      </c>
      <c r="U1449" s="139">
        <v>166461.90476190476</v>
      </c>
      <c r="V1449" s="140">
        <v>6.0073804960379897</v>
      </c>
      <c r="X1449" s="150">
        <v>4.2</v>
      </c>
      <c r="Y1449" s="149">
        <v>330.2714285714286</v>
      </c>
    </row>
    <row r="1450" spans="1:25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84">
        <v>38000</v>
      </c>
      <c r="J1450" s="124" t="s">
        <v>186</v>
      </c>
      <c r="K1450" s="184">
        <v>38000</v>
      </c>
      <c r="L1450" s="125">
        <v>7.0289999999999999</v>
      </c>
      <c r="M1450" s="136">
        <v>8</v>
      </c>
      <c r="N1450" s="125">
        <v>0.21299999999999999</v>
      </c>
      <c r="O1450" s="184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83">
        <v>4</v>
      </c>
      <c r="U1450" s="139">
        <v>216654.76190476189</v>
      </c>
      <c r="V1450" s="140">
        <v>4.6156382218803227</v>
      </c>
      <c r="X1450" s="150">
        <v>4.2</v>
      </c>
      <c r="Y1450" s="149">
        <v>166.46190476190475</v>
      </c>
    </row>
    <row r="1451" spans="1:25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84">
        <v>38000</v>
      </c>
      <c r="J1451" s="184">
        <v>38000</v>
      </c>
      <c r="K1451" s="184">
        <v>20000</v>
      </c>
      <c r="L1451" s="125">
        <v>10.192</v>
      </c>
      <c r="M1451" s="136">
        <v>11</v>
      </c>
      <c r="N1451" s="125">
        <v>0.16600000000000001</v>
      </c>
      <c r="O1451" s="184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83">
        <v>1</v>
      </c>
      <c r="U1451" s="139">
        <v>342819.04761904763</v>
      </c>
      <c r="V1451" s="140">
        <v>2.9169907767529724</v>
      </c>
      <c r="X1451" s="150">
        <v>4.2</v>
      </c>
      <c r="Y1451" s="149">
        <v>216.6547619047619</v>
      </c>
    </row>
    <row r="1452" spans="1:25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84">
        <v>38000</v>
      </c>
      <c r="J1452" s="184">
        <v>38000</v>
      </c>
      <c r="K1452" s="184">
        <v>10000</v>
      </c>
      <c r="L1452" s="125">
        <v>8.7469999999999999</v>
      </c>
      <c r="M1452" s="136">
        <v>9</v>
      </c>
      <c r="N1452" s="125">
        <v>0.17100000000000001</v>
      </c>
      <c r="O1452" s="184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83">
        <v>1</v>
      </c>
      <c r="U1452" s="139">
        <v>317723.80952380953</v>
      </c>
      <c r="V1452" s="140">
        <v>3.1473876682353645</v>
      </c>
      <c r="X1452" s="150">
        <v>4.2</v>
      </c>
      <c r="Y1452" s="149">
        <v>342.81904761904764</v>
      </c>
    </row>
    <row r="1453" spans="1:25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84">
        <v>38000</v>
      </c>
      <c r="J1453" s="184">
        <v>38000</v>
      </c>
      <c r="K1453" s="184">
        <v>10000</v>
      </c>
      <c r="L1453" s="125">
        <v>4.0110000000000001</v>
      </c>
      <c r="M1453" s="136">
        <v>5</v>
      </c>
      <c r="N1453" s="125">
        <v>0.32600000000000001</v>
      </c>
      <c r="O1453" s="184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83">
        <v>4</v>
      </c>
      <c r="U1453" s="139">
        <v>166461.90476190476</v>
      </c>
      <c r="V1453" s="140">
        <v>6.0073804960379897</v>
      </c>
      <c r="X1453" s="150">
        <v>4.2</v>
      </c>
      <c r="Y1453" s="149">
        <v>317.72380952380951</v>
      </c>
    </row>
    <row r="1454" spans="1:25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84">
        <v>38000</v>
      </c>
      <c r="J1454" s="184">
        <v>38000</v>
      </c>
      <c r="K1454" s="184">
        <v>10000</v>
      </c>
      <c r="L1454" s="125">
        <v>3.4630000000000001</v>
      </c>
      <c r="M1454" s="136">
        <v>4</v>
      </c>
      <c r="N1454" s="125">
        <v>0.33900000000000002</v>
      </c>
      <c r="O1454" s="184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83">
        <v>4</v>
      </c>
      <c r="U1454" s="139">
        <v>149730.95238095237</v>
      </c>
      <c r="V1454" s="140">
        <v>6.6786458250512828</v>
      </c>
      <c r="X1454" s="150">
        <v>4.2</v>
      </c>
      <c r="Y1454" s="149">
        <v>166.46190476190475</v>
      </c>
    </row>
    <row r="1455" spans="1:25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84">
        <v>38000</v>
      </c>
      <c r="J1455" s="124" t="s">
        <v>186</v>
      </c>
      <c r="K1455" s="184">
        <v>38000</v>
      </c>
      <c r="L1455" s="125">
        <v>5.4619999999999997</v>
      </c>
      <c r="M1455" s="136">
        <v>6</v>
      </c>
      <c r="N1455" s="125">
        <v>0.19900000000000001</v>
      </c>
      <c r="O1455" s="184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83">
        <v>4</v>
      </c>
      <c r="U1455" s="139">
        <v>183192.85714285713</v>
      </c>
      <c r="V1455" s="140">
        <v>5.4587281163488903</v>
      </c>
      <c r="X1455" s="150">
        <v>4.2</v>
      </c>
      <c r="Y1455" s="149">
        <v>149.73095238095235</v>
      </c>
    </row>
    <row r="1456" spans="1:25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84">
        <v>38000</v>
      </c>
      <c r="J1456" s="124" t="s">
        <v>186</v>
      </c>
      <c r="K1456" s="184">
        <v>38000</v>
      </c>
      <c r="L1456" s="125">
        <v>5.8730000000000002</v>
      </c>
      <c r="M1456" s="136">
        <v>6</v>
      </c>
      <c r="N1456" s="125">
        <v>0.36099999999999999</v>
      </c>
      <c r="O1456" s="184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83">
        <v>4</v>
      </c>
      <c r="U1456" s="139">
        <v>183192.85714285713</v>
      </c>
      <c r="V1456" s="140">
        <v>5.4587281163488903</v>
      </c>
      <c r="X1456" s="150">
        <v>4.2</v>
      </c>
      <c r="Y1456" s="149">
        <v>183.19285714285712</v>
      </c>
    </row>
    <row r="1457" spans="1:25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84">
        <v>38000</v>
      </c>
      <c r="J1457" s="124" t="s">
        <v>186</v>
      </c>
      <c r="K1457" s="184">
        <v>38000</v>
      </c>
      <c r="L1457" s="125">
        <v>6.548</v>
      </c>
      <c r="M1457" s="136">
        <v>7</v>
      </c>
      <c r="N1457" s="125">
        <v>0.17799999999999999</v>
      </c>
      <c r="O1457" s="184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83">
        <v>4</v>
      </c>
      <c r="U1457" s="139">
        <v>199923.80952380953</v>
      </c>
      <c r="V1457" s="140">
        <v>5.0019054878048781</v>
      </c>
      <c r="X1457" s="150">
        <v>4.2</v>
      </c>
      <c r="Y1457" s="149">
        <v>183.19285714285712</v>
      </c>
    </row>
    <row r="1458" spans="1:25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84">
        <v>38000</v>
      </c>
      <c r="J1458" s="124" t="s">
        <v>186</v>
      </c>
      <c r="K1458" s="184">
        <v>38000</v>
      </c>
      <c r="L1458" s="125">
        <v>4.7590000000000003</v>
      </c>
      <c r="M1458" s="136">
        <v>5</v>
      </c>
      <c r="N1458" s="125">
        <v>0.497</v>
      </c>
      <c r="O1458" s="184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83">
        <v>4</v>
      </c>
      <c r="U1458" s="139">
        <v>166461.90476190476</v>
      </c>
      <c r="V1458" s="140">
        <v>6.0073804960379897</v>
      </c>
      <c r="X1458" s="150">
        <v>4.2</v>
      </c>
      <c r="Y1458" s="149">
        <v>199.92380952380952</v>
      </c>
    </row>
    <row r="1459" spans="1:25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84">
        <v>38000</v>
      </c>
      <c r="J1459" s="124" t="s">
        <v>186</v>
      </c>
      <c r="K1459" s="184">
        <v>38000</v>
      </c>
      <c r="L1459" s="125">
        <v>7.5880000000000001</v>
      </c>
      <c r="M1459" s="136">
        <v>8</v>
      </c>
      <c r="N1459" s="125">
        <v>0.34699999999999998</v>
      </c>
      <c r="O1459" s="184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83">
        <v>4</v>
      </c>
      <c r="U1459" s="139">
        <v>216654.76190476189</v>
      </c>
      <c r="V1459" s="140">
        <v>4.6156382218803227</v>
      </c>
      <c r="X1459" s="150">
        <v>4.2</v>
      </c>
      <c r="Y1459" s="149">
        <v>166.46190476190475</v>
      </c>
    </row>
    <row r="1460" spans="1:25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84">
        <v>110000</v>
      </c>
      <c r="J1460" s="184">
        <v>20000</v>
      </c>
      <c r="K1460" s="184">
        <v>110000</v>
      </c>
      <c r="L1460" s="125">
        <v>7.617</v>
      </c>
      <c r="M1460" s="136">
        <v>8</v>
      </c>
      <c r="N1460" s="125">
        <v>0.121</v>
      </c>
      <c r="O1460" s="184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83">
        <v>7</v>
      </c>
      <c r="U1460" s="139">
        <v>437635.71428571426</v>
      </c>
      <c r="V1460" s="140">
        <v>2.2850054676916547</v>
      </c>
      <c r="X1460" s="150">
        <v>4.2</v>
      </c>
      <c r="Y1460" s="149">
        <v>216.6547619047619</v>
      </c>
    </row>
    <row r="1461" spans="1:25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84">
        <v>110000</v>
      </c>
      <c r="J1461" s="184">
        <v>20000</v>
      </c>
      <c r="K1461" s="184">
        <v>110000</v>
      </c>
      <c r="L1461" s="125">
        <v>11.255000000000001</v>
      </c>
      <c r="M1461" s="136">
        <v>12</v>
      </c>
      <c r="N1461" s="125">
        <v>0.498</v>
      </c>
      <c r="O1461" s="184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83">
        <v>7</v>
      </c>
      <c r="U1461" s="139">
        <v>487826.19047619047</v>
      </c>
      <c r="V1461" s="140">
        <v>2.0499104384367968</v>
      </c>
      <c r="X1461" s="150">
        <v>4.2</v>
      </c>
      <c r="Y1461" s="149">
        <v>437.63571428571424</v>
      </c>
    </row>
    <row r="1462" spans="1:25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84">
        <v>38000</v>
      </c>
      <c r="J1462" s="184">
        <v>38000</v>
      </c>
      <c r="K1462" s="184">
        <v>20000</v>
      </c>
      <c r="L1462" s="125">
        <v>9.4450000000000003</v>
      </c>
      <c r="M1462" s="136">
        <v>10</v>
      </c>
      <c r="N1462" s="125">
        <v>0.60799999999999998</v>
      </c>
      <c r="O1462" s="184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83">
        <v>1</v>
      </c>
      <c r="U1462" s="139">
        <v>330271.42857142858</v>
      </c>
      <c r="V1462" s="140">
        <v>3.0278126216531858</v>
      </c>
      <c r="X1462" s="150">
        <v>4.2</v>
      </c>
      <c r="Y1462" s="149">
        <v>487.82619047619045</v>
      </c>
    </row>
    <row r="1463" spans="1:25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84">
        <v>110000</v>
      </c>
      <c r="J1463" s="184">
        <v>110000</v>
      </c>
      <c r="K1463" s="184">
        <v>38000</v>
      </c>
      <c r="L1463" s="125">
        <v>6.4969999999999999</v>
      </c>
      <c r="M1463" s="136">
        <v>7</v>
      </c>
      <c r="N1463" s="125">
        <v>0.318</v>
      </c>
      <c r="O1463" s="184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83">
        <v>7</v>
      </c>
      <c r="U1463" s="139">
        <v>425088.09523809521</v>
      </c>
      <c r="V1463" s="140">
        <v>2.3524535530450272</v>
      </c>
      <c r="X1463" s="150">
        <v>4.2</v>
      </c>
      <c r="Y1463" s="149">
        <v>330.2714285714286</v>
      </c>
    </row>
    <row r="1464" spans="1:25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84">
        <v>110000</v>
      </c>
      <c r="J1464" s="184">
        <v>110000</v>
      </c>
      <c r="K1464" s="184">
        <v>38000</v>
      </c>
      <c r="L1464" s="125">
        <v>6.9409999999999998</v>
      </c>
      <c r="M1464" s="136">
        <v>7</v>
      </c>
      <c r="N1464" s="125">
        <v>0.26700000000000002</v>
      </c>
      <c r="O1464" s="184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83">
        <v>7</v>
      </c>
      <c r="U1464" s="139">
        <v>425088.09523809521</v>
      </c>
      <c r="V1464" s="140">
        <v>2.3524535530450272</v>
      </c>
      <c r="X1464" s="150">
        <v>4.2</v>
      </c>
      <c r="Y1464" s="149">
        <v>425.08809523809521</v>
      </c>
    </row>
    <row r="1465" spans="1:25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84">
        <v>110000</v>
      </c>
      <c r="J1465" s="184">
        <v>110000</v>
      </c>
      <c r="K1465" s="184">
        <v>38000</v>
      </c>
      <c r="L1465" s="125">
        <v>8.76</v>
      </c>
      <c r="M1465" s="136">
        <v>9</v>
      </c>
      <c r="N1465" s="125">
        <v>0.24299999999999999</v>
      </c>
      <c r="O1465" s="184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83">
        <v>7</v>
      </c>
      <c r="U1465" s="139">
        <v>450183.33333333331</v>
      </c>
      <c r="V1465" s="140">
        <v>2.2213172411239865</v>
      </c>
      <c r="X1465" s="150">
        <v>4.2</v>
      </c>
      <c r="Y1465" s="149">
        <v>425.08809523809521</v>
      </c>
    </row>
    <row r="1466" spans="1:25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84">
        <v>38000</v>
      </c>
      <c r="J1466" s="124" t="s">
        <v>186</v>
      </c>
      <c r="K1466" s="184">
        <v>38000</v>
      </c>
      <c r="L1466" s="125">
        <v>11.14</v>
      </c>
      <c r="M1466" s="136">
        <v>12</v>
      </c>
      <c r="N1466" s="125">
        <v>0.40200000000000002</v>
      </c>
      <c r="O1466" s="184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83">
        <v>1</v>
      </c>
      <c r="U1466" s="139">
        <v>355366.66666666663</v>
      </c>
      <c r="V1466" s="140">
        <v>2.8139949348091173</v>
      </c>
      <c r="X1466" s="150">
        <v>4.2</v>
      </c>
      <c r="Y1466" s="149">
        <v>450.18333333333334</v>
      </c>
    </row>
    <row r="1467" spans="1:25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84">
        <v>110000</v>
      </c>
      <c r="J1467" s="184">
        <v>110000</v>
      </c>
      <c r="K1467" s="184">
        <v>38000</v>
      </c>
      <c r="L1467" s="125">
        <v>9.5980000000000008</v>
      </c>
      <c r="M1467" s="136">
        <v>10</v>
      </c>
      <c r="N1467" s="125">
        <v>0.129</v>
      </c>
      <c r="O1467" s="184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83">
        <v>7</v>
      </c>
      <c r="U1467" s="139">
        <v>462730.95238095237</v>
      </c>
      <c r="V1467" s="140">
        <v>2.1610830113148132</v>
      </c>
      <c r="X1467" s="150">
        <v>4.2</v>
      </c>
      <c r="Y1467" s="149">
        <v>355.36666666666662</v>
      </c>
    </row>
    <row r="1468" spans="1:25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84">
        <v>38000</v>
      </c>
      <c r="J1468" s="184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84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83">
        <v>1</v>
      </c>
      <c r="U1468" s="139">
        <v>317723.80952380953</v>
      </c>
      <c r="V1468" s="140">
        <v>3.1473876682353645</v>
      </c>
      <c r="X1468" s="150">
        <v>4.2</v>
      </c>
      <c r="Y1468" s="149">
        <v>462.73095238095237</v>
      </c>
    </row>
    <row r="1469" spans="1:25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84">
        <v>110000</v>
      </c>
      <c r="J1469" s="184">
        <v>110000</v>
      </c>
      <c r="K1469" s="184">
        <v>38000</v>
      </c>
      <c r="L1469" s="125">
        <v>11.428000000000001</v>
      </c>
      <c r="M1469" s="136">
        <v>12</v>
      </c>
      <c r="N1469" s="125">
        <v>0.64600000000000002</v>
      </c>
      <c r="O1469" s="184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83">
        <v>7</v>
      </c>
      <c r="U1469" s="139">
        <v>487826.19047619047</v>
      </c>
      <c r="V1469" s="140">
        <v>2.0499104384367968</v>
      </c>
      <c r="X1469" s="150">
        <v>4.2</v>
      </c>
      <c r="Y1469" s="149">
        <v>317.72380952380951</v>
      </c>
    </row>
    <row r="1470" spans="1:25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84">
        <v>38000</v>
      </c>
      <c r="J1470" s="184">
        <v>38000</v>
      </c>
      <c r="K1470" s="184">
        <v>20000</v>
      </c>
      <c r="L1470" s="125">
        <v>9.4290000000000003</v>
      </c>
      <c r="M1470" s="136">
        <v>10</v>
      </c>
      <c r="N1470" s="125">
        <v>0.55500000000000005</v>
      </c>
      <c r="O1470" s="184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83">
        <v>1</v>
      </c>
      <c r="U1470" s="139">
        <v>330271.42857142858</v>
      </c>
      <c r="V1470" s="140">
        <v>3.0278126216531858</v>
      </c>
      <c r="X1470" s="150">
        <v>4.2</v>
      </c>
      <c r="Y1470" s="149">
        <v>487.82619047619045</v>
      </c>
    </row>
    <row r="1471" spans="1:25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84">
        <v>38000</v>
      </c>
      <c r="J1471" s="184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84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83">
        <v>1</v>
      </c>
      <c r="U1471" s="139">
        <v>380461.90476190473</v>
      </c>
      <c r="V1471" s="140">
        <v>2.6283840444572388</v>
      </c>
      <c r="X1471" s="150">
        <v>4.2</v>
      </c>
      <c r="Y1471" s="149">
        <v>330.2714285714286</v>
      </c>
    </row>
    <row r="1472" spans="1:25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84">
        <v>38000</v>
      </c>
      <c r="J1472" s="184">
        <v>20000</v>
      </c>
      <c r="K1472" s="184">
        <v>38000</v>
      </c>
      <c r="L1472" s="125">
        <v>3.7549999999999999</v>
      </c>
      <c r="M1472" s="136">
        <v>4</v>
      </c>
      <c r="N1472" s="125">
        <v>0.126</v>
      </c>
      <c r="O1472" s="184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83">
        <v>4</v>
      </c>
      <c r="U1472" s="139">
        <v>149730.95238095237</v>
      </c>
      <c r="V1472" s="140">
        <v>6.6786458250512828</v>
      </c>
      <c r="X1472" s="150">
        <v>4.2</v>
      </c>
      <c r="Y1472" s="149">
        <v>380.46190476190475</v>
      </c>
    </row>
    <row r="1473" spans="1:25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84">
        <v>110000</v>
      </c>
      <c r="J1473" s="124" t="s">
        <v>186</v>
      </c>
      <c r="K1473" s="184">
        <v>110000</v>
      </c>
      <c r="L1473" s="125">
        <v>3.9329999999999998</v>
      </c>
      <c r="M1473" s="136">
        <v>4</v>
      </c>
      <c r="N1473" s="125">
        <v>0.316</v>
      </c>
      <c r="O1473" s="184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83">
        <v>7</v>
      </c>
      <c r="U1473" s="139">
        <v>387445.23809523811</v>
      </c>
      <c r="V1473" s="140">
        <v>2.5810099123071155</v>
      </c>
      <c r="X1473" s="150">
        <v>4.2</v>
      </c>
      <c r="Y1473" s="149">
        <v>149.73095238095235</v>
      </c>
    </row>
    <row r="1474" spans="1:25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84">
        <v>110000</v>
      </c>
      <c r="J1474" s="124" t="s">
        <v>186</v>
      </c>
      <c r="K1474" s="184">
        <v>110000</v>
      </c>
      <c r="L1474" s="125">
        <v>2.7890000000000001</v>
      </c>
      <c r="M1474" s="136">
        <v>3</v>
      </c>
      <c r="N1474" s="125">
        <v>0.23400000000000001</v>
      </c>
      <c r="O1474" s="184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83">
        <v>7</v>
      </c>
      <c r="U1474" s="139">
        <v>374897.61904761905</v>
      </c>
      <c r="V1474" s="140">
        <v>2.6673949078161021</v>
      </c>
      <c r="X1474" s="150">
        <v>4.2</v>
      </c>
      <c r="Y1474" s="149">
        <v>387.4452380952381</v>
      </c>
    </row>
    <row r="1475" spans="1:25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84">
        <v>38000</v>
      </c>
      <c r="J1475" s="124" t="s">
        <v>186</v>
      </c>
      <c r="K1475" s="184">
        <v>38000</v>
      </c>
      <c r="L1475" s="125">
        <v>2.5179999999999998</v>
      </c>
      <c r="M1475" s="136">
        <v>3</v>
      </c>
      <c r="N1475" s="125">
        <v>0.17</v>
      </c>
      <c r="O1475" s="184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83">
        <v>4</v>
      </c>
      <c r="U1475" s="139">
        <v>133000</v>
      </c>
      <c r="V1475" s="140">
        <v>7.518796992481203</v>
      </c>
      <c r="X1475" s="150">
        <v>4.2</v>
      </c>
      <c r="Y1475" s="149">
        <v>374.89761904761906</v>
      </c>
    </row>
    <row r="1476" spans="1:25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84">
        <v>38000</v>
      </c>
      <c r="J1476" s="124" t="s">
        <v>186</v>
      </c>
      <c r="K1476" s="184">
        <v>38000</v>
      </c>
      <c r="L1476" s="125">
        <v>3.9329999999999998</v>
      </c>
      <c r="M1476" s="136">
        <v>4</v>
      </c>
      <c r="N1476" s="125">
        <v>0.224</v>
      </c>
      <c r="O1476" s="184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83">
        <v>4</v>
      </c>
      <c r="U1476" s="139">
        <v>149730.95238095237</v>
      </c>
      <c r="V1476" s="140">
        <v>6.6786458250512828</v>
      </c>
      <c r="X1476" s="150">
        <v>4.2</v>
      </c>
      <c r="Y1476" s="149">
        <v>133</v>
      </c>
    </row>
    <row r="1477" spans="1:25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84">
        <v>38000</v>
      </c>
      <c r="J1477" s="124" t="s">
        <v>186</v>
      </c>
      <c r="K1477" s="184">
        <v>38000</v>
      </c>
      <c r="L1477" s="125">
        <v>3.8050000000000002</v>
      </c>
      <c r="M1477" s="136">
        <v>4</v>
      </c>
      <c r="N1477" s="125">
        <v>0.11899999999999999</v>
      </c>
      <c r="O1477" s="184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83">
        <v>4</v>
      </c>
      <c r="U1477" s="139">
        <v>149730.95238095237</v>
      </c>
      <c r="V1477" s="140">
        <v>6.6786458250512828</v>
      </c>
      <c r="X1477" s="150">
        <v>4.2</v>
      </c>
      <c r="Y1477" s="149">
        <v>149.73095238095235</v>
      </c>
    </row>
    <row r="1478" spans="1:25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84">
        <v>110000</v>
      </c>
      <c r="J1478" s="124" t="s">
        <v>1526</v>
      </c>
      <c r="K1478" s="184">
        <v>110000</v>
      </c>
      <c r="L1478" s="125">
        <v>1.825</v>
      </c>
      <c r="M1478" s="136">
        <v>2</v>
      </c>
      <c r="N1478" s="125">
        <v>0.58499999999999996</v>
      </c>
      <c r="O1478" s="184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83">
        <v>11</v>
      </c>
      <c r="U1478" s="139">
        <v>319066.66666666663</v>
      </c>
      <c r="V1478" s="140">
        <v>3.134141245298788</v>
      </c>
      <c r="X1478" s="150">
        <v>4.2</v>
      </c>
      <c r="Y1478" s="149">
        <v>149.73095238095235</v>
      </c>
    </row>
    <row r="1479" spans="1:25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84">
        <v>110000</v>
      </c>
      <c r="J1479" s="124" t="s">
        <v>186</v>
      </c>
      <c r="K1479" s="184">
        <v>110000</v>
      </c>
      <c r="L1479" s="125">
        <v>4.0990000000000002</v>
      </c>
      <c r="M1479" s="136">
        <v>5</v>
      </c>
      <c r="N1479" s="125">
        <v>0.371</v>
      </c>
      <c r="O1479" s="184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83">
        <v>7</v>
      </c>
      <c r="U1479" s="139">
        <v>399992.8571428571</v>
      </c>
      <c r="V1479" s="140">
        <v>2.5000446436543511</v>
      </c>
      <c r="X1479" s="150">
        <v>4.2</v>
      </c>
      <c r="Y1479" s="149">
        <v>319.06666666666661</v>
      </c>
    </row>
    <row r="1480" spans="1:25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84">
        <v>110000</v>
      </c>
      <c r="J1480" s="124" t="s">
        <v>186</v>
      </c>
      <c r="K1480" s="184">
        <v>110000</v>
      </c>
      <c r="L1480" s="125">
        <v>4.1550000000000002</v>
      </c>
      <c r="M1480" s="136">
        <v>5</v>
      </c>
      <c r="N1480" s="125">
        <v>0.09</v>
      </c>
      <c r="O1480" s="184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83">
        <v>7</v>
      </c>
      <c r="U1480" s="139">
        <v>399992.8571428571</v>
      </c>
      <c r="V1480" s="140">
        <v>2.5000446436543511</v>
      </c>
      <c r="X1480" s="150">
        <v>4.2</v>
      </c>
      <c r="Y1480" s="149">
        <v>399.99285714285708</v>
      </c>
    </row>
    <row r="1481" spans="1:25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84">
        <v>110000</v>
      </c>
      <c r="L1481" s="125">
        <v>3.355</v>
      </c>
      <c r="M1481" s="136">
        <v>4</v>
      </c>
      <c r="N1481" s="125">
        <v>0.14399999999999999</v>
      </c>
      <c r="O1481" s="184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83">
        <v>7</v>
      </c>
      <c r="U1481" s="139">
        <v>387445.23809523811</v>
      </c>
      <c r="V1481" s="140">
        <v>2.5810099123071155</v>
      </c>
      <c r="X1481" s="150">
        <v>4.2</v>
      </c>
      <c r="Y1481" s="149">
        <v>399.99285714285708</v>
      </c>
    </row>
    <row r="1482" spans="1:25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84">
        <v>110000</v>
      </c>
      <c r="L1482" s="125">
        <v>2.2240000000000002</v>
      </c>
      <c r="M1482" s="136">
        <v>3</v>
      </c>
      <c r="N1482" s="125">
        <v>0.11899999999999999</v>
      </c>
      <c r="O1482" s="184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83">
        <v>7</v>
      </c>
      <c r="U1482" s="139">
        <v>374897.61904761905</v>
      </c>
      <c r="V1482" s="140">
        <v>2.6673949078161021</v>
      </c>
      <c r="X1482" s="150">
        <v>4.2</v>
      </c>
      <c r="Y1482" s="149">
        <v>387.4452380952381</v>
      </c>
    </row>
    <row r="1483" spans="1:25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84">
        <v>110000</v>
      </c>
      <c r="L1483" s="125">
        <v>3.6739999999999999</v>
      </c>
      <c r="M1483" s="136">
        <v>4</v>
      </c>
      <c r="N1483" s="125">
        <v>0.13300000000000001</v>
      </c>
      <c r="O1483" s="184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83">
        <v>7</v>
      </c>
      <c r="U1483" s="139">
        <v>387445.23809523811</v>
      </c>
      <c r="V1483" s="140">
        <v>2.5810099123071155</v>
      </c>
      <c r="X1483" s="150">
        <v>4.2</v>
      </c>
      <c r="Y1483" s="149">
        <v>374.89761904761906</v>
      </c>
    </row>
    <row r="1484" spans="1:25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84">
        <v>38000</v>
      </c>
      <c r="J1484" s="184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84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83">
        <v>1</v>
      </c>
      <c r="U1484" s="139">
        <v>342819.04761904763</v>
      </c>
      <c r="V1484" s="140">
        <v>2.9169907767529724</v>
      </c>
      <c r="X1484" s="150">
        <v>4.2</v>
      </c>
      <c r="Y1484" s="149">
        <v>387.4452380952381</v>
      </c>
    </row>
    <row r="1485" spans="1:25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84">
        <v>38000</v>
      </c>
      <c r="J1485" s="184">
        <v>38000</v>
      </c>
      <c r="K1485" s="184">
        <v>10000</v>
      </c>
      <c r="L1485" s="125">
        <v>8.6649999999999991</v>
      </c>
      <c r="M1485" s="136">
        <v>9</v>
      </c>
      <c r="N1485" s="125">
        <v>0.185</v>
      </c>
      <c r="O1485" s="184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83">
        <v>1</v>
      </c>
      <c r="U1485" s="139">
        <v>317723.80952380953</v>
      </c>
      <c r="V1485" s="140">
        <v>3.1473876682353645</v>
      </c>
      <c r="X1485" s="150">
        <v>4.2</v>
      </c>
      <c r="Y1485" s="149">
        <v>342.81904761904764</v>
      </c>
    </row>
    <row r="1486" spans="1:25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84">
        <v>38000</v>
      </c>
      <c r="J1486" s="184">
        <v>38000</v>
      </c>
      <c r="K1486" s="184">
        <v>10000</v>
      </c>
      <c r="L1486" s="125">
        <v>7.7279999999999998</v>
      </c>
      <c r="M1486" s="136">
        <v>8</v>
      </c>
      <c r="N1486" s="125">
        <v>0.28000000000000003</v>
      </c>
      <c r="O1486" s="184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83">
        <v>4</v>
      </c>
      <c r="U1486" s="139">
        <v>216654.76190476189</v>
      </c>
      <c r="V1486" s="140">
        <v>4.6156382218803227</v>
      </c>
      <c r="X1486" s="150">
        <v>4.2</v>
      </c>
      <c r="Y1486" s="149">
        <v>317.72380952380951</v>
      </c>
    </row>
    <row r="1487" spans="1:25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84">
        <v>110000</v>
      </c>
      <c r="L1487" s="125">
        <v>6.0709999999999997</v>
      </c>
      <c r="M1487" s="136">
        <v>7</v>
      </c>
      <c r="N1487" s="125">
        <v>0.53600000000000003</v>
      </c>
      <c r="O1487" s="184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83">
        <v>7</v>
      </c>
      <c r="U1487" s="139">
        <v>425088.09523809521</v>
      </c>
      <c r="V1487" s="140">
        <v>2.3524535530450272</v>
      </c>
      <c r="X1487" s="150">
        <v>4.2</v>
      </c>
      <c r="Y1487" s="149">
        <v>216.6547619047619</v>
      </c>
    </row>
    <row r="1488" spans="1:25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H1488" s="124" t="s">
        <v>200</v>
      </c>
      <c r="I1488" s="184">
        <v>110000</v>
      </c>
      <c r="J1488" s="124" t="s">
        <v>201</v>
      </c>
      <c r="K1488" s="184">
        <v>110000</v>
      </c>
      <c r="L1488" s="125">
        <v>3.0670000000000002</v>
      </c>
      <c r="M1488" s="136">
        <v>4</v>
      </c>
      <c r="N1488" s="125">
        <v>0.216</v>
      </c>
      <c r="O1488" s="184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83">
        <v>7</v>
      </c>
      <c r="U1488" s="139">
        <v>387445.23809523811</v>
      </c>
      <c r="V1488" s="140">
        <v>2.5810099123071155</v>
      </c>
      <c r="X1488" s="150">
        <v>4.2</v>
      </c>
      <c r="Y1488" s="149">
        <v>425.08809523809521</v>
      </c>
    </row>
    <row r="1489" spans="1:25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84">
        <v>38000</v>
      </c>
      <c r="J1489" s="184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84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83">
        <v>1</v>
      </c>
      <c r="U1489" s="139">
        <v>367914.28571428568</v>
      </c>
      <c r="V1489" s="140">
        <v>2.7180243845616214</v>
      </c>
      <c r="X1489" s="150">
        <v>4.2</v>
      </c>
      <c r="Y1489" s="149">
        <v>387.4452380952381</v>
      </c>
    </row>
    <row r="1490" spans="1:25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84">
        <v>110000</v>
      </c>
      <c r="J1490" s="184">
        <v>110000</v>
      </c>
      <c r="K1490" s="184">
        <v>38000</v>
      </c>
      <c r="L1490" s="125">
        <v>11.803000000000001</v>
      </c>
      <c r="M1490" s="136">
        <v>12</v>
      </c>
      <c r="N1490" s="125">
        <v>0.09</v>
      </c>
      <c r="O1490" s="184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83">
        <v>7</v>
      </c>
      <c r="U1490" s="139">
        <v>487826.19047619047</v>
      </c>
      <c r="V1490" s="140">
        <v>2.0499104384367968</v>
      </c>
      <c r="X1490" s="150">
        <v>4.2</v>
      </c>
      <c r="Y1490" s="149">
        <v>367.91428571428571</v>
      </c>
    </row>
    <row r="1491" spans="1:25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84">
        <v>110000</v>
      </c>
      <c r="L1491" s="125">
        <v>13.683</v>
      </c>
      <c r="M1491" s="136">
        <v>14</v>
      </c>
      <c r="N1491" s="125">
        <v>0.218</v>
      </c>
      <c r="O1491" s="184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83">
        <v>7</v>
      </c>
      <c r="U1491" s="139">
        <v>512921.42857142852</v>
      </c>
      <c r="V1491" s="140">
        <v>1.9496163433552898</v>
      </c>
      <c r="X1491" s="150">
        <v>4.2</v>
      </c>
      <c r="Y1491" s="149">
        <v>487.82619047619045</v>
      </c>
    </row>
    <row r="1492" spans="1:25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84">
        <v>110000</v>
      </c>
      <c r="L1492" s="125">
        <v>8.5869999999999997</v>
      </c>
      <c r="M1492" s="136">
        <v>9</v>
      </c>
      <c r="N1492" s="125">
        <v>0.21</v>
      </c>
      <c r="O1492" s="184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83">
        <v>7</v>
      </c>
      <c r="U1492" s="139">
        <v>450183.33333333331</v>
      </c>
      <c r="V1492" s="140">
        <v>2.2213172411239865</v>
      </c>
      <c r="X1492" s="150">
        <v>4.2</v>
      </c>
      <c r="Y1492" s="149">
        <v>512.92142857142858</v>
      </c>
    </row>
    <row r="1493" spans="1:25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84">
        <v>110000</v>
      </c>
      <c r="L1493" s="125">
        <v>7.8120000000000003</v>
      </c>
      <c r="M1493" s="136">
        <v>8</v>
      </c>
      <c r="N1493" s="125">
        <v>0.28899999999999998</v>
      </c>
      <c r="O1493" s="184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83">
        <v>7</v>
      </c>
      <c r="U1493" s="139">
        <v>437635.71428571426</v>
      </c>
      <c r="V1493" s="140">
        <v>2.2850054676916547</v>
      </c>
      <c r="X1493" s="150">
        <v>4.2</v>
      </c>
      <c r="Y1493" s="149">
        <v>450.18333333333334</v>
      </c>
    </row>
    <row r="1494" spans="1:25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84">
        <v>110000</v>
      </c>
      <c r="J1494" s="184">
        <v>110000</v>
      </c>
      <c r="K1494" s="184">
        <v>20000</v>
      </c>
      <c r="L1494" s="125">
        <v>10.843</v>
      </c>
      <c r="M1494" s="136">
        <v>11</v>
      </c>
      <c r="N1494" s="125">
        <v>0.26400000000000001</v>
      </c>
      <c r="O1494" s="184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83">
        <v>7</v>
      </c>
      <c r="U1494" s="139">
        <v>475278.57142857142</v>
      </c>
      <c r="V1494" s="140">
        <v>2.1040292159485414</v>
      </c>
      <c r="X1494" s="150">
        <v>4.2</v>
      </c>
      <c r="Y1494" s="149">
        <v>437.63571428571424</v>
      </c>
    </row>
    <row r="1495" spans="1:25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84">
        <v>110000</v>
      </c>
      <c r="L1495" s="125">
        <v>4.1689999999999996</v>
      </c>
      <c r="M1495" s="136">
        <v>5</v>
      </c>
      <c r="N1495" s="125">
        <v>0.23599999999999999</v>
      </c>
      <c r="O1495" s="184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83">
        <v>7</v>
      </c>
      <c r="U1495" s="139">
        <v>399992.8571428571</v>
      </c>
      <c r="V1495" s="140">
        <v>2.5000446436543511</v>
      </c>
      <c r="X1495" s="150">
        <v>4.2</v>
      </c>
      <c r="Y1495" s="149">
        <v>475.27857142857147</v>
      </c>
    </row>
    <row r="1496" spans="1:25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84">
        <v>110000</v>
      </c>
      <c r="J1496" s="124" t="s">
        <v>186</v>
      </c>
      <c r="K1496" s="184">
        <v>110000</v>
      </c>
      <c r="L1496" s="125">
        <v>2.6749999999999998</v>
      </c>
      <c r="M1496" s="136">
        <v>3</v>
      </c>
      <c r="N1496" s="125">
        <v>0.40300000000000002</v>
      </c>
      <c r="O1496" s="184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83">
        <v>7</v>
      </c>
      <c r="U1496" s="139">
        <v>374897.61904761905</v>
      </c>
      <c r="V1496" s="140">
        <v>2.6673949078161021</v>
      </c>
      <c r="X1496" s="150">
        <v>4.2</v>
      </c>
      <c r="Y1496" s="149">
        <v>399.99285714285708</v>
      </c>
    </row>
    <row r="1497" spans="1:25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84">
        <v>110000</v>
      </c>
      <c r="J1497" s="184">
        <v>110000</v>
      </c>
      <c r="K1497" s="184">
        <v>38000</v>
      </c>
      <c r="L1497" s="125">
        <v>12.127000000000001</v>
      </c>
      <c r="M1497" s="136">
        <v>13</v>
      </c>
      <c r="N1497" s="125">
        <v>0.16800000000000001</v>
      </c>
      <c r="O1497" s="184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83">
        <v>7</v>
      </c>
      <c r="U1497" s="139">
        <v>500373.80952380953</v>
      </c>
      <c r="V1497" s="140">
        <v>1.9985058789381271</v>
      </c>
      <c r="X1497" s="150">
        <v>4.2</v>
      </c>
      <c r="Y1497" s="149">
        <v>374.89761904761906</v>
      </c>
    </row>
    <row r="1498" spans="1:25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84">
        <v>38000</v>
      </c>
      <c r="J1498" s="184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84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83">
        <v>1</v>
      </c>
      <c r="U1498" s="139">
        <v>317723.80952380953</v>
      </c>
      <c r="V1498" s="140">
        <v>3.1473876682353645</v>
      </c>
      <c r="X1498" s="150">
        <v>4.2</v>
      </c>
      <c r="Y1498" s="149">
        <v>500.37380952380948</v>
      </c>
    </row>
    <row r="1499" spans="1:25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84">
        <v>110000</v>
      </c>
      <c r="J1499" s="184">
        <v>110000</v>
      </c>
      <c r="K1499" s="184">
        <v>38000</v>
      </c>
      <c r="L1499" s="125">
        <v>10.273999999999999</v>
      </c>
      <c r="M1499" s="136">
        <v>11</v>
      </c>
      <c r="N1499" s="125">
        <v>0.33400000000000002</v>
      </c>
      <c r="O1499" s="184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83">
        <v>7</v>
      </c>
      <c r="U1499" s="139">
        <v>475278.57142857142</v>
      </c>
      <c r="V1499" s="140">
        <v>2.1040292159485414</v>
      </c>
      <c r="X1499" s="150">
        <v>4.2</v>
      </c>
      <c r="Y1499" s="149">
        <v>317.72380952380951</v>
      </c>
    </row>
    <row r="1500" spans="1:25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84">
        <v>110000</v>
      </c>
      <c r="J1500" s="184">
        <v>110000</v>
      </c>
      <c r="K1500" s="184">
        <v>38000</v>
      </c>
      <c r="L1500" s="125">
        <v>3.8580000000000001</v>
      </c>
      <c r="M1500" s="136">
        <v>4</v>
      </c>
      <c r="N1500" s="125">
        <v>0.44600000000000001</v>
      </c>
      <c r="O1500" s="184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83">
        <v>7</v>
      </c>
      <c r="U1500" s="139">
        <v>387445.23809523811</v>
      </c>
      <c r="V1500" s="140">
        <v>2.5810099123071155</v>
      </c>
      <c r="X1500" s="150">
        <v>4.2</v>
      </c>
      <c r="Y1500" s="149">
        <v>475.27857142857147</v>
      </c>
    </row>
    <row r="1501" spans="1:25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84">
        <v>110000</v>
      </c>
      <c r="J1501" s="184">
        <v>33000</v>
      </c>
      <c r="K1501" s="184">
        <v>110000</v>
      </c>
      <c r="L1501" s="125">
        <v>1.45</v>
      </c>
      <c r="M1501" s="136">
        <v>2</v>
      </c>
      <c r="N1501" s="125">
        <v>0.22</v>
      </c>
      <c r="O1501" s="184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83">
        <v>11</v>
      </c>
      <c r="U1501" s="139">
        <v>319066.66666666663</v>
      </c>
      <c r="V1501" s="140">
        <v>3.134141245298788</v>
      </c>
      <c r="X1501" s="150">
        <v>4.2</v>
      </c>
      <c r="Y1501" s="149">
        <v>387.4452380952381</v>
      </c>
    </row>
    <row r="1502" spans="1:25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84">
        <v>38000</v>
      </c>
      <c r="J1502" s="184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84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83">
        <v>1</v>
      </c>
      <c r="U1502" s="139">
        <v>342819.04761904763</v>
      </c>
      <c r="V1502" s="140">
        <v>2.9169907767529724</v>
      </c>
      <c r="X1502" s="150">
        <v>4.2</v>
      </c>
      <c r="Y1502" s="149">
        <v>319.06666666666661</v>
      </c>
    </row>
    <row r="1503" spans="1:25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84">
        <v>38000</v>
      </c>
      <c r="J1503" s="184">
        <v>38000</v>
      </c>
      <c r="K1503" s="184">
        <v>10000</v>
      </c>
      <c r="L1503" s="125">
        <v>5.23</v>
      </c>
      <c r="M1503" s="136">
        <v>6</v>
      </c>
      <c r="N1503" s="125">
        <v>0.14599999999999999</v>
      </c>
      <c r="O1503" s="184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83">
        <v>4</v>
      </c>
      <c r="U1503" s="139">
        <v>183192.85714285713</v>
      </c>
      <c r="V1503" s="140">
        <v>5.4587281163488903</v>
      </c>
      <c r="X1503" s="150">
        <v>4.2</v>
      </c>
      <c r="Y1503" s="149">
        <v>342.81904761904764</v>
      </c>
    </row>
    <row r="1504" spans="1:25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84">
        <v>110000</v>
      </c>
      <c r="J1504" s="184">
        <v>110000</v>
      </c>
      <c r="K1504" s="184">
        <v>38000</v>
      </c>
      <c r="L1504" s="125">
        <v>9.3010000000000002</v>
      </c>
      <c r="M1504" s="136">
        <v>10</v>
      </c>
      <c r="N1504" s="125">
        <v>0.29899999999999999</v>
      </c>
      <c r="O1504" s="184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83">
        <v>7</v>
      </c>
      <c r="U1504" s="139">
        <v>462730.95238095237</v>
      </c>
      <c r="V1504" s="140">
        <v>2.1610830113148132</v>
      </c>
      <c r="X1504" s="150">
        <v>4.2</v>
      </c>
      <c r="Y1504" s="149">
        <v>183.19285714285712</v>
      </c>
    </row>
    <row r="1505" spans="1:25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84">
        <v>110000</v>
      </c>
      <c r="J1505" s="184">
        <v>110000</v>
      </c>
      <c r="K1505" s="184">
        <v>38000</v>
      </c>
      <c r="L1505" s="125">
        <v>8.5909999999999993</v>
      </c>
      <c r="M1505" s="136">
        <v>9</v>
      </c>
      <c r="N1505" s="125">
        <v>0.13300000000000001</v>
      </c>
      <c r="O1505" s="184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83">
        <v>7</v>
      </c>
      <c r="U1505" s="139">
        <v>450183.33333333331</v>
      </c>
      <c r="V1505" s="140">
        <v>2.2213172411239865</v>
      </c>
      <c r="X1505" s="150">
        <v>4.2</v>
      </c>
      <c r="Y1505" s="149">
        <v>462.73095238095237</v>
      </c>
    </row>
    <row r="1506" spans="1:25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84">
        <v>110000</v>
      </c>
      <c r="J1506" s="184">
        <v>110000</v>
      </c>
      <c r="K1506" s="184">
        <v>38000</v>
      </c>
      <c r="L1506" s="125">
        <v>9.7479999999999993</v>
      </c>
      <c r="M1506" s="136">
        <v>10</v>
      </c>
      <c r="N1506" s="125">
        <v>0.36399999999999999</v>
      </c>
      <c r="O1506" s="184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83">
        <v>7</v>
      </c>
      <c r="U1506" s="139">
        <v>462730.95238095237</v>
      </c>
      <c r="V1506" s="140">
        <v>2.1610830113148132</v>
      </c>
      <c r="X1506" s="150">
        <v>4.2</v>
      </c>
      <c r="Y1506" s="149">
        <v>450.18333333333334</v>
      </c>
    </row>
    <row r="1507" spans="1:25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84">
        <v>110000</v>
      </c>
      <c r="J1507" s="184">
        <v>110000</v>
      </c>
      <c r="K1507" s="184">
        <v>38000</v>
      </c>
      <c r="L1507" s="125">
        <v>8.2680000000000007</v>
      </c>
      <c r="M1507" s="136">
        <v>9</v>
      </c>
      <c r="N1507" s="125">
        <v>0.51</v>
      </c>
      <c r="O1507" s="184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83">
        <v>7</v>
      </c>
      <c r="U1507" s="139">
        <v>450183.33333333331</v>
      </c>
      <c r="V1507" s="140">
        <v>2.2213172411239865</v>
      </c>
      <c r="X1507" s="150">
        <v>4.2</v>
      </c>
      <c r="Y1507" s="149">
        <v>462.73095238095237</v>
      </c>
    </row>
    <row r="1508" spans="1:25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84">
        <v>38000</v>
      </c>
      <c r="J1508" s="184">
        <v>38000</v>
      </c>
      <c r="K1508" s="184">
        <v>10000</v>
      </c>
      <c r="L1508" s="125">
        <v>12.407999999999999</v>
      </c>
      <c r="M1508" s="136">
        <v>13</v>
      </c>
      <c r="N1508" s="125">
        <v>0.16700000000000001</v>
      </c>
      <c r="O1508" s="184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83">
        <v>1</v>
      </c>
      <c r="U1508" s="139">
        <v>367914.28571428568</v>
      </c>
      <c r="V1508" s="140">
        <v>2.7180243845616214</v>
      </c>
      <c r="X1508" s="150">
        <v>4.2</v>
      </c>
      <c r="Y1508" s="149">
        <v>450.18333333333334</v>
      </c>
    </row>
    <row r="1509" spans="1:25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84">
        <v>38000</v>
      </c>
      <c r="J1509" s="184">
        <v>38000</v>
      </c>
      <c r="K1509" s="184">
        <v>10000</v>
      </c>
      <c r="L1509" s="125">
        <v>11.468999999999999</v>
      </c>
      <c r="M1509" s="136">
        <v>12</v>
      </c>
      <c r="N1509" s="125">
        <v>0.13300000000000001</v>
      </c>
      <c r="O1509" s="184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83">
        <v>1</v>
      </c>
      <c r="U1509" s="139">
        <v>355366.66666666663</v>
      </c>
      <c r="V1509" s="140">
        <v>2.8139949348091173</v>
      </c>
      <c r="X1509" s="150">
        <v>4.2</v>
      </c>
      <c r="Y1509" s="149">
        <v>367.91428571428571</v>
      </c>
    </row>
    <row r="1510" spans="1:25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84">
        <v>38000</v>
      </c>
      <c r="J1510" s="184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84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83">
        <v>1</v>
      </c>
      <c r="U1510" s="139">
        <v>330271.42857142858</v>
      </c>
      <c r="V1510" s="140">
        <v>3.0278126216531858</v>
      </c>
      <c r="X1510" s="150">
        <v>4.2</v>
      </c>
      <c r="Y1510" s="149">
        <v>355.36666666666662</v>
      </c>
    </row>
    <row r="1511" spans="1:25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84">
        <v>110000</v>
      </c>
      <c r="J1511" s="184">
        <v>110000</v>
      </c>
      <c r="K1511" s="184">
        <v>38000</v>
      </c>
      <c r="L1511" s="125">
        <v>5.4480000000000004</v>
      </c>
      <c r="M1511" s="136">
        <v>6</v>
      </c>
      <c r="N1511" s="125">
        <v>0.28199999999999997</v>
      </c>
      <c r="O1511" s="184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83">
        <v>7</v>
      </c>
      <c r="U1511" s="139">
        <v>412540.47619047615</v>
      </c>
      <c r="V1511" s="140">
        <v>2.4240045709800482</v>
      </c>
      <c r="X1511" s="150">
        <v>4.2</v>
      </c>
      <c r="Y1511" s="149">
        <v>330.2714285714286</v>
      </c>
    </row>
    <row r="1512" spans="1:25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84">
        <v>110000</v>
      </c>
      <c r="J1512" s="184">
        <v>110000</v>
      </c>
      <c r="K1512" s="184">
        <v>38000</v>
      </c>
      <c r="L1512" s="125">
        <v>4.7549999999999999</v>
      </c>
      <c r="M1512" s="136">
        <v>5</v>
      </c>
      <c r="N1512" s="125">
        <v>0.16</v>
      </c>
      <c r="O1512" s="184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83">
        <v>7</v>
      </c>
      <c r="U1512" s="139">
        <v>399992.8571428571</v>
      </c>
      <c r="V1512" s="140">
        <v>2.5000446436543511</v>
      </c>
      <c r="X1512" s="150">
        <v>4.2</v>
      </c>
      <c r="Y1512" s="149">
        <v>412.54047619047617</v>
      </c>
    </row>
    <row r="1513" spans="1:25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84">
        <v>38000</v>
      </c>
      <c r="J1513" s="184">
        <v>20000</v>
      </c>
      <c r="K1513" s="184">
        <v>38000</v>
      </c>
      <c r="L1513" s="125">
        <v>2.4319999999999999</v>
      </c>
      <c r="M1513" s="136">
        <v>3</v>
      </c>
      <c r="N1513" s="125">
        <v>0.21299999999999999</v>
      </c>
      <c r="O1513" s="184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83">
        <v>4</v>
      </c>
      <c r="U1513" s="139">
        <v>133000</v>
      </c>
      <c r="V1513" s="140">
        <v>7.518796992481203</v>
      </c>
      <c r="X1513" s="150">
        <v>4.2</v>
      </c>
      <c r="Y1513" s="149">
        <v>399.99285714285708</v>
      </c>
    </row>
    <row r="1514" spans="1:25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84">
        <v>38000</v>
      </c>
      <c r="J1514" s="184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84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83">
        <v>1</v>
      </c>
      <c r="U1514" s="139">
        <v>355366.66666666663</v>
      </c>
      <c r="V1514" s="140">
        <v>2.8139949348091173</v>
      </c>
      <c r="X1514" s="150">
        <v>4.2</v>
      </c>
      <c r="Y1514" s="149">
        <v>133</v>
      </c>
    </row>
    <row r="1515" spans="1:25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84">
        <v>38000</v>
      </c>
      <c r="J1515" s="184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84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83">
        <v>1</v>
      </c>
      <c r="U1515" s="139">
        <v>342819.04761904763</v>
      </c>
      <c r="V1515" s="140">
        <v>2.9169907767529724</v>
      </c>
      <c r="X1515" s="150">
        <v>4.2</v>
      </c>
      <c r="Y1515" s="149">
        <v>355.36666666666662</v>
      </c>
    </row>
    <row r="1516" spans="1:25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84">
        <v>38000</v>
      </c>
      <c r="J1516" s="184">
        <v>38000</v>
      </c>
      <c r="K1516" s="184">
        <v>10000</v>
      </c>
      <c r="L1516" s="125">
        <v>4.593</v>
      </c>
      <c r="M1516" s="136">
        <v>5</v>
      </c>
      <c r="N1516" s="125">
        <v>0.439</v>
      </c>
      <c r="O1516" s="184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83">
        <v>4</v>
      </c>
      <c r="U1516" s="139">
        <v>166461.90476190476</v>
      </c>
      <c r="V1516" s="140">
        <v>6.0073804960379897</v>
      </c>
      <c r="X1516" s="150">
        <v>4.2</v>
      </c>
      <c r="Y1516" s="149">
        <v>342.81904761904764</v>
      </c>
    </row>
    <row r="1517" spans="1:25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84">
        <v>38000</v>
      </c>
      <c r="J1517" s="184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84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83">
        <v>1</v>
      </c>
      <c r="U1517" s="139">
        <v>330271.42857142858</v>
      </c>
      <c r="V1517" s="140">
        <v>3.0278126216531858</v>
      </c>
      <c r="X1517" s="150">
        <v>4.2</v>
      </c>
      <c r="Y1517" s="149">
        <v>166.46190476190475</v>
      </c>
    </row>
    <row r="1518" spans="1:25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84">
        <v>38000</v>
      </c>
      <c r="J1518" s="184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84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83">
        <v>4</v>
      </c>
      <c r="U1518" s="139">
        <v>166461.90476190476</v>
      </c>
      <c r="V1518" s="140">
        <v>6.0073804960379897</v>
      </c>
      <c r="X1518" s="150">
        <v>4.2</v>
      </c>
      <c r="Y1518" s="149">
        <v>330.2714285714286</v>
      </c>
    </row>
    <row r="1519" spans="1:25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84">
        <v>38000</v>
      </c>
      <c r="J1519" s="184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84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83">
        <v>4</v>
      </c>
      <c r="U1519" s="139">
        <v>149730.95238095237</v>
      </c>
      <c r="V1519" s="140">
        <v>6.6786458250512828</v>
      </c>
      <c r="X1519" s="150">
        <v>4.2</v>
      </c>
      <c r="Y1519" s="149">
        <v>166.46190476190475</v>
      </c>
    </row>
    <row r="1520" spans="1:25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84">
        <v>38000</v>
      </c>
      <c r="J1520" s="184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84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83">
        <v>1</v>
      </c>
      <c r="U1520" s="139">
        <v>317723.80952380953</v>
      </c>
      <c r="V1520" s="140">
        <v>3.1473876682353645</v>
      </c>
      <c r="X1520" s="150">
        <v>4.2</v>
      </c>
      <c r="Y1520" s="149">
        <v>149.73095238095235</v>
      </c>
    </row>
    <row r="1521" spans="1:25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84">
        <v>38000</v>
      </c>
      <c r="J1521" s="184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84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83">
        <v>1</v>
      </c>
      <c r="U1521" s="139">
        <v>317723.80952380953</v>
      </c>
      <c r="V1521" s="140">
        <v>3.1473876682353645</v>
      </c>
      <c r="X1521" s="150">
        <v>4.2</v>
      </c>
      <c r="Y1521" s="149">
        <v>317.72380952380951</v>
      </c>
    </row>
    <row r="1522" spans="1:25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84">
        <v>38000</v>
      </c>
      <c r="J1522" s="184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84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83">
        <v>1</v>
      </c>
      <c r="U1522" s="139">
        <v>330271.42857142858</v>
      </c>
      <c r="V1522" s="140">
        <v>3.0278126216531858</v>
      </c>
      <c r="X1522" s="150">
        <v>4.2</v>
      </c>
      <c r="Y1522" s="149">
        <v>317.72380952380951</v>
      </c>
    </row>
    <row r="1523" spans="1:25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84">
        <v>38000</v>
      </c>
      <c r="J1523" s="124" t="s">
        <v>186</v>
      </c>
      <c r="K1523" s="184">
        <v>38000</v>
      </c>
      <c r="L1523" s="125">
        <v>1.806</v>
      </c>
      <c r="M1523" s="136">
        <v>2</v>
      </c>
      <c r="N1523" s="125">
        <v>0.182</v>
      </c>
      <c r="O1523" s="184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83">
        <v>4</v>
      </c>
      <c r="U1523" s="139">
        <v>116269.04761904762</v>
      </c>
      <c r="V1523" s="140">
        <v>8.6007413019884087</v>
      </c>
      <c r="X1523" s="150">
        <v>4.2</v>
      </c>
      <c r="Y1523" s="149">
        <v>330.2714285714286</v>
      </c>
    </row>
    <row r="1524" spans="1:25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84">
        <v>38000</v>
      </c>
      <c r="J1524" s="124" t="s">
        <v>186</v>
      </c>
      <c r="K1524" s="184">
        <v>38000</v>
      </c>
      <c r="L1524" s="125">
        <v>2.8479999999999999</v>
      </c>
      <c r="M1524" s="136">
        <v>3</v>
      </c>
      <c r="N1524" s="125">
        <v>0.497</v>
      </c>
      <c r="O1524" s="184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83">
        <v>4</v>
      </c>
      <c r="U1524" s="139">
        <v>133000</v>
      </c>
      <c r="V1524" s="140">
        <v>7.518796992481203</v>
      </c>
      <c r="X1524" s="150">
        <v>4.2</v>
      </c>
      <c r="Y1524" s="149">
        <v>116.26904761904763</v>
      </c>
    </row>
    <row r="1525" spans="1:25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84">
        <v>38000</v>
      </c>
      <c r="J1525" s="124" t="s">
        <v>186</v>
      </c>
      <c r="K1525" s="184">
        <v>38000</v>
      </c>
      <c r="L1525" s="125">
        <v>2.9289999999999998</v>
      </c>
      <c r="M1525" s="136">
        <v>3</v>
      </c>
      <c r="N1525" s="125">
        <v>0.109</v>
      </c>
      <c r="O1525" s="184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83">
        <v>4</v>
      </c>
      <c r="U1525" s="139">
        <v>133000</v>
      </c>
      <c r="V1525" s="140">
        <v>7.518796992481203</v>
      </c>
      <c r="X1525" s="150">
        <v>4.2</v>
      </c>
      <c r="Y1525" s="149">
        <v>133</v>
      </c>
    </row>
    <row r="1526" spans="1:25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84">
        <v>38000</v>
      </c>
      <c r="J1526" s="184">
        <v>38000</v>
      </c>
      <c r="K1526" s="184">
        <v>10000</v>
      </c>
      <c r="L1526" s="125">
        <v>2.6520000000000001</v>
      </c>
      <c r="M1526" s="136">
        <v>3</v>
      </c>
      <c r="N1526" s="125">
        <v>0.55300000000000005</v>
      </c>
      <c r="O1526" s="184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83">
        <v>4</v>
      </c>
      <c r="U1526" s="139">
        <v>133000</v>
      </c>
      <c r="V1526" s="140">
        <v>7.518796992481203</v>
      </c>
      <c r="X1526" s="150">
        <v>4.2</v>
      </c>
      <c r="Y1526" s="149">
        <v>133</v>
      </c>
    </row>
    <row r="1527" spans="1:25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84">
        <v>110000</v>
      </c>
      <c r="J1527" s="184">
        <v>110000</v>
      </c>
      <c r="K1527" s="184">
        <v>38000</v>
      </c>
      <c r="L1527" s="125">
        <v>3.5950000000000002</v>
      </c>
      <c r="M1527" s="136">
        <v>4</v>
      </c>
      <c r="N1527" s="125">
        <v>0.41399999999999998</v>
      </c>
      <c r="O1527" s="184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83">
        <v>7</v>
      </c>
      <c r="U1527" s="139">
        <v>387445.23809523811</v>
      </c>
      <c r="V1527" s="140">
        <v>2.5810099123071155</v>
      </c>
      <c r="X1527" s="150">
        <v>4.2</v>
      </c>
      <c r="Y1527" s="149">
        <v>133</v>
      </c>
    </row>
    <row r="1528" spans="1:25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84">
        <v>38000</v>
      </c>
      <c r="J1528" s="184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84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83">
        <v>1</v>
      </c>
      <c r="U1528" s="139">
        <v>317723.80952380953</v>
      </c>
      <c r="V1528" s="140">
        <v>3.1473876682353645</v>
      </c>
      <c r="X1528" s="150">
        <v>4.2</v>
      </c>
      <c r="Y1528" s="149">
        <v>387.4452380952381</v>
      </c>
    </row>
    <row r="1529" spans="1:25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84">
        <v>110000</v>
      </c>
      <c r="J1529" s="184">
        <v>110000</v>
      </c>
      <c r="K1529" s="184">
        <v>38000</v>
      </c>
      <c r="L1529" s="125">
        <v>5.1349999999999998</v>
      </c>
      <c r="M1529" s="136">
        <v>6</v>
      </c>
      <c r="N1529" s="125">
        <v>0.30299999999999999</v>
      </c>
      <c r="O1529" s="184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83">
        <v>7</v>
      </c>
      <c r="U1529" s="139">
        <v>412540.47619047615</v>
      </c>
      <c r="V1529" s="140">
        <v>2.4240045709800482</v>
      </c>
      <c r="X1529" s="150">
        <v>4.2</v>
      </c>
      <c r="Y1529" s="149">
        <v>317.72380952380951</v>
      </c>
    </row>
    <row r="1530" spans="1:25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84">
        <v>110000</v>
      </c>
      <c r="J1530" s="184">
        <v>110000</v>
      </c>
      <c r="K1530" s="184">
        <v>38000</v>
      </c>
      <c r="L1530" s="125">
        <v>9.3629999999999995</v>
      </c>
      <c r="M1530" s="136">
        <v>10</v>
      </c>
      <c r="N1530" s="125">
        <v>0.14299999999999999</v>
      </c>
      <c r="O1530" s="184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83">
        <v>7</v>
      </c>
      <c r="U1530" s="139">
        <v>462730.95238095237</v>
      </c>
      <c r="V1530" s="140">
        <v>2.1610830113148132</v>
      </c>
      <c r="X1530" s="150">
        <v>4.2</v>
      </c>
      <c r="Y1530" s="149">
        <v>412.54047619047617</v>
      </c>
    </row>
    <row r="1531" spans="1:25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84">
        <v>110000</v>
      </c>
      <c r="J1531" s="184">
        <v>110000</v>
      </c>
      <c r="K1531" s="184">
        <v>38000</v>
      </c>
      <c r="L1531" s="125">
        <v>10.211</v>
      </c>
      <c r="M1531" s="136">
        <v>11</v>
      </c>
      <c r="N1531" s="125">
        <v>0.127</v>
      </c>
      <c r="O1531" s="184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83">
        <v>7</v>
      </c>
      <c r="U1531" s="139">
        <v>475278.57142857142</v>
      </c>
      <c r="V1531" s="140">
        <v>2.1040292159485414</v>
      </c>
      <c r="X1531" s="150">
        <v>4.2</v>
      </c>
      <c r="Y1531" s="149">
        <v>462.73095238095237</v>
      </c>
    </row>
    <row r="1532" spans="1:25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84">
        <v>38000</v>
      </c>
      <c r="J1532" s="184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84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83">
        <v>1</v>
      </c>
      <c r="U1532" s="139">
        <v>317723.80952380953</v>
      </c>
      <c r="V1532" s="140">
        <v>3.1473876682353645</v>
      </c>
      <c r="X1532" s="150">
        <v>4.2</v>
      </c>
      <c r="Y1532" s="149">
        <v>475.27857142857147</v>
      </c>
    </row>
    <row r="1533" spans="1:25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84">
        <v>38000</v>
      </c>
      <c r="J1533" s="184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84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83">
        <v>1</v>
      </c>
      <c r="U1533" s="139">
        <v>330271.42857142858</v>
      </c>
      <c r="V1533" s="140">
        <v>3.0278126216531858</v>
      </c>
      <c r="X1533" s="150">
        <v>4.2</v>
      </c>
      <c r="Y1533" s="149">
        <v>317.72380952380951</v>
      </c>
    </row>
    <row r="1534" spans="1:25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84">
        <v>38000</v>
      </c>
      <c r="J1534" s="184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84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83">
        <v>1</v>
      </c>
      <c r="U1534" s="139">
        <v>355366.66666666663</v>
      </c>
      <c r="V1534" s="140">
        <v>2.8139949348091173</v>
      </c>
      <c r="X1534" s="150">
        <v>4.2</v>
      </c>
      <c r="Y1534" s="149">
        <v>330.2714285714286</v>
      </c>
    </row>
    <row r="1535" spans="1:25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84">
        <v>38000</v>
      </c>
      <c r="J1535" s="184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84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83">
        <v>1</v>
      </c>
      <c r="U1535" s="139">
        <v>355366.66666666663</v>
      </c>
      <c r="V1535" s="140">
        <v>2.8139949348091173</v>
      </c>
      <c r="X1535" s="150">
        <v>4.2</v>
      </c>
      <c r="Y1535" s="149">
        <v>355.36666666666662</v>
      </c>
    </row>
    <row r="1536" spans="1:25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84">
        <v>38000</v>
      </c>
      <c r="J1536" s="184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84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83">
        <v>1</v>
      </c>
      <c r="U1536" s="139">
        <v>342819.04761904763</v>
      </c>
      <c r="V1536" s="140">
        <v>2.9169907767529724</v>
      </c>
      <c r="X1536" s="150">
        <v>4.2</v>
      </c>
      <c r="Y1536" s="149">
        <v>355.36666666666662</v>
      </c>
    </row>
    <row r="1537" spans="1:25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84">
        <v>38000</v>
      </c>
      <c r="J1537" s="184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84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83">
        <v>4</v>
      </c>
      <c r="U1537" s="139">
        <v>216654.76190476189</v>
      </c>
      <c r="V1537" s="140">
        <v>4.6156382218803227</v>
      </c>
      <c r="X1537" s="150">
        <v>4.2</v>
      </c>
      <c r="Y1537" s="149">
        <v>342.81904761904764</v>
      </c>
    </row>
    <row r="1538" spans="1:25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84">
        <v>110000</v>
      </c>
      <c r="J1538" s="124" t="s">
        <v>186</v>
      </c>
      <c r="K1538" s="184">
        <v>110000</v>
      </c>
      <c r="L1538" s="125">
        <v>11.217000000000001</v>
      </c>
      <c r="M1538" s="136">
        <v>12</v>
      </c>
      <c r="N1538" s="125">
        <v>0.109</v>
      </c>
      <c r="O1538" s="184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83">
        <v>7</v>
      </c>
      <c r="U1538" s="139">
        <v>487826.19047619047</v>
      </c>
      <c r="V1538" s="140">
        <v>2.0499104384367968</v>
      </c>
      <c r="X1538" s="150">
        <v>4.2</v>
      </c>
      <c r="Y1538" s="149">
        <v>216.6547619047619</v>
      </c>
    </row>
    <row r="1539" spans="1:25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84">
        <v>38000</v>
      </c>
      <c r="J1539" s="184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84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83">
        <v>1</v>
      </c>
      <c r="U1539" s="139">
        <v>342819.04761904763</v>
      </c>
      <c r="V1539" s="140">
        <v>2.9169907767529724</v>
      </c>
      <c r="X1539" s="150">
        <v>4.2</v>
      </c>
      <c r="Y1539" s="149">
        <v>487.82619047619045</v>
      </c>
    </row>
    <row r="1540" spans="1:25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84">
        <v>38000</v>
      </c>
      <c r="J1540" s="184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84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83">
        <v>4</v>
      </c>
      <c r="U1540" s="139">
        <v>216654.76190476189</v>
      </c>
      <c r="V1540" s="140">
        <v>4.6156382218803227</v>
      </c>
      <c r="X1540" s="150">
        <v>4.2</v>
      </c>
      <c r="Y1540" s="149">
        <v>342.81904761904764</v>
      </c>
    </row>
    <row r="1541" spans="1:25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84">
        <v>38000</v>
      </c>
      <c r="J1541" s="184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84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83">
        <v>4</v>
      </c>
      <c r="U1541" s="139">
        <v>183192.85714285713</v>
      </c>
      <c r="V1541" s="140">
        <v>5.4587281163488903</v>
      </c>
      <c r="X1541" s="150">
        <v>4.2</v>
      </c>
      <c r="Y1541" s="149">
        <v>216.6547619047619</v>
      </c>
    </row>
    <row r="1542" spans="1:25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84">
        <v>38000</v>
      </c>
      <c r="J1542" s="184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84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83">
        <v>4</v>
      </c>
      <c r="U1542" s="139">
        <v>166461.90476190476</v>
      </c>
      <c r="V1542" s="140">
        <v>6.0073804960379897</v>
      </c>
      <c r="X1542" s="150">
        <v>4.2</v>
      </c>
      <c r="Y1542" s="149">
        <v>183.19285714285712</v>
      </c>
    </row>
    <row r="1543" spans="1:25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84">
        <v>38000</v>
      </c>
      <c r="J1543" s="184">
        <v>20000</v>
      </c>
      <c r="K1543" s="184">
        <v>38000</v>
      </c>
      <c r="L1543" s="125">
        <v>7.4290000000000003</v>
      </c>
      <c r="M1543" s="136">
        <v>8</v>
      </c>
      <c r="N1543" s="125">
        <v>0.20499999999999999</v>
      </c>
      <c r="O1543" s="184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83">
        <v>4</v>
      </c>
      <c r="U1543" s="139">
        <v>216654.76190476189</v>
      </c>
      <c r="V1543" s="140">
        <v>4.6156382218803227</v>
      </c>
      <c r="X1543" s="150">
        <v>4.2</v>
      </c>
      <c r="Y1543" s="149">
        <v>166.46190476190475</v>
      </c>
    </row>
    <row r="1544" spans="1:25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84">
        <v>110000</v>
      </c>
      <c r="J1544" s="184">
        <v>110000</v>
      </c>
      <c r="K1544" s="184">
        <v>38000</v>
      </c>
      <c r="L1544" s="125">
        <v>8.157</v>
      </c>
      <c r="M1544" s="136">
        <v>9</v>
      </c>
      <c r="N1544" s="125">
        <v>0.27900000000000003</v>
      </c>
      <c r="O1544" s="184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83">
        <v>7</v>
      </c>
      <c r="U1544" s="139">
        <v>450183.33333333331</v>
      </c>
      <c r="V1544" s="140">
        <v>2.2213172411239865</v>
      </c>
      <c r="X1544" s="150">
        <v>4.2</v>
      </c>
      <c r="Y1544" s="149">
        <v>216.6547619047619</v>
      </c>
    </row>
    <row r="1545" spans="1:25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84">
        <v>38000</v>
      </c>
      <c r="J1545" s="184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84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83">
        <v>1</v>
      </c>
      <c r="U1545" s="139">
        <v>342819.04761904763</v>
      </c>
      <c r="V1545" s="140">
        <v>2.9169907767529724</v>
      </c>
      <c r="X1545" s="150">
        <v>4.2</v>
      </c>
      <c r="Y1545" s="149">
        <v>450.18333333333334</v>
      </c>
    </row>
    <row r="1546" spans="1:25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84">
        <v>38000</v>
      </c>
      <c r="J1546" s="184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84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83">
        <v>1</v>
      </c>
      <c r="U1546" s="139">
        <v>355366.66666666663</v>
      </c>
      <c r="V1546" s="140">
        <v>2.8139949348091173</v>
      </c>
      <c r="X1546" s="150">
        <v>4.2</v>
      </c>
      <c r="Y1546" s="149">
        <v>342.81904761904764</v>
      </c>
    </row>
    <row r="1547" spans="1:25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84">
        <v>38000</v>
      </c>
      <c r="J1547" s="124" t="s">
        <v>186</v>
      </c>
      <c r="K1547" s="184">
        <v>38000</v>
      </c>
      <c r="L1547" s="125">
        <v>4.9969999999999999</v>
      </c>
      <c r="M1547" s="136">
        <v>5</v>
      </c>
      <c r="N1547" s="125">
        <v>0.14499999999999999</v>
      </c>
      <c r="O1547" s="184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83">
        <v>4</v>
      </c>
      <c r="U1547" s="139">
        <v>166461.90476190476</v>
      </c>
      <c r="V1547" s="140">
        <v>6.0073804960379897</v>
      </c>
      <c r="X1547" s="150">
        <v>4.2</v>
      </c>
      <c r="Y1547" s="149">
        <v>355.36666666666662</v>
      </c>
    </row>
    <row r="1548" spans="1:25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84">
        <v>38000</v>
      </c>
      <c r="J1548" s="184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84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83">
        <v>1</v>
      </c>
      <c r="U1548" s="139">
        <v>342819.04761904763</v>
      </c>
      <c r="V1548" s="140">
        <v>2.9169907767529724</v>
      </c>
      <c r="X1548" s="150">
        <v>4.2</v>
      </c>
      <c r="Y1548" s="149">
        <v>166.46190476190475</v>
      </c>
    </row>
    <row r="1549" spans="1:25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84">
        <v>38000</v>
      </c>
      <c r="J1549" s="184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84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83">
        <v>4</v>
      </c>
      <c r="U1549" s="139">
        <v>133000</v>
      </c>
      <c r="V1549" s="140">
        <v>7.518796992481203</v>
      </c>
      <c r="X1549" s="150">
        <v>4.2</v>
      </c>
      <c r="Y1549" s="149">
        <v>342.81904761904764</v>
      </c>
    </row>
    <row r="1550" spans="1:25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84">
        <v>38000</v>
      </c>
      <c r="J1550" s="184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84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83">
        <v>4</v>
      </c>
      <c r="U1550" s="139">
        <v>216654.76190476189</v>
      </c>
      <c r="V1550" s="140">
        <v>4.6156382218803227</v>
      </c>
      <c r="X1550" s="150">
        <v>4.2</v>
      </c>
      <c r="Y1550" s="149">
        <v>133</v>
      </c>
    </row>
    <row r="1551" spans="1:25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84">
        <v>38000</v>
      </c>
      <c r="J1551" s="184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84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83">
        <v>4</v>
      </c>
      <c r="U1551" s="139">
        <v>166461.90476190476</v>
      </c>
      <c r="V1551" s="140">
        <v>6.0073804960379897</v>
      </c>
      <c r="X1551" s="150">
        <v>4.2</v>
      </c>
      <c r="Y1551" s="149">
        <v>216.6547619047619</v>
      </c>
    </row>
    <row r="1552" spans="1:25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84">
        <v>38000</v>
      </c>
      <c r="J1552" s="184">
        <v>38000</v>
      </c>
      <c r="K1552" s="184">
        <v>10000</v>
      </c>
      <c r="L1552" s="125">
        <v>4.9889999999999999</v>
      </c>
      <c r="M1552" s="136">
        <v>5</v>
      </c>
      <c r="N1552" s="125">
        <v>0.72499999999999998</v>
      </c>
      <c r="O1552" s="184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83">
        <v>4</v>
      </c>
      <c r="U1552" s="139">
        <v>166461.90476190476</v>
      </c>
      <c r="V1552" s="140">
        <v>6.0073804960379897</v>
      </c>
      <c r="X1552" s="150">
        <v>4.2</v>
      </c>
      <c r="Y1552" s="149">
        <v>166.46190476190475</v>
      </c>
    </row>
    <row r="1553" spans="1:25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84">
        <v>38000</v>
      </c>
      <c r="J1553" s="184">
        <v>38000</v>
      </c>
      <c r="K1553" s="184">
        <v>10000</v>
      </c>
      <c r="L1553" s="125">
        <v>7.306</v>
      </c>
      <c r="M1553" s="136">
        <v>8</v>
      </c>
      <c r="N1553" s="125">
        <v>0.26500000000000001</v>
      </c>
      <c r="O1553" s="184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83">
        <v>4</v>
      </c>
      <c r="U1553" s="139">
        <v>216654.76190476189</v>
      </c>
      <c r="V1553" s="140">
        <v>4.6156382218803227</v>
      </c>
      <c r="X1553" s="150">
        <v>4.2</v>
      </c>
      <c r="Y1553" s="149">
        <v>166.46190476190475</v>
      </c>
    </row>
    <row r="1554" spans="1:25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84">
        <v>38000</v>
      </c>
      <c r="J1554" s="184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84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83">
        <v>4</v>
      </c>
      <c r="U1554" s="139">
        <v>216654.76190476189</v>
      </c>
      <c r="V1554" s="140">
        <v>4.6156382218803227</v>
      </c>
      <c r="X1554" s="150">
        <v>4.2</v>
      </c>
      <c r="Y1554" s="149">
        <v>216.6547619047619</v>
      </c>
    </row>
    <row r="1555" spans="1:25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84">
        <v>38000</v>
      </c>
      <c r="J1555" s="184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84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83">
        <v>1</v>
      </c>
      <c r="U1555" s="139">
        <v>330271.42857142858</v>
      </c>
      <c r="V1555" s="140">
        <v>3.0278126216531858</v>
      </c>
      <c r="X1555" s="150">
        <v>4.2</v>
      </c>
      <c r="Y1555" s="149">
        <v>216.6547619047619</v>
      </c>
    </row>
    <row r="1556" spans="1:25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84">
        <v>110000</v>
      </c>
      <c r="J1556" s="184">
        <v>110000</v>
      </c>
      <c r="K1556" s="184">
        <v>38000</v>
      </c>
      <c r="L1556" s="125">
        <v>12.085000000000001</v>
      </c>
      <c r="M1556" s="136">
        <v>13</v>
      </c>
      <c r="N1556" s="125">
        <v>0.214</v>
      </c>
      <c r="O1556" s="184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83">
        <v>7</v>
      </c>
      <c r="U1556" s="139">
        <v>500373.80952380953</v>
      </c>
      <c r="V1556" s="140">
        <v>1.9985058789381271</v>
      </c>
      <c r="X1556" s="150">
        <v>4.2</v>
      </c>
      <c r="Y1556" s="149">
        <v>330.2714285714286</v>
      </c>
    </row>
    <row r="1557" spans="1:25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84">
        <v>38000</v>
      </c>
      <c r="J1557" s="184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84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83">
        <v>4</v>
      </c>
      <c r="U1557" s="139">
        <v>199923.80952380953</v>
      </c>
      <c r="V1557" s="140">
        <v>5.0019054878048781</v>
      </c>
      <c r="X1557" s="150">
        <v>4.2</v>
      </c>
      <c r="Y1557" s="149">
        <v>500.37380952380948</v>
      </c>
    </row>
    <row r="1558" spans="1:25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84">
        <v>110000</v>
      </c>
      <c r="J1558" s="184">
        <v>110000</v>
      </c>
      <c r="K1558" s="184">
        <v>20000</v>
      </c>
      <c r="L1558" s="125">
        <v>7.8120000000000003</v>
      </c>
      <c r="M1558" s="136">
        <v>8</v>
      </c>
      <c r="N1558" s="125">
        <v>0.26200000000000001</v>
      </c>
      <c r="O1558" s="184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83">
        <v>7</v>
      </c>
      <c r="U1558" s="139">
        <v>437635.71428571426</v>
      </c>
      <c r="V1558" s="140">
        <v>2.2850054676916547</v>
      </c>
      <c r="X1558" s="150">
        <v>4.2</v>
      </c>
      <c r="Y1558" s="149">
        <v>199.92380952380952</v>
      </c>
    </row>
    <row r="1559" spans="1:25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84">
        <v>38000</v>
      </c>
      <c r="J1559" s="184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84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83">
        <v>1</v>
      </c>
      <c r="U1559" s="139">
        <v>367914.28571428568</v>
      </c>
      <c r="V1559" s="140">
        <v>2.7180243845616214</v>
      </c>
      <c r="X1559" s="150">
        <v>4.2</v>
      </c>
      <c r="Y1559" s="149">
        <v>437.63571428571424</v>
      </c>
    </row>
    <row r="1560" spans="1:25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84">
        <v>38000</v>
      </c>
      <c r="J1560" s="184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84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83">
        <v>4</v>
      </c>
      <c r="U1560" s="139">
        <v>183192.85714285713</v>
      </c>
      <c r="V1560" s="140">
        <v>5.4587281163488903</v>
      </c>
      <c r="X1560" s="150">
        <v>4.2</v>
      </c>
      <c r="Y1560" s="149">
        <v>367.91428571428571</v>
      </c>
    </row>
    <row r="1561" spans="1:25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84">
        <v>38000</v>
      </c>
      <c r="J1561" s="184">
        <v>38000</v>
      </c>
      <c r="K1561" s="184">
        <v>20000</v>
      </c>
      <c r="L1561" s="125">
        <v>5.8109999999999999</v>
      </c>
      <c r="M1561" s="136">
        <v>6</v>
      </c>
      <c r="N1561" s="125">
        <v>9.7000000000000003E-2</v>
      </c>
      <c r="O1561" s="184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83">
        <v>4</v>
      </c>
      <c r="U1561" s="139">
        <v>183192.85714285713</v>
      </c>
      <c r="V1561" s="140">
        <v>5.4587281163488903</v>
      </c>
      <c r="X1561" s="150">
        <v>4.2</v>
      </c>
      <c r="Y1561" s="149">
        <v>183.19285714285712</v>
      </c>
    </row>
    <row r="1562" spans="1:25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84">
        <v>38000</v>
      </c>
      <c r="J1562" s="184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84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83">
        <v>1</v>
      </c>
      <c r="U1562" s="139">
        <v>317723.80952380953</v>
      </c>
      <c r="V1562" s="140">
        <v>3.1473876682353645</v>
      </c>
      <c r="X1562" s="150">
        <v>4.2</v>
      </c>
      <c r="Y1562" s="149">
        <v>183.19285714285712</v>
      </c>
    </row>
    <row r="1563" spans="1:25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84">
        <v>38000</v>
      </c>
      <c r="J1563" s="184">
        <v>38000</v>
      </c>
      <c r="K1563" s="184">
        <v>10000</v>
      </c>
      <c r="L1563" s="125">
        <v>5.8280000000000003</v>
      </c>
      <c r="M1563" s="136">
        <v>6</v>
      </c>
      <c r="N1563" s="125">
        <v>0.105</v>
      </c>
      <c r="O1563" s="184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83">
        <v>4</v>
      </c>
      <c r="U1563" s="139">
        <v>183192.85714285713</v>
      </c>
      <c r="V1563" s="140">
        <v>5.4587281163488903</v>
      </c>
      <c r="X1563" s="150">
        <v>4.2</v>
      </c>
      <c r="Y1563" s="149">
        <v>317.72380952380951</v>
      </c>
    </row>
    <row r="1564" spans="1:25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84">
        <v>38000</v>
      </c>
      <c r="J1564" s="184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84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83">
        <v>4</v>
      </c>
      <c r="U1564" s="139">
        <v>149730.95238095237</v>
      </c>
      <c r="V1564" s="140">
        <v>6.6786458250512828</v>
      </c>
      <c r="X1564" s="150">
        <v>4.2</v>
      </c>
      <c r="Y1564" s="149">
        <v>183.19285714285712</v>
      </c>
    </row>
    <row r="1565" spans="1:25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84">
        <v>38000</v>
      </c>
      <c r="J1565" s="184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84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83">
        <v>4</v>
      </c>
      <c r="U1565" s="139">
        <v>166461.90476190476</v>
      </c>
      <c r="V1565" s="140">
        <v>6.0073804960379897</v>
      </c>
      <c r="X1565" s="150">
        <v>4.2</v>
      </c>
      <c r="Y1565" s="149">
        <v>149.73095238095235</v>
      </c>
    </row>
    <row r="1566" spans="1:25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84">
        <v>110000</v>
      </c>
      <c r="L1566" s="125">
        <v>8.0020000000000007</v>
      </c>
      <c r="M1566" s="136">
        <v>9</v>
      </c>
      <c r="N1566" s="125">
        <v>0.14199999999999999</v>
      </c>
      <c r="O1566" s="184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83">
        <v>7</v>
      </c>
      <c r="U1566" s="139">
        <v>450183.33333333331</v>
      </c>
      <c r="V1566" s="140">
        <v>2.2213172411239865</v>
      </c>
      <c r="X1566" s="150">
        <v>4.2</v>
      </c>
      <c r="Y1566" s="149">
        <v>166.46190476190475</v>
      </c>
    </row>
    <row r="1567" spans="1:25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84">
        <v>38000</v>
      </c>
      <c r="J1567" s="184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84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83">
        <v>4</v>
      </c>
      <c r="U1567" s="139">
        <v>133000</v>
      </c>
      <c r="V1567" s="140">
        <v>7.518796992481203</v>
      </c>
      <c r="X1567" s="150">
        <v>4.2</v>
      </c>
      <c r="Y1567" s="149">
        <v>450.18333333333334</v>
      </c>
    </row>
    <row r="1568" spans="1:25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84">
        <v>38000</v>
      </c>
      <c r="J1568" s="184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84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83">
        <v>1</v>
      </c>
      <c r="U1568" s="139">
        <v>330271.42857142858</v>
      </c>
      <c r="V1568" s="140">
        <v>3.0278126216531858</v>
      </c>
      <c r="X1568" s="150">
        <v>4.2</v>
      </c>
      <c r="Y1568" s="149">
        <v>133</v>
      </c>
    </row>
    <row r="1569" spans="1:25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84">
        <v>110000</v>
      </c>
      <c r="J1569" s="184">
        <v>20000</v>
      </c>
      <c r="K1569" s="184">
        <v>110000</v>
      </c>
      <c r="L1569" s="125">
        <v>3.4860000000000002</v>
      </c>
      <c r="M1569" s="136">
        <v>4</v>
      </c>
      <c r="N1569" s="125">
        <v>3.6589999999999998</v>
      </c>
      <c r="O1569" s="184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83">
        <v>8</v>
      </c>
      <c r="U1569" s="139">
        <v>111654.16666666666</v>
      </c>
      <c r="V1569" s="140">
        <v>8.9562264432585739</v>
      </c>
      <c r="X1569" s="150">
        <v>4.2</v>
      </c>
      <c r="Y1569" s="149">
        <v>330.2714285714286</v>
      </c>
    </row>
    <row r="1570" spans="1:25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84">
        <v>38000</v>
      </c>
      <c r="J1570" s="184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84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83">
        <v>1</v>
      </c>
      <c r="U1570" s="139">
        <v>317723.80952380953</v>
      </c>
      <c r="V1570" s="140">
        <v>3.1473876682353645</v>
      </c>
      <c r="X1570" s="150">
        <v>16.8</v>
      </c>
      <c r="Y1570" s="149">
        <v>111.65416666666665</v>
      </c>
    </row>
    <row r="1571" spans="1:25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84">
        <v>38000</v>
      </c>
      <c r="J1571" s="184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84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83">
        <v>1</v>
      </c>
      <c r="U1571" s="139">
        <v>317723.80952380953</v>
      </c>
      <c r="V1571" s="140">
        <v>3.1473876682353645</v>
      </c>
      <c r="X1571" s="150">
        <v>4.2</v>
      </c>
      <c r="Y1571" s="149">
        <v>317.72380952380951</v>
      </c>
    </row>
    <row r="1572" spans="1:25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84">
        <v>110000</v>
      </c>
      <c r="J1572" s="184">
        <v>38000</v>
      </c>
      <c r="K1572" s="184">
        <v>110000</v>
      </c>
      <c r="L1572" s="125">
        <v>6.6139999999999999</v>
      </c>
      <c r="M1572" s="136">
        <v>7</v>
      </c>
      <c r="N1572" s="125">
        <v>0.73699999999999999</v>
      </c>
      <c r="O1572" s="184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83">
        <v>7</v>
      </c>
      <c r="U1572" s="139">
        <v>425088.09523809521</v>
      </c>
      <c r="V1572" s="140">
        <v>2.3524535530450272</v>
      </c>
      <c r="X1572" s="150">
        <v>4.2</v>
      </c>
      <c r="Y1572" s="149">
        <v>317.72380952380951</v>
      </c>
    </row>
    <row r="1573" spans="1:25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84">
        <v>110000</v>
      </c>
      <c r="J1573" s="184">
        <v>38000</v>
      </c>
      <c r="K1573" s="184">
        <v>110000</v>
      </c>
      <c r="L1573" s="125">
        <v>4.88</v>
      </c>
      <c r="M1573" s="136">
        <v>5</v>
      </c>
      <c r="N1573" s="125">
        <v>0.60299999999999998</v>
      </c>
      <c r="O1573" s="184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83">
        <v>7</v>
      </c>
      <c r="U1573" s="139">
        <v>399992.8571428571</v>
      </c>
      <c r="V1573" s="140">
        <v>2.5000446436543511</v>
      </c>
      <c r="X1573" s="150">
        <v>4.2</v>
      </c>
      <c r="Y1573" s="149">
        <v>425.08809523809521</v>
      </c>
    </row>
    <row r="1574" spans="1:25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84">
        <v>110000</v>
      </c>
      <c r="J1574" s="184">
        <v>33000</v>
      </c>
      <c r="K1574" s="184">
        <v>110000</v>
      </c>
      <c r="L1574" s="125">
        <v>6.7569999999999997</v>
      </c>
      <c r="M1574" s="136">
        <v>7</v>
      </c>
      <c r="N1574" s="125">
        <v>4.484</v>
      </c>
      <c r="O1574" s="184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83">
        <v>8</v>
      </c>
      <c r="U1574" s="139">
        <v>99361.904761904763</v>
      </c>
      <c r="V1574" s="140">
        <v>10.064219304131122</v>
      </c>
      <c r="X1574" s="150">
        <v>4.2</v>
      </c>
      <c r="Y1574" s="149">
        <v>399.99285714285708</v>
      </c>
    </row>
    <row r="1575" spans="1:25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84">
        <v>110000</v>
      </c>
      <c r="J1575" s="184">
        <v>33000</v>
      </c>
      <c r="K1575" s="184">
        <v>110000</v>
      </c>
      <c r="L1575" s="125">
        <v>11.409000000000001</v>
      </c>
      <c r="M1575" s="136">
        <v>12</v>
      </c>
      <c r="N1575" s="125">
        <v>2.52</v>
      </c>
      <c r="O1575" s="184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83">
        <v>7</v>
      </c>
      <c r="U1575" s="139">
        <v>162608.73015873015</v>
      </c>
      <c r="V1575" s="140">
        <v>6.1497313153103912</v>
      </c>
      <c r="X1575" s="150">
        <v>21</v>
      </c>
      <c r="Y1575" s="149">
        <v>99.361904761904768</v>
      </c>
    </row>
    <row r="1576" spans="1:25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84">
        <v>110000</v>
      </c>
      <c r="J1576" s="124" t="s">
        <v>186</v>
      </c>
      <c r="K1576" s="184">
        <v>110000</v>
      </c>
      <c r="L1576" s="125">
        <v>3.306</v>
      </c>
      <c r="M1576" s="136">
        <v>4</v>
      </c>
      <c r="N1576" s="125">
        <v>1.921</v>
      </c>
      <c r="O1576" s="184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83">
        <v>7</v>
      </c>
      <c r="U1576" s="139">
        <v>193722.61904761905</v>
      </c>
      <c r="V1576" s="140">
        <v>5.162019824614231</v>
      </c>
      <c r="X1576" s="150">
        <v>12.600000000000001</v>
      </c>
      <c r="Y1576" s="149">
        <v>162.60873015873014</v>
      </c>
    </row>
    <row r="1577" spans="1:25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84">
        <v>110000</v>
      </c>
      <c r="L1577" s="125">
        <v>4.6109999999999998</v>
      </c>
      <c r="M1577" s="136">
        <v>5</v>
      </c>
      <c r="N1577" s="125">
        <v>2.859</v>
      </c>
      <c r="O1577" s="184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83">
        <v>7</v>
      </c>
      <c r="U1577" s="139">
        <v>133330.95238095237</v>
      </c>
      <c r="V1577" s="140">
        <v>7.5001339309630541</v>
      </c>
      <c r="X1577" s="150">
        <v>8.4</v>
      </c>
      <c r="Y1577" s="149">
        <v>193.72261904761905</v>
      </c>
    </row>
    <row r="1578" spans="1:25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84">
        <v>110000</v>
      </c>
      <c r="L1578" s="125">
        <v>8.7430000000000003</v>
      </c>
      <c r="M1578" s="136">
        <v>9</v>
      </c>
      <c r="N1578" s="125">
        <v>2.3959999999999999</v>
      </c>
      <c r="O1578" s="184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83">
        <v>7</v>
      </c>
      <c r="U1578" s="139">
        <v>150061.11111111109</v>
      </c>
      <c r="V1578" s="140">
        <v>6.6639517233719605</v>
      </c>
      <c r="X1578" s="150">
        <v>12.600000000000001</v>
      </c>
      <c r="Y1578" s="149">
        <v>133.33095238095237</v>
      </c>
    </row>
    <row r="1579" spans="1:25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84">
        <v>110000</v>
      </c>
      <c r="J1579" s="184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84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83">
        <v>7</v>
      </c>
      <c r="U1579" s="139">
        <v>387445.23809523811</v>
      </c>
      <c r="V1579" s="140">
        <v>2.5810099123071155</v>
      </c>
      <c r="X1579" s="150">
        <v>12.600000000000001</v>
      </c>
      <c r="Y1579" s="149">
        <v>150.0611111111111</v>
      </c>
    </row>
    <row r="1580" spans="1:25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84">
        <v>110000</v>
      </c>
      <c r="L1580" s="125">
        <v>5.2249999999999996</v>
      </c>
      <c r="M1580" s="136">
        <v>6</v>
      </c>
      <c r="N1580" s="125">
        <v>3.9359999999999999</v>
      </c>
      <c r="O1580" s="184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83">
        <v>8</v>
      </c>
      <c r="U1580" s="139">
        <v>96015.71428571429</v>
      </c>
      <c r="V1580" s="140">
        <v>10.414961836604128</v>
      </c>
      <c r="X1580" s="150">
        <v>4.2</v>
      </c>
      <c r="Y1580" s="149">
        <v>387.4452380952381</v>
      </c>
    </row>
    <row r="1581" spans="1:25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84">
        <v>38000</v>
      </c>
      <c r="J1581" s="184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84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83">
        <v>4</v>
      </c>
      <c r="U1581" s="139">
        <v>166461.90476190476</v>
      </c>
      <c r="V1581" s="140">
        <v>6.0073804960379897</v>
      </c>
      <c r="X1581" s="150">
        <v>21</v>
      </c>
      <c r="Y1581" s="149">
        <v>96.015714285714282</v>
      </c>
    </row>
    <row r="1582" spans="1:25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84">
        <v>38000</v>
      </c>
      <c r="J1582" s="184">
        <v>38000</v>
      </c>
      <c r="K1582" s="184">
        <v>20000</v>
      </c>
      <c r="L1582" s="125">
        <v>12.561</v>
      </c>
      <c r="M1582" s="136">
        <v>13</v>
      </c>
      <c r="N1582" s="125">
        <v>3.33</v>
      </c>
      <c r="O1582" s="184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83">
        <v>4</v>
      </c>
      <c r="U1582" s="139">
        <v>75077.380952380947</v>
      </c>
      <c r="V1582" s="140">
        <v>13.319590898279554</v>
      </c>
      <c r="X1582" s="150">
        <v>4.2</v>
      </c>
      <c r="Y1582" s="149">
        <v>166.46190476190475</v>
      </c>
    </row>
    <row r="1583" spans="1:25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84">
        <v>38000</v>
      </c>
      <c r="J1583" s="184">
        <v>38000</v>
      </c>
      <c r="K1583" s="184">
        <v>20000</v>
      </c>
      <c r="L1583" s="125">
        <v>12.401999999999999</v>
      </c>
      <c r="M1583" s="136">
        <v>13</v>
      </c>
      <c r="N1583" s="125">
        <v>2.1960000000000002</v>
      </c>
      <c r="O1583" s="184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83">
        <v>2</v>
      </c>
      <c r="U1583" s="139">
        <v>189357.14285714284</v>
      </c>
      <c r="V1583" s="140">
        <v>5.2810260279139944</v>
      </c>
      <c r="X1583" s="150">
        <v>16.8</v>
      </c>
      <c r="Y1583" s="149">
        <v>75.077380952380949</v>
      </c>
    </row>
    <row r="1584" spans="1:25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84">
        <v>38000</v>
      </c>
      <c r="J1584" s="184">
        <v>38000</v>
      </c>
      <c r="K1584" s="184">
        <v>20000</v>
      </c>
      <c r="L1584" s="125">
        <v>13.715</v>
      </c>
      <c r="M1584" s="136">
        <v>14</v>
      </c>
      <c r="N1584" s="125">
        <v>0.98299999999999998</v>
      </c>
      <c r="O1584" s="184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83">
        <v>1</v>
      </c>
      <c r="U1584" s="139">
        <v>380461.90476190473</v>
      </c>
      <c r="V1584" s="140">
        <v>2.6283840444572388</v>
      </c>
      <c r="X1584" s="150">
        <v>8.4</v>
      </c>
      <c r="Y1584" s="149">
        <v>189.35714285714283</v>
      </c>
    </row>
    <row r="1585" spans="1:25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84">
        <v>38000</v>
      </c>
      <c r="J1585" s="184">
        <v>38000</v>
      </c>
      <c r="K1585" s="184">
        <v>20000</v>
      </c>
      <c r="L1585" s="125">
        <v>10.518000000000001</v>
      </c>
      <c r="M1585" s="136">
        <v>11</v>
      </c>
      <c r="N1585" s="125">
        <v>0.94099999999999995</v>
      </c>
      <c r="O1585" s="184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83">
        <v>1</v>
      </c>
      <c r="U1585" s="139">
        <v>342819.04761904763</v>
      </c>
      <c r="V1585" s="140">
        <v>2.9169907767529724</v>
      </c>
      <c r="X1585" s="150">
        <v>4.2</v>
      </c>
      <c r="Y1585" s="149">
        <v>380.46190476190475</v>
      </c>
    </row>
    <row r="1586" spans="1:25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84">
        <v>38000</v>
      </c>
      <c r="J1586" s="184">
        <v>38000</v>
      </c>
      <c r="K1586" s="184">
        <v>20000</v>
      </c>
      <c r="L1586" s="125">
        <v>10.278</v>
      </c>
      <c r="M1586" s="136">
        <v>11</v>
      </c>
      <c r="N1586" s="125">
        <v>0.33200000000000002</v>
      </c>
      <c r="O1586" s="184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83">
        <v>1</v>
      </c>
      <c r="U1586" s="139">
        <v>342819.04761904763</v>
      </c>
      <c r="V1586" s="140">
        <v>2.9169907767529724</v>
      </c>
      <c r="X1586" s="150">
        <v>4.2</v>
      </c>
      <c r="Y1586" s="149">
        <v>342.81904761904764</v>
      </c>
    </row>
    <row r="1587" spans="1:25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84">
        <v>38000</v>
      </c>
      <c r="J1587" s="184">
        <v>38000</v>
      </c>
      <c r="K1587" s="184">
        <v>20000</v>
      </c>
      <c r="L1587" s="125">
        <v>7.0179999999999998</v>
      </c>
      <c r="M1587" s="136">
        <v>8</v>
      </c>
      <c r="N1587" s="125">
        <v>0.57999999999999996</v>
      </c>
      <c r="O1587" s="184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83">
        <v>4</v>
      </c>
      <c r="U1587" s="139">
        <v>216654.76190476189</v>
      </c>
      <c r="V1587" s="140">
        <v>4.6156382218803227</v>
      </c>
      <c r="X1587" s="150">
        <v>4.2</v>
      </c>
      <c r="Y1587" s="149">
        <v>342.81904761904764</v>
      </c>
    </row>
    <row r="1588" spans="1:25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84">
        <v>38000</v>
      </c>
      <c r="J1588" s="184">
        <v>38000</v>
      </c>
      <c r="K1588" s="184">
        <v>20000</v>
      </c>
      <c r="L1588" s="125">
        <v>8.8510000000000009</v>
      </c>
      <c r="M1588" s="136">
        <v>9</v>
      </c>
      <c r="N1588" s="125">
        <v>1.702</v>
      </c>
      <c r="O1588" s="184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83">
        <v>2</v>
      </c>
      <c r="U1588" s="139">
        <v>164261.90476190476</v>
      </c>
      <c r="V1588" s="140">
        <v>6.087838817219887</v>
      </c>
      <c r="X1588" s="150">
        <v>4.2</v>
      </c>
      <c r="Y1588" s="149">
        <v>216.6547619047619</v>
      </c>
    </row>
    <row r="1589" spans="1:25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84">
        <v>38000</v>
      </c>
      <c r="J1589" s="184">
        <v>38000</v>
      </c>
      <c r="K1589" s="184">
        <v>20000</v>
      </c>
      <c r="L1589" s="125">
        <v>8.7110000000000003</v>
      </c>
      <c r="M1589" s="136">
        <v>9</v>
      </c>
      <c r="N1589" s="125">
        <v>1.1419999999999999</v>
      </c>
      <c r="O1589" s="184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83">
        <v>1</v>
      </c>
      <c r="U1589" s="139">
        <v>317723.80952380953</v>
      </c>
      <c r="V1589" s="140">
        <v>3.1473876682353645</v>
      </c>
      <c r="X1589" s="150">
        <v>8.4</v>
      </c>
      <c r="Y1589" s="149">
        <v>164.26190476190479</v>
      </c>
    </row>
    <row r="1590" spans="1:25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84">
        <v>38000</v>
      </c>
      <c r="J1590" s="184">
        <v>38000</v>
      </c>
      <c r="K1590" s="184">
        <v>20000</v>
      </c>
      <c r="L1590" s="125">
        <v>7.0590000000000002</v>
      </c>
      <c r="M1590" s="136">
        <v>8</v>
      </c>
      <c r="N1590" s="125">
        <v>2.992</v>
      </c>
      <c r="O1590" s="184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83">
        <v>4</v>
      </c>
      <c r="U1590" s="139">
        <v>72218.253968253965</v>
      </c>
      <c r="V1590" s="140">
        <v>13.846914665640972</v>
      </c>
      <c r="X1590" s="150">
        <v>4.2</v>
      </c>
      <c r="Y1590" s="149">
        <v>317.72380952380951</v>
      </c>
    </row>
    <row r="1591" spans="1:25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84">
        <v>38000</v>
      </c>
      <c r="J1591" s="184">
        <v>38000</v>
      </c>
      <c r="K1591" s="184">
        <v>20000</v>
      </c>
      <c r="L1591" s="125">
        <v>9.3490000000000002</v>
      </c>
      <c r="M1591" s="136">
        <v>10</v>
      </c>
      <c r="N1591" s="125">
        <v>1.5580000000000001</v>
      </c>
      <c r="O1591" s="184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83">
        <v>1</v>
      </c>
      <c r="U1591" s="139">
        <v>330271.42857142858</v>
      </c>
      <c r="V1591" s="140">
        <v>3.0278126216531858</v>
      </c>
      <c r="X1591" s="150">
        <v>12.600000000000001</v>
      </c>
      <c r="Y1591" s="149">
        <v>72.218253968253961</v>
      </c>
    </row>
    <row r="1592" spans="1:25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84">
        <v>38000</v>
      </c>
      <c r="J1592" s="184">
        <v>38000</v>
      </c>
      <c r="K1592" s="184">
        <v>20000</v>
      </c>
      <c r="L1592" s="125">
        <v>12.241</v>
      </c>
      <c r="M1592" s="136">
        <v>13</v>
      </c>
      <c r="N1592" s="125">
        <v>0.76800000000000002</v>
      </c>
      <c r="O1592" s="184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83">
        <v>1</v>
      </c>
      <c r="U1592" s="139">
        <v>367914.28571428568</v>
      </c>
      <c r="V1592" s="140">
        <v>2.7180243845616214</v>
      </c>
      <c r="X1592" s="150">
        <v>4.2</v>
      </c>
      <c r="Y1592" s="149">
        <v>330.2714285714286</v>
      </c>
    </row>
    <row r="1593" spans="1:25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84">
        <v>38000</v>
      </c>
      <c r="J1593" s="184">
        <v>38000</v>
      </c>
      <c r="K1593" s="184">
        <v>20000</v>
      </c>
      <c r="L1593" s="125">
        <v>4.1989999999999998</v>
      </c>
      <c r="M1593" s="136">
        <v>5</v>
      </c>
      <c r="N1593" s="125">
        <v>0.79100000000000004</v>
      </c>
      <c r="O1593" s="184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83">
        <v>4</v>
      </c>
      <c r="U1593" s="139">
        <v>166461.90476190476</v>
      </c>
      <c r="V1593" s="140">
        <v>6.0073804960379897</v>
      </c>
      <c r="X1593" s="150">
        <v>4.2</v>
      </c>
      <c r="Y1593" s="149">
        <v>367.91428571428571</v>
      </c>
    </row>
    <row r="1594" spans="1:25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84">
        <v>38000</v>
      </c>
      <c r="J1594" s="184">
        <v>38000</v>
      </c>
      <c r="K1594" s="184">
        <v>20000</v>
      </c>
      <c r="L1594" s="125">
        <v>3.9969999999999999</v>
      </c>
      <c r="M1594" s="136">
        <v>4</v>
      </c>
      <c r="N1594" s="125">
        <v>0.61199999999999999</v>
      </c>
      <c r="O1594" s="184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83">
        <v>4</v>
      </c>
      <c r="U1594" s="139">
        <v>149730.95238095237</v>
      </c>
      <c r="V1594" s="140">
        <v>6.6786458250512828</v>
      </c>
      <c r="X1594" s="150">
        <v>4.2</v>
      </c>
      <c r="Y1594" s="149">
        <v>166.46190476190475</v>
      </c>
    </row>
    <row r="1595" spans="1:25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84">
        <v>38000</v>
      </c>
      <c r="J1595" s="184">
        <v>38000</v>
      </c>
      <c r="K1595" s="184">
        <v>20000</v>
      </c>
      <c r="L1595" s="125">
        <v>6.65</v>
      </c>
      <c r="M1595" s="136">
        <v>7</v>
      </c>
      <c r="N1595" s="125">
        <v>0.92200000000000004</v>
      </c>
      <c r="O1595" s="184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83">
        <v>4</v>
      </c>
      <c r="U1595" s="139">
        <v>199923.80952380953</v>
      </c>
      <c r="V1595" s="140">
        <v>5.0019054878048781</v>
      </c>
      <c r="X1595" s="150">
        <v>4.2</v>
      </c>
      <c r="Y1595" s="149">
        <v>149.73095238095235</v>
      </c>
    </row>
    <row r="1596" spans="1:25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84">
        <v>38000</v>
      </c>
      <c r="J1596" s="124" t="s">
        <v>186</v>
      </c>
      <c r="K1596" s="184">
        <v>38000</v>
      </c>
      <c r="L1596" s="125">
        <v>9.9079999999999995</v>
      </c>
      <c r="M1596" s="136">
        <v>10</v>
      </c>
      <c r="N1596" s="125">
        <v>1.1970000000000001</v>
      </c>
      <c r="O1596" s="184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83">
        <v>1</v>
      </c>
      <c r="U1596" s="139">
        <v>330271.42857142858</v>
      </c>
      <c r="V1596" s="140">
        <v>3.0278126216531858</v>
      </c>
      <c r="X1596" s="150">
        <v>4.2</v>
      </c>
      <c r="Y1596" s="149">
        <v>199.92380952380952</v>
      </c>
    </row>
    <row r="1597" spans="1:25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84">
        <v>38000</v>
      </c>
      <c r="J1597" s="124" t="s">
        <v>186</v>
      </c>
      <c r="K1597" s="184">
        <v>38000</v>
      </c>
      <c r="L1597" s="125">
        <v>13.387</v>
      </c>
      <c r="M1597" s="136">
        <v>14</v>
      </c>
      <c r="N1597" s="125">
        <v>4.1079999999999997</v>
      </c>
      <c r="O1597" s="184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83">
        <v>4</v>
      </c>
      <c r="U1597" s="139">
        <v>63408.095238095237</v>
      </c>
      <c r="V1597" s="140">
        <v>15.770856958327387</v>
      </c>
      <c r="X1597" s="150">
        <v>4.2</v>
      </c>
      <c r="Y1597" s="149">
        <v>330.2714285714286</v>
      </c>
    </row>
    <row r="1598" spans="1:25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84">
        <v>38000</v>
      </c>
      <c r="J1598" s="124" t="s">
        <v>186</v>
      </c>
      <c r="K1598" s="184">
        <v>38000</v>
      </c>
      <c r="L1598" s="125">
        <v>18.146000000000001</v>
      </c>
      <c r="M1598" s="136">
        <v>19</v>
      </c>
      <c r="N1598" s="125">
        <v>1.9930000000000001</v>
      </c>
      <c r="O1598" s="184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83">
        <v>2</v>
      </c>
      <c r="U1598" s="139">
        <v>227000</v>
      </c>
      <c r="V1598" s="140">
        <v>4.4052863436123344</v>
      </c>
      <c r="X1598" s="150">
        <v>21</v>
      </c>
      <c r="Y1598" s="149">
        <v>63.408095238095235</v>
      </c>
    </row>
    <row r="1599" spans="1:25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84">
        <v>38000</v>
      </c>
      <c r="J1599" s="184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84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83">
        <v>4</v>
      </c>
      <c r="U1599" s="139">
        <v>87625.595238095237</v>
      </c>
      <c r="V1599" s="140">
        <v>11.412190665099756</v>
      </c>
      <c r="X1599" s="150">
        <v>8.4</v>
      </c>
      <c r="Y1599" s="149">
        <v>227</v>
      </c>
    </row>
    <row r="1600" spans="1:25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84">
        <v>38000</v>
      </c>
      <c r="J1600" s="184">
        <v>38000</v>
      </c>
      <c r="K1600" s="184">
        <v>20000</v>
      </c>
      <c r="L1600" s="125">
        <v>17.503</v>
      </c>
      <c r="M1600" s="136">
        <v>18</v>
      </c>
      <c r="N1600" s="125">
        <v>1.262</v>
      </c>
      <c r="O1600" s="184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83">
        <v>1</v>
      </c>
      <c r="U1600" s="139">
        <v>430652.38095238095</v>
      </c>
      <c r="V1600" s="140">
        <v>2.3220584495284009</v>
      </c>
      <c r="X1600" s="150">
        <v>16.8</v>
      </c>
      <c r="Y1600" s="149">
        <v>87.625595238095244</v>
      </c>
    </row>
    <row r="1601" spans="1:25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84">
        <v>38000</v>
      </c>
      <c r="J1601" s="184">
        <v>38000</v>
      </c>
      <c r="K1601" s="184">
        <v>20000</v>
      </c>
      <c r="L1601" s="125">
        <v>17.597000000000001</v>
      </c>
      <c r="M1601" s="136">
        <v>18</v>
      </c>
      <c r="N1601" s="125">
        <v>1.0960000000000001</v>
      </c>
      <c r="O1601" s="184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83">
        <v>1</v>
      </c>
      <c r="U1601" s="139">
        <v>430652.38095238095</v>
      </c>
      <c r="V1601" s="140">
        <v>2.3220584495284009</v>
      </c>
      <c r="X1601" s="150">
        <v>4.2</v>
      </c>
      <c r="Y1601" s="149">
        <v>430.65238095238095</v>
      </c>
    </row>
    <row r="1602" spans="1:25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84">
        <v>38000</v>
      </c>
      <c r="J1602" s="184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84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83">
        <v>1</v>
      </c>
      <c r="U1602" s="139">
        <v>355366.66666666663</v>
      </c>
      <c r="V1602" s="140">
        <v>2.8139949348091173</v>
      </c>
      <c r="X1602" s="150">
        <v>4.2</v>
      </c>
      <c r="Y1602" s="149">
        <v>430.65238095238095</v>
      </c>
    </row>
    <row r="1603" spans="1:25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84">
        <v>38000</v>
      </c>
      <c r="J1603" s="184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84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83">
        <v>1</v>
      </c>
      <c r="U1603" s="139">
        <v>380461.90476190473</v>
      </c>
      <c r="V1603" s="140">
        <v>2.6283840444572388</v>
      </c>
      <c r="X1603" s="150">
        <v>4.2</v>
      </c>
      <c r="Y1603" s="149">
        <v>355.36666666666662</v>
      </c>
    </row>
    <row r="1604" spans="1:25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84">
        <v>38000</v>
      </c>
      <c r="J1604" s="184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84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83">
        <v>1</v>
      </c>
      <c r="U1604" s="139">
        <v>380461.90476190473</v>
      </c>
      <c r="V1604" s="140">
        <v>2.6283840444572388</v>
      </c>
      <c r="X1604" s="150">
        <v>4.2</v>
      </c>
      <c r="Y1604" s="149">
        <v>380.46190476190475</v>
      </c>
    </row>
    <row r="1605" spans="1:25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84">
        <v>38000</v>
      </c>
      <c r="J1605" s="184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84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83">
        <v>2</v>
      </c>
      <c r="U1605" s="139">
        <v>195630.95238095237</v>
      </c>
      <c r="V1605" s="140">
        <v>5.1116655510253759</v>
      </c>
      <c r="X1605" s="150">
        <v>4.2</v>
      </c>
      <c r="Y1605" s="149">
        <v>380.46190476190475</v>
      </c>
    </row>
    <row r="1606" spans="1:25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84">
        <v>38000</v>
      </c>
      <c r="J1606" s="184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84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83">
        <v>3</v>
      </c>
      <c r="U1606" s="139">
        <v>116630.95238095237</v>
      </c>
      <c r="V1606" s="140">
        <v>8.5740532816168233</v>
      </c>
      <c r="X1606" s="150">
        <v>8.4</v>
      </c>
      <c r="Y1606" s="149">
        <v>195.63095238095238</v>
      </c>
    </row>
    <row r="1607" spans="1:25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84">
        <v>38000</v>
      </c>
      <c r="J1607" s="184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84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83">
        <v>1</v>
      </c>
      <c r="U1607" s="139">
        <v>367914.28571428568</v>
      </c>
      <c r="V1607" s="140">
        <v>2.7180243845616214</v>
      </c>
      <c r="X1607" s="150">
        <v>12.600000000000001</v>
      </c>
      <c r="Y1607" s="149">
        <v>116.63095238095237</v>
      </c>
    </row>
    <row r="1608" spans="1:25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84">
        <v>38000</v>
      </c>
      <c r="J1608" s="184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84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83">
        <v>1</v>
      </c>
      <c r="U1608" s="139">
        <v>330271.42857142858</v>
      </c>
      <c r="V1608" s="140">
        <v>3.0278126216531858</v>
      </c>
      <c r="X1608" s="150">
        <v>4.2</v>
      </c>
      <c r="Y1608" s="149">
        <v>367.91428571428571</v>
      </c>
    </row>
    <row r="1609" spans="1:25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84">
        <v>38000</v>
      </c>
      <c r="J1609" s="184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84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83">
        <v>1</v>
      </c>
      <c r="U1609" s="139">
        <v>367914.28571428568</v>
      </c>
      <c r="V1609" s="140">
        <v>2.7180243845616214</v>
      </c>
      <c r="X1609" s="150">
        <v>4.2</v>
      </c>
      <c r="Y1609" s="149">
        <v>330.2714285714286</v>
      </c>
    </row>
    <row r="1610" spans="1:25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84">
        <v>38000</v>
      </c>
      <c r="J1610" s="184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84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83">
        <v>2</v>
      </c>
      <c r="U1610" s="139">
        <v>214452.38095238095</v>
      </c>
      <c r="V1610" s="140">
        <v>4.6630398578883092</v>
      </c>
      <c r="X1610" s="150">
        <v>4.2</v>
      </c>
      <c r="Y1610" s="149">
        <v>367.91428571428571</v>
      </c>
    </row>
    <row r="1611" spans="1:25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84">
        <v>38000</v>
      </c>
      <c r="J1611" s="124" t="s">
        <v>186</v>
      </c>
      <c r="K1611" s="184">
        <v>38000</v>
      </c>
      <c r="L1611" s="125">
        <v>17.927</v>
      </c>
      <c r="M1611" s="136">
        <v>18</v>
      </c>
      <c r="N1611" s="125">
        <v>1.7250000000000001</v>
      </c>
      <c r="O1611" s="184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83">
        <v>2</v>
      </c>
      <c r="U1611" s="139">
        <v>220726.19047619047</v>
      </c>
      <c r="V1611" s="140">
        <v>4.5304999730327387</v>
      </c>
      <c r="X1611" s="150">
        <v>8.4</v>
      </c>
      <c r="Y1611" s="149">
        <v>214.45238095238096</v>
      </c>
    </row>
    <row r="1612" spans="1:25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84">
        <v>38000</v>
      </c>
      <c r="J1612" s="124" t="s">
        <v>186</v>
      </c>
      <c r="K1612" s="184">
        <v>38000</v>
      </c>
      <c r="L1612" s="125">
        <v>17.832000000000001</v>
      </c>
      <c r="M1612" s="136">
        <v>18</v>
      </c>
      <c r="N1612" s="125">
        <v>0.48199999999999998</v>
      </c>
      <c r="O1612" s="184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83">
        <v>1</v>
      </c>
      <c r="U1612" s="139">
        <v>430652.38095238095</v>
      </c>
      <c r="V1612" s="140">
        <v>2.3220584495284009</v>
      </c>
      <c r="X1612" s="150">
        <v>8.4</v>
      </c>
      <c r="Y1612" s="149">
        <v>220.72619047619045</v>
      </c>
    </row>
    <row r="1613" spans="1:25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84">
        <v>38000</v>
      </c>
      <c r="J1613" s="184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84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83">
        <v>1</v>
      </c>
      <c r="U1613" s="139">
        <v>418104.76190476189</v>
      </c>
      <c r="V1613" s="140">
        <v>2.3917450627548349</v>
      </c>
      <c r="X1613" s="150">
        <v>4.2</v>
      </c>
      <c r="Y1613" s="149">
        <v>430.65238095238095</v>
      </c>
    </row>
    <row r="1614" spans="1:25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84">
        <v>38000</v>
      </c>
      <c r="J1614" s="124" t="s">
        <v>186</v>
      </c>
      <c r="K1614" s="184">
        <v>38000</v>
      </c>
      <c r="L1614" s="125">
        <v>15.74</v>
      </c>
      <c r="M1614" s="136">
        <v>16</v>
      </c>
      <c r="N1614" s="125">
        <v>2.1560000000000001</v>
      </c>
      <c r="O1614" s="184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83">
        <v>2</v>
      </c>
      <c r="U1614" s="139">
        <v>208178.57142857142</v>
      </c>
      <c r="V1614" s="140">
        <v>4.8035683650711958</v>
      </c>
      <c r="X1614" s="150">
        <v>4.2</v>
      </c>
      <c r="Y1614" s="149">
        <v>418.10476190476186</v>
      </c>
    </row>
    <row r="1615" spans="1:25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84">
        <v>38000</v>
      </c>
      <c r="J1615" s="124" t="s">
        <v>186</v>
      </c>
      <c r="K1615" s="184">
        <v>38000</v>
      </c>
      <c r="L1615" s="125">
        <v>12.906000000000001</v>
      </c>
      <c r="M1615" s="136">
        <v>13</v>
      </c>
      <c r="N1615" s="125">
        <v>7.55</v>
      </c>
      <c r="O1615" s="184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83">
        <v>6</v>
      </c>
      <c r="U1615" s="139">
        <v>47464.81481481481</v>
      </c>
      <c r="V1615" s="140">
        <v>21.068237680933247</v>
      </c>
      <c r="X1615" s="150">
        <v>8.4</v>
      </c>
      <c r="Y1615" s="149">
        <v>208.17857142857142</v>
      </c>
    </row>
    <row r="1616" spans="1:25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84">
        <v>38000</v>
      </c>
      <c r="J1616" s="124" t="s">
        <v>186</v>
      </c>
      <c r="K1616" s="184">
        <v>38000</v>
      </c>
      <c r="L1616" s="125">
        <v>12.709</v>
      </c>
      <c r="M1616" s="136">
        <v>13</v>
      </c>
      <c r="N1616" s="125">
        <v>1.7949999999999999</v>
      </c>
      <c r="O1616" s="184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83">
        <v>2</v>
      </c>
      <c r="U1616" s="139">
        <v>189357.14285714284</v>
      </c>
      <c r="V1616" s="140">
        <v>5.2810260279139944</v>
      </c>
      <c r="X1616" s="150">
        <v>37.800000000000004</v>
      </c>
      <c r="Y1616" s="149">
        <v>47.464814814814808</v>
      </c>
    </row>
    <row r="1617" spans="1:25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84">
        <v>38000</v>
      </c>
      <c r="J1617" s="124" t="s">
        <v>186</v>
      </c>
      <c r="K1617" s="184">
        <v>38000</v>
      </c>
      <c r="L1617" s="125">
        <v>13.119</v>
      </c>
      <c r="M1617" s="136">
        <v>14</v>
      </c>
      <c r="N1617" s="125">
        <v>1.1020000000000001</v>
      </c>
      <c r="O1617" s="184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83">
        <v>1</v>
      </c>
      <c r="U1617" s="139">
        <v>380461.90476190473</v>
      </c>
      <c r="V1617" s="140">
        <v>2.6283840444572388</v>
      </c>
      <c r="X1617" s="150">
        <v>8.4</v>
      </c>
      <c r="Y1617" s="149">
        <v>189.35714285714283</v>
      </c>
    </row>
    <row r="1618" spans="1:25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84">
        <v>38000</v>
      </c>
      <c r="J1618" s="184">
        <v>38000</v>
      </c>
      <c r="K1618" s="184">
        <v>20000</v>
      </c>
      <c r="L1618" s="125">
        <v>15.273999999999999</v>
      </c>
      <c r="M1618" s="136">
        <v>16</v>
      </c>
      <c r="N1618" s="125">
        <v>1.0349999999999999</v>
      </c>
      <c r="O1618" s="184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83">
        <v>1</v>
      </c>
      <c r="U1618" s="139">
        <v>405557.14285714284</v>
      </c>
      <c r="V1618" s="140">
        <v>2.4657437739969708</v>
      </c>
      <c r="X1618" s="150">
        <v>4.2</v>
      </c>
      <c r="Y1618" s="149">
        <v>380.46190476190475</v>
      </c>
    </row>
    <row r="1619" spans="1:25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84">
        <v>110000</v>
      </c>
      <c r="J1619" s="184">
        <v>110000</v>
      </c>
      <c r="K1619" s="184">
        <v>38000</v>
      </c>
      <c r="L1619" s="125">
        <v>14.717000000000001</v>
      </c>
      <c r="M1619" s="136">
        <v>15</v>
      </c>
      <c r="N1619" s="125">
        <v>2.7949999999999999</v>
      </c>
      <c r="O1619" s="184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83">
        <v>7</v>
      </c>
      <c r="U1619" s="139">
        <v>175156.34920634917</v>
      </c>
      <c r="V1619" s="140">
        <v>5.7091849911870129</v>
      </c>
      <c r="X1619" s="150">
        <v>4.2</v>
      </c>
      <c r="Y1619" s="149">
        <v>405.55714285714282</v>
      </c>
    </row>
    <row r="1620" spans="1:25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84">
        <v>38000</v>
      </c>
      <c r="J1620" s="124" t="s">
        <v>186</v>
      </c>
      <c r="K1620" s="184">
        <v>38000</v>
      </c>
      <c r="L1620" s="125">
        <v>13.176</v>
      </c>
      <c r="M1620" s="136">
        <v>14</v>
      </c>
      <c r="N1620" s="125">
        <v>0.502</v>
      </c>
      <c r="O1620" s="184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83">
        <v>1</v>
      </c>
      <c r="U1620" s="139">
        <v>380461.90476190473</v>
      </c>
      <c r="V1620" s="140">
        <v>2.6283840444572388</v>
      </c>
      <c r="X1620" s="150">
        <v>12.600000000000001</v>
      </c>
      <c r="Y1620" s="149">
        <v>175.15634920634918</v>
      </c>
    </row>
    <row r="1621" spans="1:25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84">
        <v>38000</v>
      </c>
      <c r="J1621" s="124" t="s">
        <v>186</v>
      </c>
      <c r="K1621" s="184">
        <v>38000</v>
      </c>
      <c r="L1621" s="125">
        <v>12.147</v>
      </c>
      <c r="M1621" s="136">
        <v>13</v>
      </c>
      <c r="N1621" s="125">
        <v>8.3629999999999995</v>
      </c>
      <c r="O1621" s="184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83">
        <v>6</v>
      </c>
      <c r="U1621" s="139">
        <v>42718.333333333336</v>
      </c>
      <c r="V1621" s="140">
        <v>23.409152978814717</v>
      </c>
      <c r="X1621" s="150">
        <v>4.2</v>
      </c>
      <c r="Y1621" s="149">
        <v>380.46190476190475</v>
      </c>
    </row>
    <row r="1622" spans="1:25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84">
        <v>38000</v>
      </c>
      <c r="J1622" s="124" t="s">
        <v>186</v>
      </c>
      <c r="K1622" s="184">
        <v>38000</v>
      </c>
      <c r="L1622" s="125">
        <v>10.162000000000001</v>
      </c>
      <c r="M1622" s="136">
        <v>11</v>
      </c>
      <c r="N1622" s="125">
        <v>0.81200000000000006</v>
      </c>
      <c r="O1622" s="184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83">
        <v>1</v>
      </c>
      <c r="U1622" s="139">
        <v>342819.04761904763</v>
      </c>
      <c r="V1622" s="140">
        <v>2.9169907767529724</v>
      </c>
      <c r="X1622" s="150">
        <v>42</v>
      </c>
      <c r="Y1622" s="149">
        <v>42.718333333333341</v>
      </c>
    </row>
    <row r="1623" spans="1:25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84">
        <v>38000</v>
      </c>
      <c r="J1623" s="124" t="s">
        <v>186</v>
      </c>
      <c r="K1623" s="184">
        <v>38000</v>
      </c>
      <c r="L1623" s="125">
        <v>9.9510000000000005</v>
      </c>
      <c r="M1623" s="136">
        <v>10</v>
      </c>
      <c r="N1623" s="125">
        <v>2.419</v>
      </c>
      <c r="O1623" s="184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83">
        <v>3</v>
      </c>
      <c r="U1623" s="139">
        <v>116630.95238095237</v>
      </c>
      <c r="V1623" s="140">
        <v>8.5740532816168233</v>
      </c>
      <c r="X1623" s="150">
        <v>4.2</v>
      </c>
      <c r="Y1623" s="149">
        <v>342.81904761904764</v>
      </c>
    </row>
    <row r="1624" spans="1:25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84">
        <v>38000</v>
      </c>
      <c r="J1624" s="124" t="s">
        <v>186</v>
      </c>
      <c r="K1624" s="184">
        <v>38000</v>
      </c>
      <c r="L1624" s="125">
        <v>9.19</v>
      </c>
      <c r="M1624" s="136">
        <v>10</v>
      </c>
      <c r="N1624" s="125">
        <v>1.2190000000000001</v>
      </c>
      <c r="O1624" s="184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83">
        <v>1</v>
      </c>
      <c r="U1624" s="139">
        <v>330271.42857142858</v>
      </c>
      <c r="V1624" s="140">
        <v>3.0278126216531858</v>
      </c>
      <c r="X1624" s="150">
        <v>12.600000000000001</v>
      </c>
      <c r="Y1624" s="149">
        <v>116.63095238095237</v>
      </c>
    </row>
    <row r="1625" spans="1:25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84">
        <v>38000</v>
      </c>
      <c r="J1625" s="124" t="s">
        <v>186</v>
      </c>
      <c r="K1625" s="184">
        <v>38000</v>
      </c>
      <c r="L1625" s="125">
        <v>10.49</v>
      </c>
      <c r="M1625" s="136">
        <v>11</v>
      </c>
      <c r="N1625" s="125">
        <v>5.2279999999999998</v>
      </c>
      <c r="O1625" s="184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83">
        <v>5</v>
      </c>
      <c r="U1625" s="139">
        <v>52576.190476190473</v>
      </c>
      <c r="V1625" s="140">
        <v>19.02001630287112</v>
      </c>
      <c r="X1625" s="150">
        <v>4.2</v>
      </c>
      <c r="Y1625" s="149">
        <v>330.2714285714286</v>
      </c>
    </row>
    <row r="1626" spans="1:25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84">
        <v>110000</v>
      </c>
      <c r="L1626" s="125">
        <v>7.5579999999999998</v>
      </c>
      <c r="M1626" s="136">
        <v>8</v>
      </c>
      <c r="N1626" s="125">
        <v>2.8159999999999998</v>
      </c>
      <c r="O1626" s="184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83">
        <v>7</v>
      </c>
      <c r="U1626" s="139">
        <v>145878.57142857142</v>
      </c>
      <c r="V1626" s="140">
        <v>6.8550164030749654</v>
      </c>
      <c r="X1626" s="150">
        <v>25.200000000000003</v>
      </c>
      <c r="Y1626" s="149">
        <v>52.576190476190469</v>
      </c>
    </row>
    <row r="1627" spans="1:25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84">
        <v>38000</v>
      </c>
      <c r="J1627" s="184">
        <v>38000</v>
      </c>
      <c r="K1627" s="184">
        <v>20000</v>
      </c>
      <c r="L1627" s="125">
        <v>6.399</v>
      </c>
      <c r="M1627" s="136">
        <v>7</v>
      </c>
      <c r="N1627" s="125">
        <v>1.865</v>
      </c>
      <c r="O1627" s="184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83">
        <v>4</v>
      </c>
      <c r="U1627" s="139">
        <v>99961.904761904763</v>
      </c>
      <c r="V1627" s="140">
        <v>10.003810975609756</v>
      </c>
      <c r="X1627" s="150">
        <v>12.600000000000001</v>
      </c>
      <c r="Y1627" s="149">
        <v>145.87857142857141</v>
      </c>
    </row>
    <row r="1628" spans="1:25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84">
        <v>38000</v>
      </c>
      <c r="J1628" s="184">
        <v>38000</v>
      </c>
      <c r="K1628" s="184">
        <v>20000</v>
      </c>
      <c r="L1628" s="125">
        <v>5.5910000000000002</v>
      </c>
      <c r="M1628" s="136">
        <v>6</v>
      </c>
      <c r="N1628" s="125">
        <v>0.91300000000000003</v>
      </c>
      <c r="O1628" s="184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83">
        <v>4</v>
      </c>
      <c r="U1628" s="139">
        <v>183192.85714285713</v>
      </c>
      <c r="V1628" s="140">
        <v>5.4587281163488903</v>
      </c>
      <c r="X1628" s="150">
        <v>8.4</v>
      </c>
      <c r="Y1628" s="149">
        <v>99.961904761904762</v>
      </c>
    </row>
    <row r="1629" spans="1:25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84">
        <v>38000</v>
      </c>
      <c r="J1629" s="184">
        <v>38000</v>
      </c>
      <c r="K1629" s="184">
        <v>20000</v>
      </c>
      <c r="L1629" s="125">
        <v>6.4269999999999996</v>
      </c>
      <c r="M1629" s="136">
        <v>7</v>
      </c>
      <c r="N1629" s="125">
        <v>2.819</v>
      </c>
      <c r="O1629" s="184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83">
        <v>4</v>
      </c>
      <c r="U1629" s="139">
        <v>66641.269841269837</v>
      </c>
      <c r="V1629" s="140">
        <v>15.005716463414636</v>
      </c>
      <c r="X1629" s="150">
        <v>4.2</v>
      </c>
      <c r="Y1629" s="149">
        <v>183.19285714285712</v>
      </c>
    </row>
    <row r="1630" spans="1:25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84">
        <v>38000</v>
      </c>
      <c r="J1630" s="184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84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83">
        <v>4</v>
      </c>
      <c r="U1630" s="139">
        <v>166461.90476190476</v>
      </c>
      <c r="V1630" s="140">
        <v>6.0073804960379897</v>
      </c>
      <c r="X1630" s="150">
        <v>12.600000000000001</v>
      </c>
      <c r="Y1630" s="149">
        <v>66.641269841269832</v>
      </c>
    </row>
    <row r="1631" spans="1:25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84">
        <v>38000</v>
      </c>
      <c r="J1631" s="184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84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83">
        <v>4</v>
      </c>
      <c r="U1631" s="139">
        <v>91596.428571428565</v>
      </c>
      <c r="V1631" s="140">
        <v>10.917456232697781</v>
      </c>
      <c r="X1631" s="150">
        <v>4.2</v>
      </c>
      <c r="Y1631" s="149">
        <v>166.46190476190475</v>
      </c>
    </row>
    <row r="1632" spans="1:25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84">
        <v>38000</v>
      </c>
      <c r="J1632" s="184">
        <v>38000</v>
      </c>
      <c r="K1632" s="184">
        <v>10000</v>
      </c>
      <c r="L1632" s="125">
        <v>7.96</v>
      </c>
      <c r="M1632" s="136">
        <v>8</v>
      </c>
      <c r="N1632" s="125">
        <v>2.69</v>
      </c>
      <c r="O1632" s="184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83">
        <v>4</v>
      </c>
      <c r="U1632" s="139">
        <v>72218.253968253965</v>
      </c>
      <c r="V1632" s="140">
        <v>13.846914665640972</v>
      </c>
      <c r="X1632" s="150">
        <v>8.4</v>
      </c>
      <c r="Y1632" s="149">
        <v>91.596428571428561</v>
      </c>
    </row>
    <row r="1633" spans="1:25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84">
        <v>38000</v>
      </c>
      <c r="J1633" s="184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84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83">
        <v>4</v>
      </c>
      <c r="U1633" s="139">
        <v>83230.952380952382</v>
      </c>
      <c r="V1633" s="140">
        <v>12.014760992075979</v>
      </c>
      <c r="X1633" s="150">
        <v>12.600000000000001</v>
      </c>
      <c r="Y1633" s="149">
        <v>72.218253968253961</v>
      </c>
    </row>
    <row r="1634" spans="1:25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84">
        <v>38000</v>
      </c>
      <c r="J1634" s="184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84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83">
        <v>1</v>
      </c>
      <c r="U1634" s="139">
        <v>393009.52380952379</v>
      </c>
      <c r="V1634" s="140">
        <v>2.5444676004458877</v>
      </c>
      <c r="X1634" s="150">
        <v>8.4</v>
      </c>
      <c r="Y1634" s="149">
        <v>83.230952380952374</v>
      </c>
    </row>
    <row r="1635" spans="1:25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84">
        <v>38000</v>
      </c>
      <c r="J1635" s="184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84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83">
        <v>3</v>
      </c>
      <c r="U1635" s="139">
        <v>145908.73015873015</v>
      </c>
      <c r="V1635" s="140">
        <v>6.8535994995784506</v>
      </c>
      <c r="X1635" s="150">
        <v>4.2</v>
      </c>
      <c r="Y1635" s="149">
        <v>393.00952380952378</v>
      </c>
    </row>
    <row r="1636" spans="1:25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84">
        <v>38000</v>
      </c>
      <c r="J1636" s="124" t="s">
        <v>186</v>
      </c>
      <c r="K1636" s="184">
        <v>38000</v>
      </c>
      <c r="L1636" s="125">
        <v>15.478</v>
      </c>
      <c r="M1636" s="136">
        <v>16</v>
      </c>
      <c r="N1636" s="125">
        <v>1.1970000000000001</v>
      </c>
      <c r="O1636" s="184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83">
        <v>1</v>
      </c>
      <c r="U1636" s="139">
        <v>405557.14285714284</v>
      </c>
      <c r="V1636" s="140">
        <v>2.4657437739969708</v>
      </c>
      <c r="X1636" s="150">
        <v>12.600000000000001</v>
      </c>
      <c r="Y1636" s="149">
        <v>145.90873015873015</v>
      </c>
    </row>
    <row r="1637" spans="1:25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84">
        <v>38000</v>
      </c>
      <c r="J1637" s="124" t="s">
        <v>186</v>
      </c>
      <c r="K1637" s="184">
        <v>38000</v>
      </c>
      <c r="L1637" s="125">
        <v>12.103999999999999</v>
      </c>
      <c r="M1637" s="136">
        <v>13</v>
      </c>
      <c r="N1637" s="125">
        <v>4.149</v>
      </c>
      <c r="O1637" s="184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83">
        <v>4</v>
      </c>
      <c r="U1637" s="139">
        <v>60061.904761904763</v>
      </c>
      <c r="V1637" s="140">
        <v>16.649488622849439</v>
      </c>
      <c r="X1637" s="150">
        <v>4.2</v>
      </c>
      <c r="Y1637" s="149">
        <v>405.55714285714282</v>
      </c>
    </row>
    <row r="1638" spans="1:25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84">
        <v>38000</v>
      </c>
      <c r="J1638" s="124" t="s">
        <v>186</v>
      </c>
      <c r="K1638" s="184">
        <v>38000</v>
      </c>
      <c r="L1638" s="125">
        <v>8.3160000000000007</v>
      </c>
      <c r="M1638" s="136">
        <v>9</v>
      </c>
      <c r="N1638" s="125">
        <v>2.383</v>
      </c>
      <c r="O1638" s="184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83">
        <v>3</v>
      </c>
      <c r="U1638" s="139">
        <v>112448.41269841269</v>
      </c>
      <c r="V1638" s="140">
        <v>8.8929667925327323</v>
      </c>
      <c r="X1638" s="150">
        <v>21</v>
      </c>
      <c r="Y1638" s="149">
        <v>60.061904761904763</v>
      </c>
    </row>
    <row r="1639" spans="1:25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84">
        <v>38000</v>
      </c>
      <c r="J1639" s="124" t="s">
        <v>186</v>
      </c>
      <c r="K1639" s="184">
        <v>38000</v>
      </c>
      <c r="L1639" s="125">
        <v>10.914999999999999</v>
      </c>
      <c r="M1639" s="136">
        <v>11</v>
      </c>
      <c r="N1639" s="125">
        <v>1.3939999999999999</v>
      </c>
      <c r="O1639" s="184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83">
        <v>1</v>
      </c>
      <c r="U1639" s="139">
        <v>342819.04761904763</v>
      </c>
      <c r="V1639" s="140">
        <v>2.9169907767529724</v>
      </c>
      <c r="X1639" s="150">
        <v>12.600000000000001</v>
      </c>
      <c r="Y1639" s="149">
        <v>112.44841269841268</v>
      </c>
    </row>
    <row r="1640" spans="1:25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84">
        <v>38000</v>
      </c>
      <c r="J1640" s="124" t="s">
        <v>186</v>
      </c>
      <c r="K1640" s="184">
        <v>38000</v>
      </c>
      <c r="L1640" s="125">
        <v>9.1850000000000005</v>
      </c>
      <c r="M1640" s="136">
        <v>10</v>
      </c>
      <c r="N1640" s="125">
        <v>2.7810000000000001</v>
      </c>
      <c r="O1640" s="184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83">
        <v>3</v>
      </c>
      <c r="U1640" s="139">
        <v>116630.95238095237</v>
      </c>
      <c r="V1640" s="140">
        <v>8.5740532816168233</v>
      </c>
      <c r="X1640" s="150">
        <v>4.2</v>
      </c>
      <c r="Y1640" s="149">
        <v>342.81904761904764</v>
      </c>
    </row>
    <row r="1641" spans="1:25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84">
        <v>38000</v>
      </c>
      <c r="J1641" s="124" t="s">
        <v>186</v>
      </c>
      <c r="K1641" s="184">
        <v>38000</v>
      </c>
      <c r="L1641" s="125">
        <v>9.8680000000000003</v>
      </c>
      <c r="M1641" s="136">
        <v>10</v>
      </c>
      <c r="N1641" s="125">
        <v>1.379</v>
      </c>
      <c r="O1641" s="184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83">
        <v>1</v>
      </c>
      <c r="U1641" s="139">
        <v>330271.42857142858</v>
      </c>
      <c r="V1641" s="140">
        <v>3.0278126216531858</v>
      </c>
      <c r="X1641" s="150">
        <v>12.600000000000001</v>
      </c>
      <c r="Y1641" s="149">
        <v>116.63095238095237</v>
      </c>
    </row>
    <row r="1642" spans="1:25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84">
        <v>38000</v>
      </c>
      <c r="J1642" s="124" t="s">
        <v>186</v>
      </c>
      <c r="K1642" s="184">
        <v>38000</v>
      </c>
      <c r="L1642" s="125">
        <v>7.4539999999999997</v>
      </c>
      <c r="M1642" s="136">
        <v>8</v>
      </c>
      <c r="N1642" s="125">
        <v>0.45100000000000001</v>
      </c>
      <c r="O1642" s="184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83">
        <v>4</v>
      </c>
      <c r="U1642" s="139">
        <v>216654.76190476189</v>
      </c>
      <c r="V1642" s="140">
        <v>4.6156382218803227</v>
      </c>
      <c r="X1642" s="150">
        <v>4.2</v>
      </c>
      <c r="Y1642" s="149">
        <v>330.2714285714286</v>
      </c>
    </row>
    <row r="1643" spans="1:25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84">
        <v>38000</v>
      </c>
      <c r="J1643" s="124" t="s">
        <v>186</v>
      </c>
      <c r="K1643" s="184">
        <v>38000</v>
      </c>
      <c r="L1643" s="125">
        <v>6.4950000000000001</v>
      </c>
      <c r="M1643" s="136">
        <v>7</v>
      </c>
      <c r="N1643" s="125">
        <v>1.2669999999999999</v>
      </c>
      <c r="O1643" s="184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83">
        <v>4</v>
      </c>
      <c r="U1643" s="139">
        <v>199923.80952380953</v>
      </c>
      <c r="V1643" s="140">
        <v>5.0019054878048781</v>
      </c>
      <c r="X1643" s="150">
        <v>4.2</v>
      </c>
      <c r="Y1643" s="149">
        <v>216.6547619047619</v>
      </c>
    </row>
    <row r="1644" spans="1:25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84">
        <v>38000</v>
      </c>
      <c r="J1644" s="124" t="s">
        <v>186</v>
      </c>
      <c r="K1644" s="184">
        <v>38000</v>
      </c>
      <c r="L1644" s="125">
        <v>3.8239999999999998</v>
      </c>
      <c r="M1644" s="136">
        <v>4</v>
      </c>
      <c r="N1644" s="125">
        <v>2.0880000000000001</v>
      </c>
      <c r="O1644" s="184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83">
        <v>4</v>
      </c>
      <c r="U1644" s="139">
        <v>74865.476190476184</v>
      </c>
      <c r="V1644" s="140">
        <v>13.357291650102566</v>
      </c>
      <c r="X1644" s="150">
        <v>4.2</v>
      </c>
      <c r="Y1644" s="149">
        <v>199.92380952380952</v>
      </c>
    </row>
    <row r="1645" spans="1:25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84">
        <v>38000</v>
      </c>
      <c r="J1645" s="124" t="s">
        <v>186</v>
      </c>
      <c r="K1645" s="184">
        <v>38000</v>
      </c>
      <c r="L1645" s="125">
        <v>4.359</v>
      </c>
      <c r="M1645" s="136">
        <v>5</v>
      </c>
      <c r="N1645" s="125">
        <v>2.1190000000000002</v>
      </c>
      <c r="O1645" s="184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83">
        <v>4</v>
      </c>
      <c r="U1645" s="139">
        <v>83230.952380952382</v>
      </c>
      <c r="V1645" s="140">
        <v>12.014760992075979</v>
      </c>
      <c r="X1645" s="150">
        <v>8.4</v>
      </c>
      <c r="Y1645" s="149">
        <v>74.865476190476173</v>
      </c>
    </row>
    <row r="1646" spans="1:25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84">
        <v>38000</v>
      </c>
      <c r="J1646" s="124" t="s">
        <v>186</v>
      </c>
      <c r="K1646" s="184">
        <v>38000</v>
      </c>
      <c r="L1646" s="125">
        <v>1.577</v>
      </c>
      <c r="M1646" s="136">
        <v>2</v>
      </c>
      <c r="N1646" s="125">
        <v>1.2649999999999999</v>
      </c>
      <c r="O1646" s="184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83">
        <v>4</v>
      </c>
      <c r="U1646" s="139">
        <v>116269.04761904762</v>
      </c>
      <c r="V1646" s="140">
        <v>8.6007413019884087</v>
      </c>
      <c r="X1646" s="150">
        <v>8.4</v>
      </c>
      <c r="Y1646" s="149">
        <v>83.230952380952374</v>
      </c>
    </row>
    <row r="1647" spans="1:25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84">
        <v>38000</v>
      </c>
      <c r="J1647" s="124" t="s">
        <v>186</v>
      </c>
      <c r="K1647" s="184">
        <v>38000</v>
      </c>
      <c r="L1647" s="125">
        <v>7.1310000000000002</v>
      </c>
      <c r="M1647" s="136">
        <v>8</v>
      </c>
      <c r="N1647" s="125">
        <v>0.59499999999999997</v>
      </c>
      <c r="O1647" s="184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83">
        <v>4</v>
      </c>
      <c r="U1647" s="139">
        <v>216654.76190476189</v>
      </c>
      <c r="V1647" s="140">
        <v>4.6156382218803227</v>
      </c>
      <c r="X1647" s="150">
        <v>4.2</v>
      </c>
      <c r="Y1647" s="149">
        <v>116.26904761904763</v>
      </c>
    </row>
    <row r="1648" spans="1:25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84">
        <v>38000</v>
      </c>
      <c r="J1648" s="184">
        <v>38000</v>
      </c>
      <c r="K1648" s="184">
        <v>20000</v>
      </c>
      <c r="L1648" s="125">
        <v>4.1660000000000004</v>
      </c>
      <c r="M1648" s="136">
        <v>5</v>
      </c>
      <c r="N1648" s="125">
        <v>1.736</v>
      </c>
      <c r="O1648" s="184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83">
        <v>4</v>
      </c>
      <c r="U1648" s="139">
        <v>83230.952380952382</v>
      </c>
      <c r="V1648" s="140">
        <v>12.014760992075979</v>
      </c>
      <c r="X1648" s="150">
        <v>4.2</v>
      </c>
      <c r="Y1648" s="149">
        <v>216.6547619047619</v>
      </c>
    </row>
    <row r="1649" spans="1:25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84">
        <v>38000</v>
      </c>
      <c r="J1649" s="184">
        <v>38000</v>
      </c>
      <c r="K1649" s="184">
        <v>20000</v>
      </c>
      <c r="L1649" s="125">
        <v>2.7829999999999999</v>
      </c>
      <c r="M1649" s="136">
        <v>3</v>
      </c>
      <c r="N1649" s="125">
        <v>1.0129999999999999</v>
      </c>
      <c r="O1649" s="184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83">
        <v>4</v>
      </c>
      <c r="U1649" s="139">
        <v>133000</v>
      </c>
      <c r="V1649" s="140">
        <v>7.518796992481203</v>
      </c>
      <c r="X1649" s="150">
        <v>8.4</v>
      </c>
      <c r="Y1649" s="149">
        <v>83.230952380952374</v>
      </c>
    </row>
    <row r="1650" spans="1:25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84">
        <v>38000</v>
      </c>
      <c r="J1650" s="184">
        <v>38000</v>
      </c>
      <c r="K1650" s="184">
        <v>20000</v>
      </c>
      <c r="L1650" s="125">
        <v>4.8490000000000002</v>
      </c>
      <c r="M1650" s="136">
        <v>5</v>
      </c>
      <c r="N1650" s="125">
        <v>1.5569999999999999</v>
      </c>
      <c r="O1650" s="184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83">
        <v>4</v>
      </c>
      <c r="U1650" s="139">
        <v>166461.90476190476</v>
      </c>
      <c r="V1650" s="140">
        <v>6.0073804960379897</v>
      </c>
      <c r="X1650" s="150">
        <v>4.2</v>
      </c>
      <c r="Y1650" s="149">
        <v>133</v>
      </c>
    </row>
    <row r="1651" spans="1:25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84">
        <v>38000</v>
      </c>
      <c r="J1651" s="184">
        <v>38000</v>
      </c>
      <c r="K1651" s="184">
        <v>20000</v>
      </c>
      <c r="L1651" s="125">
        <v>6.8710000000000004</v>
      </c>
      <c r="M1651" s="136">
        <v>7</v>
      </c>
      <c r="N1651" s="125">
        <v>1.5569999999999999</v>
      </c>
      <c r="O1651" s="184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83">
        <v>4</v>
      </c>
      <c r="U1651" s="139">
        <v>199923.80952380953</v>
      </c>
      <c r="V1651" s="140">
        <v>5.0019054878048781</v>
      </c>
      <c r="X1651" s="150">
        <v>4.2</v>
      </c>
      <c r="Y1651" s="149">
        <v>166.46190476190475</v>
      </c>
    </row>
    <row r="1652" spans="1:25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84">
        <v>38000</v>
      </c>
      <c r="J1652" s="184">
        <v>38000</v>
      </c>
      <c r="K1652" s="184">
        <v>20000</v>
      </c>
      <c r="L1652" s="125">
        <v>8.6370000000000005</v>
      </c>
      <c r="M1652" s="136">
        <v>9</v>
      </c>
      <c r="N1652" s="125">
        <v>0.89700000000000002</v>
      </c>
      <c r="O1652" s="184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83">
        <v>1</v>
      </c>
      <c r="U1652" s="139">
        <v>317723.80952380953</v>
      </c>
      <c r="V1652" s="140">
        <v>3.1473876682353645</v>
      </c>
      <c r="X1652" s="150">
        <v>4.2</v>
      </c>
      <c r="Y1652" s="149">
        <v>199.92380952380952</v>
      </c>
    </row>
    <row r="1653" spans="1:25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84">
        <v>38000</v>
      </c>
      <c r="J1653" s="184">
        <v>38000</v>
      </c>
      <c r="K1653" s="184">
        <v>20000</v>
      </c>
      <c r="L1653" s="125">
        <v>7.0709999999999997</v>
      </c>
      <c r="M1653" s="136">
        <v>8</v>
      </c>
      <c r="N1653" s="125">
        <v>1.8029999999999999</v>
      </c>
      <c r="O1653" s="184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83">
        <v>4</v>
      </c>
      <c r="U1653" s="139">
        <v>108327.38095238095</v>
      </c>
      <c r="V1653" s="140">
        <v>9.2312764437606454</v>
      </c>
      <c r="X1653" s="150">
        <v>4.2</v>
      </c>
      <c r="Y1653" s="149">
        <v>317.72380952380951</v>
      </c>
    </row>
    <row r="1654" spans="1:25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84">
        <v>38000</v>
      </c>
      <c r="J1654" s="184">
        <v>38000</v>
      </c>
      <c r="K1654" s="184">
        <v>20000</v>
      </c>
      <c r="L1654" s="125">
        <v>3.149</v>
      </c>
      <c r="M1654" s="136">
        <v>4</v>
      </c>
      <c r="N1654" s="125">
        <v>0.57699999999999996</v>
      </c>
      <c r="O1654" s="184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83">
        <v>4</v>
      </c>
      <c r="U1654" s="139">
        <v>149730.95238095237</v>
      </c>
      <c r="V1654" s="140">
        <v>6.6786458250512828</v>
      </c>
      <c r="X1654" s="150">
        <v>8.4</v>
      </c>
      <c r="Y1654" s="149">
        <v>108.32738095238095</v>
      </c>
    </row>
    <row r="1655" spans="1:25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84">
        <v>38000</v>
      </c>
      <c r="J1655" s="184">
        <v>38000</v>
      </c>
      <c r="K1655" s="184">
        <v>20000</v>
      </c>
      <c r="L1655" s="125">
        <v>5.3079999999999998</v>
      </c>
      <c r="M1655" s="136">
        <v>6</v>
      </c>
      <c r="N1655" s="125">
        <v>3.9039999999999999</v>
      </c>
      <c r="O1655" s="184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83">
        <v>4</v>
      </c>
      <c r="U1655" s="139">
        <v>36638.571428571428</v>
      </c>
      <c r="V1655" s="140">
        <v>27.293640581744455</v>
      </c>
      <c r="X1655" s="150">
        <v>4.2</v>
      </c>
      <c r="Y1655" s="149">
        <v>149.73095238095235</v>
      </c>
    </row>
    <row r="1656" spans="1:25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84">
        <v>38000</v>
      </c>
      <c r="J1656" s="184">
        <v>38000</v>
      </c>
      <c r="K1656" s="184">
        <v>20000</v>
      </c>
      <c r="L1656" s="125">
        <v>7.1630000000000003</v>
      </c>
      <c r="M1656" s="136">
        <v>8</v>
      </c>
      <c r="N1656" s="125">
        <v>3.1139999999999999</v>
      </c>
      <c r="O1656" s="184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83">
        <v>4</v>
      </c>
      <c r="U1656" s="139">
        <v>54163.690476190473</v>
      </c>
      <c r="V1656" s="140">
        <v>18.462552887521291</v>
      </c>
      <c r="X1656" s="150">
        <v>21</v>
      </c>
      <c r="Y1656" s="149">
        <v>36.638571428571431</v>
      </c>
    </row>
    <row r="1657" spans="1:25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84">
        <v>38000</v>
      </c>
      <c r="J1657" s="184">
        <v>38000</v>
      </c>
      <c r="K1657" s="184">
        <v>20000</v>
      </c>
      <c r="L1657" s="125">
        <v>8.3209999999999997</v>
      </c>
      <c r="M1657" s="136">
        <v>9</v>
      </c>
      <c r="N1657" s="125">
        <v>3.456</v>
      </c>
      <c r="O1657" s="184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83">
        <v>4</v>
      </c>
      <c r="U1657" s="139">
        <v>58346.428571428572</v>
      </c>
      <c r="V1657" s="140">
        <v>17.13900961008753</v>
      </c>
      <c r="X1657" s="150">
        <v>16.8</v>
      </c>
      <c r="Y1657" s="149">
        <v>54.163690476190474</v>
      </c>
    </row>
    <row r="1658" spans="1:25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84">
        <v>38000</v>
      </c>
      <c r="J1658" s="184">
        <v>38000</v>
      </c>
      <c r="K1658" s="184">
        <v>20000</v>
      </c>
      <c r="L1658" s="125">
        <v>7.5170000000000003</v>
      </c>
      <c r="M1658" s="136">
        <v>8</v>
      </c>
      <c r="N1658" s="125">
        <v>0.88400000000000001</v>
      </c>
      <c r="O1658" s="184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83">
        <v>4</v>
      </c>
      <c r="U1658" s="139">
        <v>216654.76190476189</v>
      </c>
      <c r="V1658" s="140">
        <v>4.6156382218803227</v>
      </c>
      <c r="X1658" s="150">
        <v>16.8</v>
      </c>
      <c r="Y1658" s="149">
        <v>58.346428571428568</v>
      </c>
    </row>
    <row r="1659" spans="1:25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84">
        <v>38000</v>
      </c>
      <c r="J1659" s="184">
        <v>38000</v>
      </c>
      <c r="K1659" s="184">
        <v>20000</v>
      </c>
      <c r="L1659" s="125">
        <v>9.0210000000000008</v>
      </c>
      <c r="M1659" s="136">
        <v>10</v>
      </c>
      <c r="N1659" s="125">
        <v>1.764</v>
      </c>
      <c r="O1659" s="184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83">
        <v>2</v>
      </c>
      <c r="U1659" s="139">
        <v>170535.71428571429</v>
      </c>
      <c r="V1659" s="140">
        <v>5.8638743455497382</v>
      </c>
      <c r="X1659" s="150">
        <v>4.2</v>
      </c>
      <c r="Y1659" s="149">
        <v>216.6547619047619</v>
      </c>
    </row>
    <row r="1660" spans="1:25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84">
        <v>38000</v>
      </c>
      <c r="J1660" s="184">
        <v>38000</v>
      </c>
      <c r="K1660" s="184">
        <v>20000</v>
      </c>
      <c r="L1660" s="125">
        <v>5.1520000000000001</v>
      </c>
      <c r="M1660" s="136">
        <v>6</v>
      </c>
      <c r="N1660" s="125">
        <v>2.335</v>
      </c>
      <c r="O1660" s="184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83">
        <v>4</v>
      </c>
      <c r="U1660" s="139">
        <v>91596.428571428565</v>
      </c>
      <c r="V1660" s="140">
        <v>10.917456232697781</v>
      </c>
      <c r="X1660" s="150">
        <v>8.4</v>
      </c>
      <c r="Y1660" s="149">
        <v>170.53571428571428</v>
      </c>
    </row>
    <row r="1661" spans="1:25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84">
        <v>38000</v>
      </c>
      <c r="J1661" s="184">
        <v>38000</v>
      </c>
      <c r="K1661" s="184">
        <v>20000</v>
      </c>
      <c r="L1661" s="125">
        <v>9.8520000000000003</v>
      </c>
      <c r="M1661" s="136">
        <v>10</v>
      </c>
      <c r="N1661" s="125">
        <v>2.262</v>
      </c>
      <c r="O1661" s="184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83">
        <v>2</v>
      </c>
      <c r="U1661" s="139">
        <v>170535.71428571429</v>
      </c>
      <c r="V1661" s="140">
        <v>5.8638743455497382</v>
      </c>
      <c r="X1661" s="150">
        <v>8.4</v>
      </c>
      <c r="Y1661" s="149">
        <v>91.596428571428561</v>
      </c>
    </row>
    <row r="1662" spans="1:25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84">
        <v>38000</v>
      </c>
      <c r="J1662" s="184">
        <v>38000</v>
      </c>
      <c r="K1662" s="184">
        <v>20000</v>
      </c>
      <c r="L1662" s="125">
        <v>8.1039999999999992</v>
      </c>
      <c r="M1662" s="136">
        <v>9</v>
      </c>
      <c r="N1662" s="125">
        <v>1.605</v>
      </c>
      <c r="O1662" s="184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83">
        <v>2</v>
      </c>
      <c r="U1662" s="139">
        <v>164261.90476190476</v>
      </c>
      <c r="V1662" s="140">
        <v>6.087838817219887</v>
      </c>
      <c r="X1662" s="150">
        <v>8.4</v>
      </c>
      <c r="Y1662" s="149">
        <v>170.53571428571428</v>
      </c>
    </row>
    <row r="1663" spans="1:25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84">
        <v>38000</v>
      </c>
      <c r="J1663" s="184">
        <v>38000</v>
      </c>
      <c r="K1663" s="184">
        <v>20000</v>
      </c>
      <c r="L1663" s="125">
        <v>9.4879999999999995</v>
      </c>
      <c r="M1663" s="136">
        <v>10</v>
      </c>
      <c r="N1663" s="125">
        <v>0.871</v>
      </c>
      <c r="O1663" s="184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83">
        <v>1</v>
      </c>
      <c r="U1663" s="139">
        <v>330271.42857142858</v>
      </c>
      <c r="V1663" s="140">
        <v>3.0278126216531858</v>
      </c>
      <c r="X1663" s="150">
        <v>8.4</v>
      </c>
      <c r="Y1663" s="149">
        <v>164.26190476190479</v>
      </c>
    </row>
    <row r="1664" spans="1:25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84">
        <v>38000</v>
      </c>
      <c r="J1664" s="184">
        <v>38000</v>
      </c>
      <c r="K1664" s="184">
        <v>20000</v>
      </c>
      <c r="L1664" s="125">
        <v>8.9649999999999999</v>
      </c>
      <c r="M1664" s="136">
        <v>9</v>
      </c>
      <c r="N1664" s="125">
        <v>1.2330000000000001</v>
      </c>
      <c r="O1664" s="184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83">
        <v>1</v>
      </c>
      <c r="U1664" s="139">
        <v>317723.80952380953</v>
      </c>
      <c r="V1664" s="140">
        <v>3.1473876682353645</v>
      </c>
      <c r="X1664" s="150">
        <v>4.2</v>
      </c>
      <c r="Y1664" s="149">
        <v>330.2714285714286</v>
      </c>
    </row>
    <row r="1665" spans="1:25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84">
        <v>38000</v>
      </c>
      <c r="J1665" s="184">
        <v>38000</v>
      </c>
      <c r="K1665" s="184">
        <v>20000</v>
      </c>
      <c r="L1665" s="125">
        <v>2.2770000000000001</v>
      </c>
      <c r="M1665" s="136">
        <v>3</v>
      </c>
      <c r="N1665" s="125">
        <v>0.622</v>
      </c>
      <c r="O1665" s="184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83">
        <v>4</v>
      </c>
      <c r="U1665" s="139">
        <v>133000</v>
      </c>
      <c r="V1665" s="140">
        <v>7.518796992481203</v>
      </c>
      <c r="X1665" s="150">
        <v>4.2</v>
      </c>
      <c r="Y1665" s="149">
        <v>317.72380952380951</v>
      </c>
    </row>
    <row r="1666" spans="1:25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84">
        <v>38000</v>
      </c>
      <c r="J1666" s="184">
        <v>38000</v>
      </c>
      <c r="K1666" s="184">
        <v>20000</v>
      </c>
      <c r="L1666" s="125">
        <v>6.7779999999999996</v>
      </c>
      <c r="M1666" s="136">
        <v>7</v>
      </c>
      <c r="N1666" s="125">
        <v>0.25800000000000001</v>
      </c>
      <c r="O1666" s="184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83">
        <v>4</v>
      </c>
      <c r="U1666" s="139">
        <v>199923.80952380953</v>
      </c>
      <c r="V1666" s="140">
        <v>5.0019054878048781</v>
      </c>
      <c r="X1666" s="150">
        <v>4.2</v>
      </c>
      <c r="Y1666" s="149">
        <v>133</v>
      </c>
    </row>
    <row r="1667" spans="1:25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84">
        <v>38000</v>
      </c>
      <c r="J1667" s="184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84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83">
        <v>4</v>
      </c>
      <c r="U1667" s="139">
        <v>116269.04761904762</v>
      </c>
      <c r="V1667" s="140">
        <v>8.6007413019884087</v>
      </c>
      <c r="X1667" s="150">
        <v>4.2</v>
      </c>
      <c r="Y1667" s="149">
        <v>199.92380952380952</v>
      </c>
    </row>
    <row r="1668" spans="1:25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84">
        <v>110000</v>
      </c>
      <c r="L1668" s="125">
        <v>6.6280000000000001</v>
      </c>
      <c r="M1668" s="136">
        <v>7</v>
      </c>
      <c r="N1668" s="125">
        <v>2.5670000000000002</v>
      </c>
      <c r="O1668" s="184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83">
        <v>7</v>
      </c>
      <c r="U1668" s="139">
        <v>141696.03174603172</v>
      </c>
      <c r="V1668" s="140">
        <v>7.0573606591350826</v>
      </c>
      <c r="X1668" s="150">
        <v>4.2</v>
      </c>
      <c r="Y1668" s="149">
        <v>116.26904761904763</v>
      </c>
    </row>
    <row r="1669" spans="1:25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84">
        <v>110000</v>
      </c>
      <c r="J1669" s="184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84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83">
        <v>7</v>
      </c>
      <c r="U1669" s="139">
        <v>374897.61904761905</v>
      </c>
      <c r="V1669" s="140">
        <v>2.6673949078161021</v>
      </c>
      <c r="X1669" s="150">
        <v>12.600000000000001</v>
      </c>
      <c r="Y1669" s="149">
        <v>141.69603174603171</v>
      </c>
    </row>
    <row r="1670" spans="1:25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84">
        <v>38000</v>
      </c>
      <c r="J1670" s="184">
        <v>38000</v>
      </c>
      <c r="K1670" s="184">
        <v>10000</v>
      </c>
      <c r="L1670" s="125">
        <v>3.7229999999999999</v>
      </c>
      <c r="M1670" s="136">
        <v>4</v>
      </c>
      <c r="N1670" s="125">
        <v>0.60099999999999998</v>
      </c>
      <c r="O1670" s="184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83">
        <v>4</v>
      </c>
      <c r="U1670" s="139">
        <v>149730.95238095237</v>
      </c>
      <c r="V1670" s="140">
        <v>6.6786458250512828</v>
      </c>
      <c r="X1670" s="150">
        <v>4.2</v>
      </c>
      <c r="Y1670" s="149">
        <v>374.89761904761906</v>
      </c>
    </row>
    <row r="1671" spans="1:25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84">
        <v>38000</v>
      </c>
      <c r="J1671" s="184">
        <v>38000</v>
      </c>
      <c r="K1671" s="184">
        <v>10000</v>
      </c>
      <c r="L1671" s="125">
        <v>3.032</v>
      </c>
      <c r="M1671" s="136">
        <v>4</v>
      </c>
      <c r="N1671" s="125">
        <v>1.018</v>
      </c>
      <c r="O1671" s="184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83">
        <v>4</v>
      </c>
      <c r="U1671" s="139">
        <v>149730.95238095237</v>
      </c>
      <c r="V1671" s="140">
        <v>6.6786458250512828</v>
      </c>
      <c r="X1671" s="150">
        <v>4.2</v>
      </c>
      <c r="Y1671" s="149">
        <v>149.73095238095235</v>
      </c>
    </row>
    <row r="1672" spans="1:25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84">
        <v>38000</v>
      </c>
      <c r="J1672" s="184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84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83">
        <v>1</v>
      </c>
      <c r="U1672" s="139">
        <v>430652.38095238095</v>
      </c>
      <c r="V1672" s="140">
        <v>2.3220584495284009</v>
      </c>
      <c r="X1672" s="150">
        <v>4.2</v>
      </c>
      <c r="Y1672" s="149">
        <v>149.73095238095235</v>
      </c>
    </row>
    <row r="1673" spans="1:25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84">
        <v>38000</v>
      </c>
      <c r="J1673" s="184">
        <v>38000</v>
      </c>
      <c r="K1673" s="184">
        <v>10000</v>
      </c>
      <c r="L1673" s="125">
        <v>13.238</v>
      </c>
      <c r="M1673" s="136">
        <v>14</v>
      </c>
      <c r="N1673" s="125">
        <v>3.1070000000000002</v>
      </c>
      <c r="O1673" s="184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83">
        <v>4</v>
      </c>
      <c r="U1673" s="139">
        <v>79260.119047619039</v>
      </c>
      <c r="V1673" s="140">
        <v>12.616685566661911</v>
      </c>
      <c r="X1673" s="150">
        <v>4.2</v>
      </c>
      <c r="Y1673" s="149">
        <v>430.65238095238095</v>
      </c>
    </row>
    <row r="1674" spans="1:25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84">
        <v>38000</v>
      </c>
      <c r="J1674" s="184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84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83">
        <v>4</v>
      </c>
      <c r="U1674" s="139">
        <v>45798.214285714283</v>
      </c>
      <c r="V1674" s="140">
        <v>21.834912465395561</v>
      </c>
      <c r="X1674" s="150">
        <v>16.8</v>
      </c>
      <c r="Y1674" s="149">
        <v>79.260119047619042</v>
      </c>
    </row>
    <row r="1675" spans="1:25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84">
        <v>38000</v>
      </c>
      <c r="J1675" s="184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84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83">
        <v>4</v>
      </c>
      <c r="U1675" s="139">
        <v>72218.253968253965</v>
      </c>
      <c r="V1675" s="140">
        <v>13.846914665640972</v>
      </c>
      <c r="X1675" s="150">
        <v>16.8</v>
      </c>
      <c r="Y1675" s="149">
        <v>45.79821428571428</v>
      </c>
    </row>
    <row r="1676" spans="1:25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  <c r="X1676" s="150">
        <v>12.600000000000001</v>
      </c>
      <c r="Y1676" s="149">
        <v>72.218253968253961</v>
      </c>
    </row>
    <row r="1677" spans="1:25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84">
        <v>38000</v>
      </c>
      <c r="J1677" s="184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84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83">
        <v>5</v>
      </c>
      <c r="U1677" s="139">
        <v>48086.734693877544</v>
      </c>
      <c r="V1677" s="140">
        <v>20.795755968169768</v>
      </c>
      <c r="X1677" s="150">
        <v>46.2</v>
      </c>
      <c r="Y1677" s="149">
        <v>47.258008658008656</v>
      </c>
    </row>
    <row r="1678" spans="1:25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84">
        <v>38000</v>
      </c>
      <c r="J1678" s="184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84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83">
        <v>3</v>
      </c>
      <c r="U1678" s="139">
        <v>120813.49206349206</v>
      </c>
      <c r="V1678" s="140">
        <v>8.2772212185909027</v>
      </c>
      <c r="X1678" s="150">
        <v>29.400000000000006</v>
      </c>
      <c r="Y1678" s="149">
        <v>48.086734693877546</v>
      </c>
    </row>
    <row r="1679" spans="1:25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84">
        <v>110000</v>
      </c>
      <c r="L1679" s="125">
        <v>12.726000000000001</v>
      </c>
      <c r="M1679" s="136">
        <v>13</v>
      </c>
      <c r="N1679" s="125">
        <v>1.0940000000000001</v>
      </c>
      <c r="O1679" s="184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83">
        <v>7</v>
      </c>
      <c r="U1679" s="139">
        <v>500373.80952380953</v>
      </c>
      <c r="V1679" s="140">
        <v>1.9985058789381271</v>
      </c>
      <c r="X1679" s="150">
        <v>12.600000000000001</v>
      </c>
      <c r="Y1679" s="149">
        <v>120.81349206349205</v>
      </c>
    </row>
    <row r="1680" spans="1:25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84">
        <v>38000</v>
      </c>
      <c r="J1680" s="184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84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83">
        <v>1</v>
      </c>
      <c r="U1680" s="139">
        <v>342819.04761904763</v>
      </c>
      <c r="V1680" s="140">
        <v>2.9169907767529724</v>
      </c>
      <c r="X1680" s="150">
        <v>4.2</v>
      </c>
      <c r="Y1680" s="149">
        <v>500.37380952380948</v>
      </c>
    </row>
    <row r="1681" spans="1:25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84">
        <v>38000</v>
      </c>
      <c r="J1681" s="184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84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83">
        <v>4</v>
      </c>
      <c r="U1681" s="139">
        <v>49980.952380952382</v>
      </c>
      <c r="V1681" s="140">
        <v>20.007621951219512</v>
      </c>
      <c r="X1681" s="150">
        <v>4.2</v>
      </c>
      <c r="Y1681" s="149">
        <v>342.81904761904764</v>
      </c>
    </row>
    <row r="1682" spans="1:25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84">
        <v>38000</v>
      </c>
      <c r="J1682" s="184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84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83">
        <v>4</v>
      </c>
      <c r="U1682" s="139">
        <v>50023.333333333336</v>
      </c>
      <c r="V1682" s="140">
        <v>19.990671020190579</v>
      </c>
      <c r="X1682" s="150">
        <v>16.8</v>
      </c>
      <c r="Y1682" s="149">
        <v>49.980952380952381</v>
      </c>
    </row>
    <row r="1683" spans="1:25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84">
        <v>38000</v>
      </c>
      <c r="J1683" s="184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84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83">
        <v>4</v>
      </c>
      <c r="U1683" s="139">
        <v>86831.428571428565</v>
      </c>
      <c r="V1683" s="140">
        <v>11.516567404823796</v>
      </c>
      <c r="X1683" s="150">
        <v>21</v>
      </c>
      <c r="Y1683" s="149">
        <v>50.023333333333333</v>
      </c>
    </row>
    <row r="1684" spans="1:25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84">
        <v>38000</v>
      </c>
      <c r="J1684" s="184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84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83">
        <v>1</v>
      </c>
      <c r="U1684" s="139">
        <v>455747.61904761905</v>
      </c>
      <c r="V1684" s="140">
        <v>2.1941968717021743</v>
      </c>
      <c r="X1684" s="150">
        <v>21</v>
      </c>
      <c r="Y1684" s="149">
        <v>86.83142857142856</v>
      </c>
    </row>
    <row r="1685" spans="1:25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84">
        <v>38000</v>
      </c>
      <c r="J1685" s="184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84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83">
        <v>2</v>
      </c>
      <c r="U1685" s="139">
        <v>220726.19047619047</v>
      </c>
      <c r="V1685" s="140">
        <v>4.5304999730327387</v>
      </c>
      <c r="X1685" s="150">
        <v>4.2</v>
      </c>
      <c r="Y1685" s="149">
        <v>455.74761904761908</v>
      </c>
    </row>
    <row r="1686" spans="1:25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84">
        <v>38000</v>
      </c>
      <c r="J1686" s="184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84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83">
        <v>1</v>
      </c>
      <c r="U1686" s="139">
        <v>443200</v>
      </c>
      <c r="V1686" s="140">
        <v>2.256317689530686</v>
      </c>
      <c r="X1686" s="150">
        <v>8.4</v>
      </c>
      <c r="Y1686" s="149">
        <v>220.72619047619045</v>
      </c>
    </row>
    <row r="1687" spans="1:25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84">
        <v>38000</v>
      </c>
      <c r="J1687" s="184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84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83">
        <v>1</v>
      </c>
      <c r="U1687" s="139">
        <v>418104.76190476189</v>
      </c>
      <c r="V1687" s="140">
        <v>2.3917450627548349</v>
      </c>
      <c r="X1687" s="150">
        <v>4.2</v>
      </c>
      <c r="Y1687" s="149">
        <v>443.2</v>
      </c>
    </row>
    <row r="1688" spans="1:25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84">
        <v>38000</v>
      </c>
      <c r="J1688" s="184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84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83">
        <v>1</v>
      </c>
      <c r="U1688" s="139">
        <v>405557.14285714284</v>
      </c>
      <c r="V1688" s="140">
        <v>2.4657437739969708</v>
      </c>
      <c r="X1688" s="150">
        <v>4.2</v>
      </c>
      <c r="Y1688" s="149">
        <v>418.10476190476186</v>
      </c>
    </row>
    <row r="1689" spans="1:25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84">
        <v>38000</v>
      </c>
      <c r="J1689" s="184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84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83">
        <v>4</v>
      </c>
      <c r="U1689" s="139">
        <v>76792.857142857145</v>
      </c>
      <c r="V1689" s="140">
        <v>13.022044460980373</v>
      </c>
      <c r="X1689" s="150">
        <v>4.2</v>
      </c>
      <c r="Y1689" s="149">
        <v>405.55714285714282</v>
      </c>
    </row>
    <row r="1690" spans="1:25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84">
        <v>38000</v>
      </c>
      <c r="J1690" s="184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84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83">
        <v>1</v>
      </c>
      <c r="U1690" s="139">
        <v>443200</v>
      </c>
      <c r="V1690" s="140">
        <v>2.256317689530686</v>
      </c>
      <c r="X1690" s="150">
        <v>21</v>
      </c>
      <c r="Y1690" s="149">
        <v>76.792857142857144</v>
      </c>
    </row>
    <row r="1691" spans="1:25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84">
        <v>38000</v>
      </c>
      <c r="J1691" s="184">
        <v>38000</v>
      </c>
      <c r="K1691" s="184">
        <v>20000</v>
      </c>
      <c r="L1691" s="125">
        <v>17.295999999999999</v>
      </c>
      <c r="M1691" s="136">
        <v>18</v>
      </c>
      <c r="N1691" s="125">
        <v>1.008</v>
      </c>
      <c r="O1691" s="184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83">
        <v>1</v>
      </c>
      <c r="U1691" s="139">
        <v>430652.38095238095</v>
      </c>
      <c r="V1691" s="140">
        <v>2.3220584495284009</v>
      </c>
      <c r="X1691" s="150">
        <v>4.2</v>
      </c>
      <c r="Y1691" s="149">
        <v>443.2</v>
      </c>
    </row>
    <row r="1692" spans="1:25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84">
        <v>110000</v>
      </c>
      <c r="L1692" s="125">
        <v>12.464</v>
      </c>
      <c r="M1692" s="136">
        <v>13</v>
      </c>
      <c r="N1692" s="125">
        <v>1.151</v>
      </c>
      <c r="O1692" s="184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83">
        <v>7</v>
      </c>
      <c r="U1692" s="139">
        <v>500373.80952380953</v>
      </c>
      <c r="V1692" s="140">
        <v>1.9985058789381271</v>
      </c>
      <c r="X1692" s="150">
        <v>4.2</v>
      </c>
      <c r="Y1692" s="149">
        <v>430.65238095238095</v>
      </c>
    </row>
    <row r="1693" spans="1:25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84">
        <v>110000</v>
      </c>
      <c r="J1693" s="184">
        <v>110000</v>
      </c>
      <c r="K1693" s="184">
        <v>38000</v>
      </c>
      <c r="L1693" s="125">
        <v>23.74</v>
      </c>
      <c r="M1693" s="136">
        <v>24</v>
      </c>
      <c r="N1693" s="125">
        <v>0.71899999999999997</v>
      </c>
      <c r="O1693" s="184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83">
        <v>7</v>
      </c>
      <c r="U1693" s="139">
        <v>638397.61904761905</v>
      </c>
      <c r="V1693" s="140">
        <v>1.5664218821677787</v>
      </c>
      <c r="X1693" s="150">
        <v>4.2</v>
      </c>
      <c r="Y1693" s="149">
        <v>500.37380952380948</v>
      </c>
    </row>
    <row r="1694" spans="1:25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84">
        <v>38000</v>
      </c>
      <c r="J1694" s="184">
        <v>38000</v>
      </c>
      <c r="K1694" s="184">
        <v>20000</v>
      </c>
      <c r="L1694" s="125">
        <v>20.670999999999999</v>
      </c>
      <c r="M1694" s="136">
        <v>21</v>
      </c>
      <c r="N1694" s="125">
        <v>0.84299999999999997</v>
      </c>
      <c r="O1694" s="184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83">
        <v>1</v>
      </c>
      <c r="U1694" s="139">
        <v>468295.23809523805</v>
      </c>
      <c r="V1694" s="140">
        <v>2.135405015151207</v>
      </c>
      <c r="X1694" s="150">
        <v>4.2</v>
      </c>
      <c r="Y1694" s="149">
        <v>638.39761904761906</v>
      </c>
    </row>
    <row r="1695" spans="1:25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84">
        <v>110000</v>
      </c>
      <c r="J1695" s="184">
        <v>110000</v>
      </c>
      <c r="K1695" s="184">
        <v>38000</v>
      </c>
      <c r="L1695" s="125">
        <v>23.227</v>
      </c>
      <c r="M1695" s="136">
        <v>24</v>
      </c>
      <c r="N1695" s="125">
        <v>0.81399999999999995</v>
      </c>
      <c r="O1695" s="184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83">
        <v>7</v>
      </c>
      <c r="U1695" s="139">
        <v>638397.61904761905</v>
      </c>
      <c r="V1695" s="140">
        <v>1.5664218821677787</v>
      </c>
      <c r="X1695" s="150">
        <v>4.2</v>
      </c>
      <c r="Y1695" s="149">
        <v>468.29523809523806</v>
      </c>
    </row>
    <row r="1696" spans="1:25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84">
        <v>110000</v>
      </c>
      <c r="J1696" s="184">
        <v>110000</v>
      </c>
      <c r="K1696" s="184">
        <v>38000</v>
      </c>
      <c r="L1696" s="125">
        <v>23.213999999999999</v>
      </c>
      <c r="M1696" s="136">
        <v>24</v>
      </c>
      <c r="N1696" s="125">
        <v>1.4870000000000001</v>
      </c>
      <c r="O1696" s="184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83">
        <v>7</v>
      </c>
      <c r="U1696" s="139">
        <v>638397.61904761905</v>
      </c>
      <c r="V1696" s="140">
        <v>1.5664218821677787</v>
      </c>
      <c r="X1696" s="150">
        <v>4.2</v>
      </c>
      <c r="Y1696" s="149">
        <v>638.39761904761906</v>
      </c>
    </row>
    <row r="1697" spans="1:25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84">
        <v>38000</v>
      </c>
      <c r="J1697" s="184">
        <v>38000</v>
      </c>
      <c r="K1697" s="184">
        <v>20000</v>
      </c>
      <c r="L1697" s="125">
        <v>18.716000000000001</v>
      </c>
      <c r="M1697" s="136">
        <v>19</v>
      </c>
      <c r="N1697" s="125">
        <v>1.534</v>
      </c>
      <c r="O1697" s="184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83">
        <v>1</v>
      </c>
      <c r="U1697" s="139">
        <v>443200</v>
      </c>
      <c r="V1697" s="140">
        <v>2.256317689530686</v>
      </c>
      <c r="X1697" s="150">
        <v>4.2</v>
      </c>
      <c r="Y1697" s="149">
        <v>638.39761904761906</v>
      </c>
    </row>
    <row r="1698" spans="1:25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84">
        <v>110000</v>
      </c>
      <c r="J1698" s="184">
        <v>110000</v>
      </c>
      <c r="K1698" s="184">
        <v>38000</v>
      </c>
      <c r="L1698" s="125">
        <v>29.766999999999999</v>
      </c>
      <c r="M1698" s="136">
        <v>30</v>
      </c>
      <c r="N1698" s="125">
        <v>1.22</v>
      </c>
      <c r="O1698" s="184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83">
        <v>7</v>
      </c>
      <c r="U1698" s="139">
        <v>713683.33333333326</v>
      </c>
      <c r="V1698" s="140">
        <v>1.4011816632026342</v>
      </c>
      <c r="X1698" s="150">
        <v>4.2</v>
      </c>
      <c r="Y1698" s="149">
        <v>443.2</v>
      </c>
    </row>
    <row r="1699" spans="1:25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84">
        <v>110000</v>
      </c>
      <c r="J1699" s="184">
        <v>110000</v>
      </c>
      <c r="K1699" s="184">
        <v>38000</v>
      </c>
      <c r="L1699" s="125">
        <v>25.087</v>
      </c>
      <c r="M1699" s="136">
        <v>26</v>
      </c>
      <c r="N1699" s="125">
        <v>4.0129999999999999</v>
      </c>
      <c r="O1699" s="184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83">
        <v>8</v>
      </c>
      <c r="U1699" s="139">
        <v>162939.52380952382</v>
      </c>
      <c r="V1699" s="140">
        <v>6.1372463636815295</v>
      </c>
      <c r="X1699" s="150">
        <v>4.2</v>
      </c>
      <c r="Y1699" s="149">
        <v>713.68333333333328</v>
      </c>
    </row>
    <row r="1700" spans="1:25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84">
        <v>110000</v>
      </c>
      <c r="J1700" s="184">
        <v>110000</v>
      </c>
      <c r="K1700" s="184">
        <v>38000</v>
      </c>
      <c r="L1700" s="125">
        <v>27.731000000000002</v>
      </c>
      <c r="M1700" s="136">
        <v>28</v>
      </c>
      <c r="N1700" s="125">
        <v>3.5550000000000002</v>
      </c>
      <c r="O1700" s="184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83">
        <v>8</v>
      </c>
      <c r="U1700" s="139">
        <v>212039.88095238095</v>
      </c>
      <c r="V1700" s="140">
        <v>4.7160939513287872</v>
      </c>
      <c r="X1700" s="150">
        <v>21</v>
      </c>
      <c r="Y1700" s="149">
        <v>162.93952380952382</v>
      </c>
    </row>
    <row r="1701" spans="1:25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84">
        <v>38000</v>
      </c>
      <c r="J1701" s="184">
        <v>38000</v>
      </c>
      <c r="K1701" s="184">
        <v>20000</v>
      </c>
      <c r="L1701" s="125">
        <v>11.898</v>
      </c>
      <c r="M1701" s="136">
        <v>12</v>
      </c>
      <c r="N1701" s="125">
        <v>2.2959999999999998</v>
      </c>
      <c r="O1701" s="184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83">
        <v>2</v>
      </c>
      <c r="U1701" s="139">
        <v>183083.33333333331</v>
      </c>
      <c r="V1701" s="140">
        <v>5.4619936276741008</v>
      </c>
      <c r="X1701" s="150">
        <v>16.8</v>
      </c>
      <c r="Y1701" s="149">
        <v>212.03988095238094</v>
      </c>
    </row>
    <row r="1702" spans="1:25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84">
        <v>38000</v>
      </c>
      <c r="J1702" s="124" t="s">
        <v>186</v>
      </c>
      <c r="K1702" s="184">
        <v>38000</v>
      </c>
      <c r="L1702" s="125">
        <v>10.787000000000001</v>
      </c>
      <c r="M1702" s="136">
        <v>11</v>
      </c>
      <c r="N1702" s="125">
        <v>3.823</v>
      </c>
      <c r="O1702" s="184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83">
        <v>4</v>
      </c>
      <c r="U1702" s="139">
        <v>66711.904761904763</v>
      </c>
      <c r="V1702" s="140">
        <v>14.989828330775545</v>
      </c>
      <c r="X1702" s="150">
        <v>8.4</v>
      </c>
      <c r="Y1702" s="149">
        <v>183.08333333333331</v>
      </c>
    </row>
    <row r="1703" spans="1:25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84">
        <v>38000</v>
      </c>
      <c r="J1703" s="184">
        <v>38000</v>
      </c>
      <c r="K1703" s="184">
        <v>20000</v>
      </c>
      <c r="L1703" s="125">
        <v>9.9749999999999996</v>
      </c>
      <c r="M1703" s="136">
        <v>10</v>
      </c>
      <c r="N1703" s="125">
        <v>5.8460000000000001</v>
      </c>
      <c r="O1703" s="184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83">
        <v>5</v>
      </c>
      <c r="U1703" s="139">
        <v>42043.8775510204</v>
      </c>
      <c r="V1703" s="140">
        <v>23.78467587311604</v>
      </c>
      <c r="X1703" s="150">
        <v>16.8</v>
      </c>
      <c r="Y1703" s="149">
        <v>66.711904761904762</v>
      </c>
    </row>
    <row r="1704" spans="1:25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84">
        <v>110000</v>
      </c>
      <c r="J1704" s="184">
        <v>110000</v>
      </c>
      <c r="K1704" s="184">
        <v>38000</v>
      </c>
      <c r="L1704" s="125">
        <v>12.74</v>
      </c>
      <c r="M1704" s="136">
        <v>13</v>
      </c>
      <c r="N1704" s="125">
        <v>5.2670000000000003</v>
      </c>
      <c r="O1704" s="184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83">
        <v>9</v>
      </c>
      <c r="U1704" s="139">
        <v>123358.73015873015</v>
      </c>
      <c r="V1704" s="140">
        <v>8.1064388285552536</v>
      </c>
      <c r="X1704" s="150">
        <v>29.400000000000006</v>
      </c>
      <c r="Y1704" s="149">
        <v>42.043877551020394</v>
      </c>
    </row>
    <row r="1705" spans="1:25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  <c r="X1705" s="150">
        <v>25.200000000000003</v>
      </c>
      <c r="Y1705" s="149">
        <v>123.35873015873015</v>
      </c>
    </row>
    <row r="1706" spans="1:25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84">
        <v>110000</v>
      </c>
      <c r="J1706" s="184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84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83">
        <v>8</v>
      </c>
      <c r="U1706" s="139">
        <v>132567.85714285713</v>
      </c>
      <c r="V1706" s="140">
        <v>7.5433066623562057</v>
      </c>
      <c r="X1706" s="150">
        <v>50.400000000000006</v>
      </c>
      <c r="Y1706" s="149">
        <v>43.319841269841262</v>
      </c>
    </row>
    <row r="1707" spans="1:25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84">
        <v>38000</v>
      </c>
      <c r="J1707" s="184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84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83">
        <v>1</v>
      </c>
      <c r="U1707" s="139">
        <v>317723.80952380953</v>
      </c>
      <c r="V1707" s="140">
        <v>3.1473876682353645</v>
      </c>
      <c r="X1707" s="150">
        <v>16.8</v>
      </c>
      <c r="Y1707" s="149">
        <v>132.56785714285712</v>
      </c>
    </row>
    <row r="1708" spans="1:25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84">
        <v>38000</v>
      </c>
      <c r="J1708" s="184">
        <v>38000</v>
      </c>
      <c r="K1708" s="184">
        <v>10000</v>
      </c>
      <c r="L1708" s="125">
        <v>11.682</v>
      </c>
      <c r="M1708" s="136">
        <v>12</v>
      </c>
      <c r="N1708" s="125">
        <v>4.1139999999999999</v>
      </c>
      <c r="O1708" s="184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83">
        <v>4</v>
      </c>
      <c r="U1708" s="139">
        <v>56715.714285714283</v>
      </c>
      <c r="V1708" s="140">
        <v>17.631797687715675</v>
      </c>
      <c r="X1708" s="150">
        <v>4.2</v>
      </c>
      <c r="Y1708" s="149">
        <v>317.72380952380951</v>
      </c>
    </row>
    <row r="1709" spans="1:25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84">
        <v>38000</v>
      </c>
      <c r="J1709" s="184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84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83">
        <v>1</v>
      </c>
      <c r="U1709" s="139">
        <v>355366.66666666663</v>
      </c>
      <c r="V1709" s="140">
        <v>2.8139949348091173</v>
      </c>
      <c r="X1709" s="150">
        <v>21</v>
      </c>
      <c r="Y1709" s="149">
        <v>56.715714285714284</v>
      </c>
    </row>
    <row r="1710" spans="1:25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84">
        <v>110000</v>
      </c>
      <c r="J1710" s="184">
        <v>110000</v>
      </c>
      <c r="K1710" s="184">
        <v>38000</v>
      </c>
      <c r="L1710" s="125">
        <v>4.0819999999999999</v>
      </c>
      <c r="M1710" s="136">
        <v>5</v>
      </c>
      <c r="N1710" s="125">
        <v>0.64400000000000002</v>
      </c>
      <c r="O1710" s="184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83">
        <v>7</v>
      </c>
      <c r="U1710" s="139">
        <v>399992.8571428571</v>
      </c>
      <c r="V1710" s="140">
        <v>2.5000446436543511</v>
      </c>
      <c r="X1710" s="150">
        <v>4.2</v>
      </c>
      <c r="Y1710" s="149">
        <v>355.36666666666662</v>
      </c>
    </row>
    <row r="1711" spans="1:25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84">
        <v>38000</v>
      </c>
      <c r="J1711" s="184">
        <v>38000</v>
      </c>
      <c r="K1711" s="184">
        <v>10000</v>
      </c>
      <c r="L1711" s="125">
        <v>5.0570000000000004</v>
      </c>
      <c r="M1711" s="136">
        <v>6</v>
      </c>
      <c r="N1711" s="125">
        <v>2.5</v>
      </c>
      <c r="O1711" s="184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83">
        <v>4</v>
      </c>
      <c r="U1711" s="139">
        <v>61064.28571428571</v>
      </c>
      <c r="V1711" s="140">
        <v>16.376184349046675</v>
      </c>
      <c r="X1711" s="150">
        <v>4.2</v>
      </c>
      <c r="Y1711" s="149">
        <v>399.99285714285708</v>
      </c>
    </row>
    <row r="1712" spans="1:25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84">
        <v>38000</v>
      </c>
      <c r="J1712" s="184">
        <v>38000</v>
      </c>
      <c r="K1712" s="184">
        <v>10000</v>
      </c>
      <c r="L1712" s="125">
        <v>3.8370000000000002</v>
      </c>
      <c r="M1712" s="136">
        <v>4</v>
      </c>
      <c r="N1712" s="125">
        <v>0.54500000000000004</v>
      </c>
      <c r="O1712" s="184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83">
        <v>4</v>
      </c>
      <c r="U1712" s="139">
        <v>149730.95238095237</v>
      </c>
      <c r="V1712" s="140">
        <v>6.6786458250512828</v>
      </c>
      <c r="X1712" s="150">
        <v>12.600000000000001</v>
      </c>
      <c r="Y1712" s="149">
        <v>61.06428571428571</v>
      </c>
    </row>
    <row r="1713" spans="1:25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84">
        <v>38000</v>
      </c>
      <c r="J1713" s="184">
        <v>38000</v>
      </c>
      <c r="K1713" s="184">
        <v>20000</v>
      </c>
      <c r="L1713" s="125">
        <v>20.885000000000002</v>
      </c>
      <c r="M1713" s="136">
        <v>21</v>
      </c>
      <c r="N1713" s="125">
        <v>0.94699999999999995</v>
      </c>
      <c r="O1713" s="184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83">
        <v>1</v>
      </c>
      <c r="U1713" s="139">
        <v>468295.23809523805</v>
      </c>
      <c r="V1713" s="140">
        <v>2.135405015151207</v>
      </c>
      <c r="X1713" s="150">
        <v>4.2</v>
      </c>
      <c r="Y1713" s="149">
        <v>149.73095238095235</v>
      </c>
    </row>
    <row r="1714" spans="1:25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84">
        <v>38000</v>
      </c>
      <c r="J1714" s="184">
        <v>38000</v>
      </c>
      <c r="K1714" s="184">
        <v>10000</v>
      </c>
      <c r="L1714" s="125">
        <v>7.298</v>
      </c>
      <c r="M1714" s="136">
        <v>8</v>
      </c>
      <c r="N1714" s="125">
        <v>0.68400000000000005</v>
      </c>
      <c r="O1714" s="184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83">
        <v>4</v>
      </c>
      <c r="U1714" s="139">
        <v>216654.76190476189</v>
      </c>
      <c r="V1714" s="140">
        <v>4.6156382218803227</v>
      </c>
      <c r="X1714" s="150">
        <v>4.2</v>
      </c>
      <c r="Y1714" s="149">
        <v>468.29523809523806</v>
      </c>
    </row>
    <row r="1715" spans="1:25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84">
        <v>110000</v>
      </c>
      <c r="J1715" s="184">
        <v>110000</v>
      </c>
      <c r="K1715" s="184">
        <v>38000</v>
      </c>
      <c r="L1715" s="125">
        <v>3.8769999999999998</v>
      </c>
      <c r="M1715" s="136">
        <v>4</v>
      </c>
      <c r="N1715" s="125">
        <v>0.90400000000000003</v>
      </c>
      <c r="O1715" s="184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83">
        <v>7</v>
      </c>
      <c r="U1715" s="139">
        <v>387445.23809523811</v>
      </c>
      <c r="V1715" s="140">
        <v>2.5810099123071155</v>
      </c>
      <c r="X1715" s="150">
        <v>4.2</v>
      </c>
      <c r="Y1715" s="149">
        <v>216.6547619047619</v>
      </c>
    </row>
    <row r="1716" spans="1:25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84">
        <v>110000</v>
      </c>
      <c r="J1716" s="184">
        <v>20000</v>
      </c>
      <c r="K1716" s="184">
        <v>110000</v>
      </c>
      <c r="L1716" s="125">
        <v>2.0760000000000001</v>
      </c>
      <c r="M1716" s="136">
        <v>3</v>
      </c>
      <c r="N1716" s="125">
        <v>4.4000000000000004</v>
      </c>
      <c r="O1716" s="184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83">
        <v>11</v>
      </c>
      <c r="U1716" s="139">
        <v>73851.904761904763</v>
      </c>
      <c r="V1716" s="140">
        <v>13.540612164628053</v>
      </c>
      <c r="X1716" s="150">
        <v>4.2</v>
      </c>
      <c r="Y1716" s="149">
        <v>387.4452380952381</v>
      </c>
    </row>
    <row r="1717" spans="1:25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84">
        <v>110000</v>
      </c>
      <c r="J1717" s="184">
        <v>20000</v>
      </c>
      <c r="K1717" s="184">
        <v>110000</v>
      </c>
      <c r="L1717" s="125">
        <v>3.9239999999999999</v>
      </c>
      <c r="M1717" s="136">
        <v>4</v>
      </c>
      <c r="N1717" s="125">
        <v>0.30499999999999999</v>
      </c>
      <c r="O1717" s="184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83">
        <v>7</v>
      </c>
      <c r="U1717" s="139">
        <v>387445.23809523811</v>
      </c>
      <c r="V1717" s="140">
        <v>2.5810099123071155</v>
      </c>
      <c r="X1717" s="150">
        <v>21</v>
      </c>
      <c r="Y1717" s="149">
        <v>73.851904761904763</v>
      </c>
    </row>
    <row r="1718" spans="1:25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84">
        <v>110000</v>
      </c>
      <c r="J1718" s="184">
        <v>20000</v>
      </c>
      <c r="K1718" s="184">
        <v>110000</v>
      </c>
      <c r="L1718" s="125">
        <v>1.4330000000000001</v>
      </c>
      <c r="M1718" s="136">
        <v>2</v>
      </c>
      <c r="N1718" s="125">
        <v>0.96</v>
      </c>
      <c r="O1718" s="184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83">
        <v>11</v>
      </c>
      <c r="U1718" s="139">
        <v>319066.66666666663</v>
      </c>
      <c r="V1718" s="140">
        <v>3.134141245298788</v>
      </c>
      <c r="X1718" s="150">
        <v>4.2</v>
      </c>
      <c r="Y1718" s="149">
        <v>387.4452380952381</v>
      </c>
    </row>
    <row r="1719" spans="1:25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84">
        <v>110000</v>
      </c>
      <c r="J1719" s="184">
        <v>20000</v>
      </c>
      <c r="K1719" s="184">
        <v>110000</v>
      </c>
      <c r="L1719" s="125">
        <v>11.949</v>
      </c>
      <c r="M1719" s="136">
        <v>12</v>
      </c>
      <c r="N1719" s="125">
        <v>0.41399999999999998</v>
      </c>
      <c r="O1719" s="184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83">
        <v>7</v>
      </c>
      <c r="U1719" s="139">
        <v>487826.19047619047</v>
      </c>
      <c r="V1719" s="140">
        <v>2.0499104384367968</v>
      </c>
      <c r="X1719" s="150">
        <v>4.2</v>
      </c>
      <c r="Y1719" s="149">
        <v>319.06666666666661</v>
      </c>
    </row>
    <row r="1720" spans="1:25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84">
        <v>110000</v>
      </c>
      <c r="J1720" s="184">
        <v>20000</v>
      </c>
      <c r="K1720" s="184">
        <v>110000</v>
      </c>
      <c r="L1720" s="125">
        <v>9.6980000000000004</v>
      </c>
      <c r="M1720" s="136">
        <v>10</v>
      </c>
      <c r="N1720" s="125">
        <v>1.694</v>
      </c>
      <c r="O1720" s="184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83">
        <v>7</v>
      </c>
      <c r="U1720" s="139">
        <v>231365.47619047618</v>
      </c>
      <c r="V1720" s="140">
        <v>4.3221660226296263</v>
      </c>
      <c r="X1720" s="150">
        <v>4.2</v>
      </c>
      <c r="Y1720" s="149">
        <v>487.82619047619045</v>
      </c>
    </row>
    <row r="1721" spans="1:25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84">
        <v>38000</v>
      </c>
      <c r="J1721" s="184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84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83">
        <v>1</v>
      </c>
      <c r="U1721" s="139">
        <v>342819.04761904763</v>
      </c>
      <c r="V1721" s="140">
        <v>2.9169907767529724</v>
      </c>
      <c r="X1721" s="150">
        <v>8.4</v>
      </c>
      <c r="Y1721" s="149">
        <v>231.36547619047619</v>
      </c>
    </row>
    <row r="1722" spans="1:25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84">
        <v>38000</v>
      </c>
      <c r="J1722" s="184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84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83">
        <v>4</v>
      </c>
      <c r="U1722" s="139">
        <v>216654.76190476189</v>
      </c>
      <c r="V1722" s="140">
        <v>4.6156382218803227</v>
      </c>
      <c r="X1722" s="150">
        <v>4.2</v>
      </c>
      <c r="Y1722" s="149">
        <v>342.81904761904764</v>
      </c>
    </row>
    <row r="1723" spans="1:25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84">
        <v>38000</v>
      </c>
      <c r="J1723" s="184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84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83">
        <v>4</v>
      </c>
      <c r="U1723" s="139">
        <v>199923.80952380953</v>
      </c>
      <c r="V1723" s="140">
        <v>5.0019054878048781</v>
      </c>
      <c r="X1723" s="150">
        <v>4.2</v>
      </c>
      <c r="Y1723" s="149">
        <v>216.6547619047619</v>
      </c>
    </row>
    <row r="1724" spans="1:25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84">
        <v>38000</v>
      </c>
      <c r="J1724" s="124" t="s">
        <v>186</v>
      </c>
      <c r="K1724" s="184">
        <v>38000</v>
      </c>
      <c r="L1724" s="125">
        <v>11.664999999999999</v>
      </c>
      <c r="M1724" s="136">
        <v>12</v>
      </c>
      <c r="N1724" s="125">
        <v>3.9470000000000001</v>
      </c>
      <c r="O1724" s="184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83">
        <v>4</v>
      </c>
      <c r="U1724" s="139">
        <v>56715.714285714283</v>
      </c>
      <c r="V1724" s="140">
        <v>17.631797687715675</v>
      </c>
      <c r="X1724" s="150">
        <v>4.2</v>
      </c>
      <c r="Y1724" s="149">
        <v>199.92380952380952</v>
      </c>
    </row>
    <row r="1725" spans="1:25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84">
        <v>110000</v>
      </c>
      <c r="J1725" s="184">
        <v>110000</v>
      </c>
      <c r="K1725" s="184">
        <v>38000</v>
      </c>
      <c r="L1725" s="125">
        <v>5.9480000000000004</v>
      </c>
      <c r="M1725" s="136">
        <v>6</v>
      </c>
      <c r="N1725" s="125">
        <v>1.028</v>
      </c>
      <c r="O1725" s="184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83">
        <v>7</v>
      </c>
      <c r="U1725" s="139">
        <v>412540.47619047615</v>
      </c>
      <c r="V1725" s="140">
        <v>2.4240045709800482</v>
      </c>
      <c r="X1725" s="150">
        <v>21</v>
      </c>
      <c r="Y1725" s="149">
        <v>56.715714285714284</v>
      </c>
    </row>
    <row r="1726" spans="1:25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84">
        <v>110000</v>
      </c>
      <c r="J1726" s="184">
        <v>110000</v>
      </c>
      <c r="K1726" s="184">
        <v>38000</v>
      </c>
      <c r="L1726" s="125">
        <v>12.404999999999999</v>
      </c>
      <c r="M1726" s="136">
        <v>13</v>
      </c>
      <c r="N1726" s="125">
        <v>0.53500000000000003</v>
      </c>
      <c r="O1726" s="184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83">
        <v>7</v>
      </c>
      <c r="U1726" s="139">
        <v>500373.80952380953</v>
      </c>
      <c r="V1726" s="140">
        <v>1.9985058789381271</v>
      </c>
      <c r="X1726" s="150">
        <v>4.2</v>
      </c>
      <c r="Y1726" s="149">
        <v>412.54047619047617</v>
      </c>
    </row>
    <row r="1727" spans="1:25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84">
        <v>38000</v>
      </c>
      <c r="J1727" s="184">
        <v>20000</v>
      </c>
      <c r="K1727" s="184">
        <v>38000</v>
      </c>
      <c r="L1727" s="125">
        <v>2.4889999999999999</v>
      </c>
      <c r="M1727" s="136">
        <v>3</v>
      </c>
      <c r="N1727" s="125">
        <v>0.64800000000000002</v>
      </c>
      <c r="O1727" s="184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83">
        <v>4</v>
      </c>
      <c r="U1727" s="139">
        <v>133000</v>
      </c>
      <c r="V1727" s="140">
        <v>7.518796992481203</v>
      </c>
      <c r="X1727" s="150">
        <v>4.2</v>
      </c>
      <c r="Y1727" s="149">
        <v>500.37380952380948</v>
      </c>
    </row>
    <row r="1728" spans="1:25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84">
        <v>38000</v>
      </c>
      <c r="J1728" s="124" t="s">
        <v>186</v>
      </c>
      <c r="K1728" s="184">
        <v>38000</v>
      </c>
      <c r="L1728" s="125">
        <v>1.9850000000000001</v>
      </c>
      <c r="M1728" s="136">
        <v>2</v>
      </c>
      <c r="N1728" s="125">
        <v>0.60699999999999998</v>
      </c>
      <c r="O1728" s="184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83">
        <v>4</v>
      </c>
      <c r="U1728" s="139">
        <v>116269.04761904762</v>
      </c>
      <c r="V1728" s="140">
        <v>8.6007413019884087</v>
      </c>
      <c r="X1728" s="150">
        <v>4.2</v>
      </c>
      <c r="Y1728" s="149">
        <v>133</v>
      </c>
    </row>
    <row r="1729" spans="1:25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84">
        <v>38000</v>
      </c>
      <c r="J1729" s="184">
        <v>38000</v>
      </c>
      <c r="K1729" s="184">
        <v>20000</v>
      </c>
      <c r="L1729" s="125">
        <v>6.0590000000000002</v>
      </c>
      <c r="M1729" s="136">
        <v>7</v>
      </c>
      <c r="N1729" s="125">
        <v>0.65700000000000003</v>
      </c>
      <c r="O1729" s="184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83">
        <v>4</v>
      </c>
      <c r="U1729" s="139">
        <v>199923.80952380953</v>
      </c>
      <c r="V1729" s="140">
        <v>5.0019054878048781</v>
      </c>
      <c r="X1729" s="150">
        <v>4.2</v>
      </c>
      <c r="Y1729" s="149">
        <v>116.26904761904763</v>
      </c>
    </row>
    <row r="1730" spans="1:25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84">
        <v>110000</v>
      </c>
      <c r="J1730" s="124" t="s">
        <v>186</v>
      </c>
      <c r="K1730" s="184">
        <v>110000</v>
      </c>
      <c r="L1730" s="125">
        <v>1.397</v>
      </c>
      <c r="M1730" s="136">
        <v>2</v>
      </c>
      <c r="N1730" s="125">
        <v>1.1970000000000001</v>
      </c>
      <c r="O1730" s="184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83">
        <v>11</v>
      </c>
      <c r="U1730" s="139">
        <v>319066.66666666663</v>
      </c>
      <c r="V1730" s="140">
        <v>3.134141245298788</v>
      </c>
      <c r="X1730" s="150">
        <v>4.2</v>
      </c>
      <c r="Y1730" s="149">
        <v>199.92380952380952</v>
      </c>
    </row>
    <row r="1731" spans="1:25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84">
        <v>38000</v>
      </c>
      <c r="J1731" s="124" t="s">
        <v>186</v>
      </c>
      <c r="K1731" s="184">
        <v>38000</v>
      </c>
      <c r="L1731" s="125">
        <v>3.31</v>
      </c>
      <c r="M1731" s="136">
        <v>4</v>
      </c>
      <c r="N1731" s="125">
        <v>1.4219999999999999</v>
      </c>
      <c r="O1731" s="184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83">
        <v>4</v>
      </c>
      <c r="U1731" s="139">
        <v>149730.95238095237</v>
      </c>
      <c r="V1731" s="140">
        <v>6.6786458250512828</v>
      </c>
      <c r="X1731" s="150">
        <v>4.2</v>
      </c>
      <c r="Y1731" s="149">
        <v>319.06666666666661</v>
      </c>
    </row>
    <row r="1732" spans="1:25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84">
        <v>38000</v>
      </c>
      <c r="J1732" s="124" t="s">
        <v>186</v>
      </c>
      <c r="K1732" s="184">
        <v>38000</v>
      </c>
      <c r="L1732" s="125">
        <v>2.5190000000000001</v>
      </c>
      <c r="M1732" s="136">
        <v>3</v>
      </c>
      <c r="N1732" s="125">
        <v>0.66400000000000003</v>
      </c>
      <c r="O1732" s="184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83">
        <v>4</v>
      </c>
      <c r="U1732" s="139">
        <v>133000</v>
      </c>
      <c r="V1732" s="140">
        <v>7.518796992481203</v>
      </c>
      <c r="X1732" s="150">
        <v>4.2</v>
      </c>
      <c r="Y1732" s="149">
        <v>149.73095238095235</v>
      </c>
    </row>
    <row r="1733" spans="1:25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84">
        <v>110000</v>
      </c>
      <c r="J1733" s="124" t="s">
        <v>1526</v>
      </c>
      <c r="K1733" s="184">
        <v>110000</v>
      </c>
      <c r="L1733" s="125">
        <v>2.6520000000000001</v>
      </c>
      <c r="M1733" s="136">
        <v>3</v>
      </c>
      <c r="N1733" s="125">
        <v>0.63900000000000001</v>
      </c>
      <c r="O1733" s="184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83">
        <v>7</v>
      </c>
      <c r="U1733" s="139">
        <v>374897.61904761905</v>
      </c>
      <c r="V1733" s="140">
        <v>2.6673949078161021</v>
      </c>
      <c r="X1733" s="150">
        <v>4.2</v>
      </c>
      <c r="Y1733" s="149">
        <v>133</v>
      </c>
    </row>
    <row r="1734" spans="1:25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84">
        <v>110000</v>
      </c>
      <c r="L1734" s="125">
        <v>2.391</v>
      </c>
      <c r="M1734" s="136">
        <v>3</v>
      </c>
      <c r="N1734" s="125">
        <v>0.82299999999999995</v>
      </c>
      <c r="O1734" s="184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83">
        <v>7</v>
      </c>
      <c r="U1734" s="139">
        <v>374897.61904761905</v>
      </c>
      <c r="V1734" s="140">
        <v>2.6673949078161021</v>
      </c>
      <c r="X1734" s="150">
        <v>4.2</v>
      </c>
      <c r="Y1734" s="149">
        <v>374.89761904761906</v>
      </c>
    </row>
    <row r="1735" spans="1:25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84">
        <v>110000</v>
      </c>
      <c r="L1735" s="125">
        <v>5.5279999999999996</v>
      </c>
      <c r="M1735" s="136">
        <v>6</v>
      </c>
      <c r="N1735" s="125">
        <v>1.123</v>
      </c>
      <c r="O1735" s="184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83">
        <v>7</v>
      </c>
      <c r="U1735" s="139">
        <v>412540.47619047615</v>
      </c>
      <c r="V1735" s="140">
        <v>2.4240045709800482</v>
      </c>
      <c r="X1735" s="150">
        <v>4.2</v>
      </c>
      <c r="Y1735" s="149">
        <v>374.89761904761906</v>
      </c>
    </row>
    <row r="1736" spans="1:25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84">
        <v>110000</v>
      </c>
      <c r="J1736" s="184">
        <v>38000</v>
      </c>
      <c r="K1736" s="184">
        <v>110000</v>
      </c>
      <c r="L1736" s="125">
        <v>3.6110000000000002</v>
      </c>
      <c r="M1736" s="136">
        <v>4</v>
      </c>
      <c r="N1736" s="125">
        <v>1.05</v>
      </c>
      <c r="O1736" s="184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83">
        <v>7</v>
      </c>
      <c r="U1736" s="139">
        <v>387445.23809523811</v>
      </c>
      <c r="V1736" s="140">
        <v>2.5810099123071155</v>
      </c>
      <c r="X1736" s="150">
        <v>4.2</v>
      </c>
      <c r="Y1736" s="149">
        <v>412.54047619047617</v>
      </c>
    </row>
    <row r="1737" spans="1:25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84">
        <v>110000</v>
      </c>
      <c r="L1737" s="125">
        <v>5.5369999999999999</v>
      </c>
      <c r="M1737" s="136">
        <v>6</v>
      </c>
      <c r="N1737" s="125">
        <v>1.101</v>
      </c>
      <c r="O1737" s="184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83">
        <v>7</v>
      </c>
      <c r="U1737" s="139">
        <v>412540.47619047615</v>
      </c>
      <c r="V1737" s="140">
        <v>2.4240045709800482</v>
      </c>
      <c r="X1737" s="150">
        <v>4.2</v>
      </c>
      <c r="Y1737" s="149">
        <v>387.4452380952381</v>
      </c>
    </row>
    <row r="1738" spans="1:25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84">
        <v>38000</v>
      </c>
      <c r="J1738" s="184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84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83">
        <v>4</v>
      </c>
      <c r="U1738" s="139">
        <v>199923.80952380953</v>
      </c>
      <c r="V1738" s="140">
        <v>5.0019054878048781</v>
      </c>
      <c r="X1738" s="150">
        <v>4.2</v>
      </c>
      <c r="Y1738" s="149">
        <v>412.54047619047617</v>
      </c>
    </row>
    <row r="1739" spans="1:25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84">
        <v>38000</v>
      </c>
      <c r="J1739" s="124" t="s">
        <v>186</v>
      </c>
      <c r="K1739" s="184">
        <v>38000</v>
      </c>
      <c r="L1739" s="125">
        <v>7.1369999999999996</v>
      </c>
      <c r="M1739" s="136">
        <v>8</v>
      </c>
      <c r="N1739" s="125">
        <v>2.3159999999999998</v>
      </c>
      <c r="O1739" s="184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83">
        <v>4</v>
      </c>
      <c r="U1739" s="139">
        <v>108327.38095238095</v>
      </c>
      <c r="V1739" s="140">
        <v>9.2312764437606454</v>
      </c>
      <c r="X1739" s="150">
        <v>4.2</v>
      </c>
      <c r="Y1739" s="149">
        <v>199.92380952380952</v>
      </c>
    </row>
    <row r="1740" spans="1:25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84">
        <v>110000</v>
      </c>
      <c r="L1740" s="125">
        <v>2.427</v>
      </c>
      <c r="M1740" s="136">
        <v>3</v>
      </c>
      <c r="N1740" s="125">
        <v>0.28399999999999997</v>
      </c>
      <c r="O1740" s="184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83">
        <v>7</v>
      </c>
      <c r="U1740" s="139">
        <v>374897.61904761905</v>
      </c>
      <c r="V1740" s="140">
        <v>2.6673949078161021</v>
      </c>
      <c r="X1740" s="150">
        <v>8.4</v>
      </c>
      <c r="Y1740" s="149">
        <v>108.32738095238095</v>
      </c>
    </row>
    <row r="1741" spans="1:25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84">
        <v>110000</v>
      </c>
      <c r="L1741" s="125">
        <v>4.2919999999999998</v>
      </c>
      <c r="M1741" s="136">
        <v>5</v>
      </c>
      <c r="N1741" s="125">
        <v>2.073</v>
      </c>
      <c r="O1741" s="184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83">
        <v>7</v>
      </c>
      <c r="U1741" s="139">
        <v>199996.42857142855</v>
      </c>
      <c r="V1741" s="140">
        <v>5.0000892873087022</v>
      </c>
      <c r="X1741" s="150">
        <v>4.2</v>
      </c>
      <c r="Y1741" s="149">
        <v>374.89761904761906</v>
      </c>
    </row>
    <row r="1742" spans="1:25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84">
        <v>110000</v>
      </c>
      <c r="L1742" s="125">
        <v>1.9430000000000001</v>
      </c>
      <c r="M1742" s="136">
        <v>2</v>
      </c>
      <c r="N1742" s="125">
        <v>0.44600000000000001</v>
      </c>
      <c r="O1742" s="184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83">
        <v>11</v>
      </c>
      <c r="U1742" s="139">
        <v>319066.66666666663</v>
      </c>
      <c r="V1742" s="140">
        <v>3.134141245298788</v>
      </c>
      <c r="X1742" s="150">
        <v>8.4</v>
      </c>
      <c r="Y1742" s="149">
        <v>199.99642857142854</v>
      </c>
    </row>
    <row r="1743" spans="1:25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84">
        <v>110000</v>
      </c>
      <c r="J1743" s="184">
        <v>20000</v>
      </c>
      <c r="K1743" s="184">
        <v>110000</v>
      </c>
      <c r="L1743" s="125">
        <v>1.716</v>
      </c>
      <c r="M1743" s="136">
        <v>2</v>
      </c>
      <c r="N1743" s="125">
        <v>0.877</v>
      </c>
      <c r="O1743" s="184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83">
        <v>11</v>
      </c>
      <c r="U1743" s="139">
        <v>319066.66666666663</v>
      </c>
      <c r="V1743" s="140">
        <v>3.134141245298788</v>
      </c>
      <c r="X1743" s="150">
        <v>4.2</v>
      </c>
      <c r="Y1743" s="149">
        <v>319.06666666666661</v>
      </c>
    </row>
    <row r="1744" spans="1:25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84">
        <v>38000</v>
      </c>
      <c r="J1744" s="124" t="s">
        <v>186</v>
      </c>
      <c r="K1744" s="184">
        <v>38000</v>
      </c>
      <c r="L1744" s="125">
        <v>3.4529999999999998</v>
      </c>
      <c r="M1744" s="136">
        <v>4</v>
      </c>
      <c r="N1744" s="125">
        <v>0.71899999999999997</v>
      </c>
      <c r="O1744" s="184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83">
        <v>4</v>
      </c>
      <c r="U1744" s="139">
        <v>149730.95238095237</v>
      </c>
      <c r="V1744" s="140">
        <v>6.6786458250512828</v>
      </c>
      <c r="X1744" s="150">
        <v>4.2</v>
      </c>
      <c r="Y1744" s="149">
        <v>319.06666666666661</v>
      </c>
    </row>
    <row r="1745" spans="1:25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84">
        <v>38000</v>
      </c>
      <c r="J1745" s="124" t="s">
        <v>186</v>
      </c>
      <c r="K1745" s="184">
        <v>38000</v>
      </c>
      <c r="L1745" s="125">
        <v>1.258</v>
      </c>
      <c r="M1745" s="136">
        <v>2</v>
      </c>
      <c r="N1745" s="125">
        <v>0.40100000000000002</v>
      </c>
      <c r="O1745" s="184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83">
        <v>4</v>
      </c>
      <c r="U1745" s="139">
        <v>116269.04761904762</v>
      </c>
      <c r="V1745" s="140">
        <v>8.6007413019884087</v>
      </c>
      <c r="X1745" s="150">
        <v>4.2</v>
      </c>
      <c r="Y1745" s="149">
        <v>149.73095238095235</v>
      </c>
    </row>
    <row r="1746" spans="1:25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84">
        <v>110000</v>
      </c>
      <c r="J1746" s="184">
        <v>110000</v>
      </c>
      <c r="K1746" s="184">
        <v>38000</v>
      </c>
      <c r="L1746" s="125">
        <v>6.7859999999999996</v>
      </c>
      <c r="M1746" s="136">
        <v>7</v>
      </c>
      <c r="N1746" s="125">
        <v>1.913</v>
      </c>
      <c r="O1746" s="184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83">
        <v>7</v>
      </c>
      <c r="U1746" s="139">
        <v>212544.0476190476</v>
      </c>
      <c r="V1746" s="140">
        <v>4.7049071060900545</v>
      </c>
      <c r="X1746" s="150">
        <v>4.2</v>
      </c>
      <c r="Y1746" s="149">
        <v>116.26904761904763</v>
      </c>
    </row>
    <row r="1747" spans="1:25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84">
        <v>38000</v>
      </c>
      <c r="J1747" s="184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84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83">
        <v>4</v>
      </c>
      <c r="U1747" s="139">
        <v>166461.90476190476</v>
      </c>
      <c r="V1747" s="140">
        <v>6.0073804960379897</v>
      </c>
      <c r="X1747" s="150">
        <v>8.4</v>
      </c>
      <c r="Y1747" s="149">
        <v>212.5440476190476</v>
      </c>
    </row>
    <row r="1748" spans="1:25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84">
        <v>110000</v>
      </c>
      <c r="J1748" s="124" t="s">
        <v>186</v>
      </c>
      <c r="K1748" s="184">
        <v>110000</v>
      </c>
      <c r="L1748" s="125">
        <v>8.2850000000000001</v>
      </c>
      <c r="M1748" s="136">
        <v>9</v>
      </c>
      <c r="N1748" s="125">
        <v>1.2110000000000001</v>
      </c>
      <c r="O1748" s="184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83">
        <v>7</v>
      </c>
      <c r="U1748" s="139">
        <v>450183.33333333331</v>
      </c>
      <c r="V1748" s="140">
        <v>2.2213172411239865</v>
      </c>
      <c r="X1748" s="150">
        <v>4.2</v>
      </c>
      <c r="Y1748" s="149">
        <v>166.46190476190475</v>
      </c>
    </row>
    <row r="1749" spans="1:25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84">
        <v>38000</v>
      </c>
      <c r="J1749" s="184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84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83">
        <v>4</v>
      </c>
      <c r="U1749" s="139">
        <v>133000</v>
      </c>
      <c r="V1749" s="140">
        <v>7.518796992481203</v>
      </c>
      <c r="X1749" s="150">
        <v>4.2</v>
      </c>
      <c r="Y1749" s="149">
        <v>450.18333333333334</v>
      </c>
    </row>
    <row r="1750" spans="1:25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84">
        <v>38000</v>
      </c>
      <c r="J1750" s="184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84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83">
        <v>4</v>
      </c>
      <c r="U1750" s="139">
        <v>116269.04761904762</v>
      </c>
      <c r="V1750" s="140">
        <v>8.6007413019884087</v>
      </c>
      <c r="X1750" s="150">
        <v>4.2</v>
      </c>
      <c r="Y1750" s="149">
        <v>133</v>
      </c>
    </row>
    <row r="1751" spans="1:25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84">
        <v>110000</v>
      </c>
      <c r="J1751" s="184">
        <v>110000</v>
      </c>
      <c r="K1751" s="184">
        <v>38000</v>
      </c>
      <c r="L1751" s="125">
        <v>4.9249999999999998</v>
      </c>
      <c r="M1751" s="136">
        <v>5</v>
      </c>
      <c r="N1751" s="125">
        <v>0.317</v>
      </c>
      <c r="O1751" s="184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83">
        <v>7</v>
      </c>
      <c r="U1751" s="139">
        <v>399992.8571428571</v>
      </c>
      <c r="V1751" s="140">
        <v>2.5000446436543511</v>
      </c>
      <c r="X1751" s="150">
        <v>4.2</v>
      </c>
      <c r="Y1751" s="149">
        <v>116.26904761904763</v>
      </c>
    </row>
    <row r="1752" spans="1:25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84">
        <v>38000</v>
      </c>
      <c r="J1752" s="184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84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83">
        <v>4</v>
      </c>
      <c r="U1752" s="139">
        <v>149730.95238095237</v>
      </c>
      <c r="V1752" s="140">
        <v>6.6786458250512828</v>
      </c>
      <c r="X1752" s="150">
        <v>4.2</v>
      </c>
      <c r="Y1752" s="149">
        <v>399.99285714285708</v>
      </c>
    </row>
    <row r="1753" spans="1:25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84">
        <v>38000</v>
      </c>
      <c r="J1753" s="184">
        <v>38000</v>
      </c>
      <c r="K1753" s="184">
        <v>10000</v>
      </c>
      <c r="L1753" s="125">
        <v>2.734</v>
      </c>
      <c r="M1753" s="136">
        <v>3</v>
      </c>
      <c r="N1753" s="125">
        <v>0.41699999999999998</v>
      </c>
      <c r="O1753" s="184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83">
        <v>4</v>
      </c>
      <c r="U1753" s="139">
        <v>133000</v>
      </c>
      <c r="V1753" s="140">
        <v>7.518796992481203</v>
      </c>
      <c r="X1753" s="150">
        <v>4.2</v>
      </c>
      <c r="Y1753" s="149">
        <v>149.73095238095235</v>
      </c>
    </row>
    <row r="1754" spans="1:25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84">
        <v>110000</v>
      </c>
      <c r="J1754" s="124" t="s">
        <v>186</v>
      </c>
      <c r="K1754" s="184">
        <v>110000</v>
      </c>
      <c r="L1754" s="125">
        <v>1.595</v>
      </c>
      <c r="M1754" s="136">
        <v>2</v>
      </c>
      <c r="N1754" s="125">
        <v>0.55400000000000005</v>
      </c>
      <c r="O1754" s="184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83">
        <v>11</v>
      </c>
      <c r="U1754" s="139">
        <v>319066.66666666663</v>
      </c>
      <c r="V1754" s="140">
        <v>3.134141245298788</v>
      </c>
      <c r="X1754" s="150">
        <v>4.2</v>
      </c>
      <c r="Y1754" s="149">
        <v>133</v>
      </c>
    </row>
    <row r="1755" spans="1:25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84">
        <v>38000</v>
      </c>
      <c r="J1755" s="184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84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83">
        <v>4</v>
      </c>
      <c r="U1755" s="139">
        <v>133000</v>
      </c>
      <c r="V1755" s="140">
        <v>7.518796992481203</v>
      </c>
      <c r="X1755" s="150">
        <v>4.2</v>
      </c>
      <c r="Y1755" s="149">
        <v>319.06666666666661</v>
      </c>
    </row>
    <row r="1756" spans="1:25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84">
        <v>110000</v>
      </c>
      <c r="J1756" s="124" t="s">
        <v>186</v>
      </c>
      <c r="K1756" s="184">
        <v>110000</v>
      </c>
      <c r="L1756" s="125">
        <v>4.2140000000000004</v>
      </c>
      <c r="M1756" s="136">
        <v>5</v>
      </c>
      <c r="N1756" s="125">
        <v>1.5880000000000001</v>
      </c>
      <c r="O1756" s="184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83">
        <v>7</v>
      </c>
      <c r="U1756" s="139">
        <v>399992.8571428571</v>
      </c>
      <c r="V1756" s="140">
        <v>2.5000446436543511</v>
      </c>
      <c r="X1756" s="150">
        <v>4.2</v>
      </c>
      <c r="Y1756" s="149">
        <v>133</v>
      </c>
    </row>
    <row r="1757" spans="1:25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84">
        <v>110000</v>
      </c>
      <c r="J1757" s="124" t="s">
        <v>186</v>
      </c>
      <c r="K1757" s="184">
        <v>110000</v>
      </c>
      <c r="L1757" s="125">
        <v>7.0469999999999997</v>
      </c>
      <c r="M1757" s="136">
        <v>8</v>
      </c>
      <c r="N1757" s="125">
        <v>1.7230000000000001</v>
      </c>
      <c r="O1757" s="184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83">
        <v>7</v>
      </c>
      <c r="U1757" s="139">
        <v>218817.85714285713</v>
      </c>
      <c r="V1757" s="140">
        <v>4.5700109353833094</v>
      </c>
      <c r="X1757" s="150">
        <v>4.2</v>
      </c>
      <c r="Y1757" s="149">
        <v>399.99285714285708</v>
      </c>
    </row>
    <row r="1758" spans="1:25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84">
        <v>110000</v>
      </c>
      <c r="J1758" s="124" t="s">
        <v>186</v>
      </c>
      <c r="K1758" s="184">
        <v>110000</v>
      </c>
      <c r="L1758" s="125">
        <v>6.9660000000000002</v>
      </c>
      <c r="M1758" s="136">
        <v>7</v>
      </c>
      <c r="N1758" s="125">
        <v>0.47199999999999998</v>
      </c>
      <c r="O1758" s="184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83">
        <v>7</v>
      </c>
      <c r="U1758" s="139">
        <v>425088.09523809521</v>
      </c>
      <c r="V1758" s="140">
        <v>2.3524535530450272</v>
      </c>
      <c r="X1758" s="150">
        <v>8.4</v>
      </c>
      <c r="Y1758" s="149">
        <v>218.81785714285712</v>
      </c>
    </row>
    <row r="1759" spans="1:25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84">
        <v>110000</v>
      </c>
      <c r="J1759" s="124" t="s">
        <v>186</v>
      </c>
      <c r="K1759" s="184">
        <v>110000</v>
      </c>
      <c r="L1759" s="125">
        <v>8.2040000000000006</v>
      </c>
      <c r="M1759" s="136">
        <v>9</v>
      </c>
      <c r="N1759" s="125">
        <v>1.022</v>
      </c>
      <c r="O1759" s="184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83">
        <v>7</v>
      </c>
      <c r="U1759" s="139">
        <v>450183.33333333331</v>
      </c>
      <c r="V1759" s="140">
        <v>2.2213172411239865</v>
      </c>
      <c r="X1759" s="150">
        <v>4.2</v>
      </c>
      <c r="Y1759" s="149">
        <v>425.08809523809521</v>
      </c>
    </row>
    <row r="1760" spans="1:25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84">
        <v>38000</v>
      </c>
      <c r="J1760" s="184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84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83">
        <v>4</v>
      </c>
      <c r="U1760" s="139">
        <v>99961.904761904763</v>
      </c>
      <c r="V1760" s="140">
        <v>10.003810975609756</v>
      </c>
      <c r="X1760" s="150">
        <v>4.2</v>
      </c>
      <c r="Y1760" s="149">
        <v>450.18333333333334</v>
      </c>
    </row>
    <row r="1761" spans="1:25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84">
        <v>38000</v>
      </c>
      <c r="J1761" s="184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84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83">
        <v>4</v>
      </c>
      <c r="U1761" s="139">
        <v>199923.80952380953</v>
      </c>
      <c r="V1761" s="140">
        <v>5.0019054878048781</v>
      </c>
      <c r="X1761" s="150">
        <v>8.4</v>
      </c>
      <c r="Y1761" s="149">
        <v>99.961904761904762</v>
      </c>
    </row>
    <row r="1762" spans="1:25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  <c r="X1762" s="150">
        <v>4.2</v>
      </c>
      <c r="Y1762" s="149">
        <v>199.92380952380952</v>
      </c>
    </row>
    <row r="1763" spans="1:25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84">
        <v>38000</v>
      </c>
      <c r="J1763" s="184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84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83">
        <v>4</v>
      </c>
      <c r="U1763" s="139">
        <v>183192.85714285713</v>
      </c>
      <c r="V1763" s="140">
        <v>5.4587281163488903</v>
      </c>
      <c r="X1763" s="150">
        <v>54.6</v>
      </c>
      <c r="Y1763" s="149">
        <v>47.709523809523809</v>
      </c>
    </row>
    <row r="1764" spans="1:25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84">
        <v>110000</v>
      </c>
      <c r="L1764" s="125">
        <v>4.91</v>
      </c>
      <c r="M1764" s="136">
        <v>5</v>
      </c>
      <c r="N1764" s="125">
        <v>0.77500000000000002</v>
      </c>
      <c r="O1764" s="184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83">
        <v>7</v>
      </c>
      <c r="U1764" s="139">
        <v>399992.8571428571</v>
      </c>
      <c r="V1764" s="140">
        <v>2.5000446436543511</v>
      </c>
      <c r="X1764" s="150">
        <v>4.2</v>
      </c>
      <c r="Y1764" s="149">
        <v>183.19285714285712</v>
      </c>
    </row>
    <row r="1765" spans="1:25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84">
        <v>110000</v>
      </c>
      <c r="L1765" s="125">
        <v>6.5220000000000002</v>
      </c>
      <c r="M1765" s="136">
        <v>7</v>
      </c>
      <c r="N1765" s="125">
        <v>1.577</v>
      </c>
      <c r="O1765" s="184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83">
        <v>7</v>
      </c>
      <c r="U1765" s="139">
        <v>425088.09523809521</v>
      </c>
      <c r="V1765" s="140">
        <v>2.3524535530450272</v>
      </c>
      <c r="X1765" s="150">
        <v>4.2</v>
      </c>
      <c r="Y1765" s="149">
        <v>399.99285714285708</v>
      </c>
    </row>
    <row r="1766" spans="1:25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84">
        <v>110000</v>
      </c>
      <c r="L1766" s="125">
        <v>4.5469999999999997</v>
      </c>
      <c r="M1766" s="136">
        <v>5</v>
      </c>
      <c r="N1766" s="125">
        <v>1.792</v>
      </c>
      <c r="O1766" s="184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83">
        <v>7</v>
      </c>
      <c r="U1766" s="139">
        <v>199996.42857142855</v>
      </c>
      <c r="V1766" s="140">
        <v>5.0000892873087022</v>
      </c>
      <c r="X1766" s="150">
        <v>4.2</v>
      </c>
      <c r="Y1766" s="149">
        <v>425.08809523809521</v>
      </c>
    </row>
    <row r="1767" spans="1:25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84">
        <v>110000</v>
      </c>
      <c r="J1767" s="184">
        <v>110000</v>
      </c>
      <c r="K1767" s="184">
        <v>38000</v>
      </c>
      <c r="L1767" s="125">
        <v>9.6669999999999998</v>
      </c>
      <c r="M1767" s="136">
        <v>10</v>
      </c>
      <c r="N1767" s="125">
        <v>0.66200000000000003</v>
      </c>
      <c r="O1767" s="184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83">
        <v>7</v>
      </c>
      <c r="U1767" s="139">
        <v>462730.95238095237</v>
      </c>
      <c r="V1767" s="140">
        <v>2.1610830113148132</v>
      </c>
      <c r="X1767" s="150">
        <v>8.4</v>
      </c>
      <c r="Y1767" s="149">
        <v>199.99642857142854</v>
      </c>
    </row>
    <row r="1768" spans="1:25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84">
        <v>110000</v>
      </c>
      <c r="J1768" s="124" t="s">
        <v>186</v>
      </c>
      <c r="K1768" s="184">
        <v>110000</v>
      </c>
      <c r="L1768" s="125">
        <v>4.1520000000000001</v>
      </c>
      <c r="M1768" s="136">
        <v>5</v>
      </c>
      <c r="N1768" s="125">
        <v>3.41</v>
      </c>
      <c r="O1768" s="184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83">
        <v>8</v>
      </c>
      <c r="U1768" s="139">
        <v>115836.90476190476</v>
      </c>
      <c r="V1768" s="140">
        <v>8.6328273537301001</v>
      </c>
      <c r="X1768" s="150">
        <v>4.2</v>
      </c>
      <c r="Y1768" s="149">
        <v>462.73095238095237</v>
      </c>
    </row>
    <row r="1769" spans="1:25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84">
        <v>110000</v>
      </c>
      <c r="J1769" s="184">
        <v>110000</v>
      </c>
      <c r="K1769" s="184">
        <v>38000</v>
      </c>
      <c r="L1769" s="125">
        <v>5.4420000000000002</v>
      </c>
      <c r="M1769" s="136">
        <v>6</v>
      </c>
      <c r="N1769" s="125">
        <v>2.0459999999999998</v>
      </c>
      <c r="O1769" s="184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83">
        <v>7</v>
      </c>
      <c r="U1769" s="139">
        <v>206270.23809523808</v>
      </c>
      <c r="V1769" s="140">
        <v>4.8480091419600964</v>
      </c>
      <c r="X1769" s="150">
        <v>16.8</v>
      </c>
      <c r="Y1769" s="149">
        <v>115.83690476190476</v>
      </c>
    </row>
    <row r="1770" spans="1:25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84">
        <v>110000</v>
      </c>
      <c r="J1770" s="124" t="s">
        <v>186</v>
      </c>
      <c r="K1770" s="184">
        <v>110000</v>
      </c>
      <c r="L1770" s="125">
        <v>5.7080000000000002</v>
      </c>
      <c r="M1770" s="136">
        <v>6</v>
      </c>
      <c r="N1770" s="125">
        <v>3.3929999999999998</v>
      </c>
      <c r="O1770" s="184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83">
        <v>8</v>
      </c>
      <c r="U1770" s="139">
        <v>120019.64285714286</v>
      </c>
      <c r="V1770" s="140">
        <v>8.3319694692833011</v>
      </c>
      <c r="X1770" s="150">
        <v>8.4</v>
      </c>
      <c r="Y1770" s="149">
        <v>206.27023809523808</v>
      </c>
    </row>
    <row r="1771" spans="1:25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84">
        <v>110000</v>
      </c>
      <c r="J1771" s="124" t="s">
        <v>186</v>
      </c>
      <c r="K1771" s="184">
        <v>110000</v>
      </c>
      <c r="L1771" s="125">
        <v>7.3570000000000002</v>
      </c>
      <c r="M1771" s="136">
        <v>8</v>
      </c>
      <c r="N1771" s="125">
        <v>0.372</v>
      </c>
      <c r="O1771" s="184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83">
        <v>7</v>
      </c>
      <c r="U1771" s="139">
        <v>437635.71428571426</v>
      </c>
      <c r="V1771" s="140">
        <v>2.2850054676916547</v>
      </c>
      <c r="X1771" s="150">
        <v>16.8</v>
      </c>
      <c r="Y1771" s="149">
        <v>120.01964285714286</v>
      </c>
    </row>
    <row r="1772" spans="1:25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84">
        <v>38000</v>
      </c>
      <c r="J1772" s="184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84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83">
        <v>4</v>
      </c>
      <c r="U1772" s="139">
        <v>39984.761904761908</v>
      </c>
      <c r="V1772" s="140">
        <v>25.009527439024389</v>
      </c>
      <c r="X1772" s="150">
        <v>4.2</v>
      </c>
      <c r="Y1772" s="149">
        <v>437.63571428571424</v>
      </c>
    </row>
    <row r="1773" spans="1:25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84">
        <v>110000</v>
      </c>
      <c r="J1773" s="184">
        <v>110000</v>
      </c>
      <c r="K1773" s="184">
        <v>38000</v>
      </c>
      <c r="L1773" s="125">
        <v>7.9909999999999997</v>
      </c>
      <c r="M1773" s="136">
        <v>8</v>
      </c>
      <c r="N1773" s="125">
        <v>1.071</v>
      </c>
      <c r="O1773" s="184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83">
        <v>7</v>
      </c>
      <c r="U1773" s="139">
        <v>437635.71428571426</v>
      </c>
      <c r="V1773" s="140">
        <v>2.2850054676916547</v>
      </c>
      <c r="X1773" s="150">
        <v>21</v>
      </c>
      <c r="Y1773" s="149">
        <v>39.984761904761903</v>
      </c>
    </row>
    <row r="1774" spans="1:25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84">
        <v>38000</v>
      </c>
      <c r="J1774" s="184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84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83">
        <v>4</v>
      </c>
      <c r="U1774" s="139">
        <v>199923.80952380953</v>
      </c>
      <c r="V1774" s="140">
        <v>5.0019054878048781</v>
      </c>
      <c r="X1774" s="150">
        <v>4.2</v>
      </c>
      <c r="Y1774" s="149">
        <v>437.63571428571424</v>
      </c>
    </row>
    <row r="1775" spans="1:25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84">
        <v>38000</v>
      </c>
      <c r="J1775" s="184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84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83">
        <v>4</v>
      </c>
      <c r="U1775" s="139">
        <v>166461.90476190476</v>
      </c>
      <c r="V1775" s="140">
        <v>6.0073804960379897</v>
      </c>
      <c r="X1775" s="150">
        <v>4.2</v>
      </c>
      <c r="Y1775" s="149">
        <v>199.92380952380952</v>
      </c>
    </row>
    <row r="1776" spans="1:25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84">
        <v>38000</v>
      </c>
      <c r="J1776" s="184">
        <v>38000</v>
      </c>
      <c r="K1776" s="184">
        <v>20000</v>
      </c>
      <c r="L1776" s="125">
        <v>7.1040000000000001</v>
      </c>
      <c r="M1776" s="136">
        <v>8</v>
      </c>
      <c r="N1776" s="125">
        <v>0.43099999999999999</v>
      </c>
      <c r="O1776" s="184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83">
        <v>4</v>
      </c>
      <c r="U1776" s="139">
        <v>216654.76190476189</v>
      </c>
      <c r="V1776" s="140">
        <v>4.6156382218803227</v>
      </c>
      <c r="X1776" s="150">
        <v>4.2</v>
      </c>
      <c r="Y1776" s="149">
        <v>166.46190476190475</v>
      </c>
    </row>
    <row r="1777" spans="1:25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84">
        <v>38000</v>
      </c>
      <c r="J1777" s="184">
        <v>38000</v>
      </c>
      <c r="K1777" s="184">
        <v>20000</v>
      </c>
      <c r="L1777" s="125">
        <v>9.1609999999999996</v>
      </c>
      <c r="M1777" s="136">
        <v>10</v>
      </c>
      <c r="N1777" s="125">
        <v>6.3109999999999999</v>
      </c>
      <c r="O1777" s="184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83">
        <v>6</v>
      </c>
      <c r="U1777" s="139">
        <v>43463.988095238092</v>
      </c>
      <c r="V1777" s="140">
        <v>23.007552776997926</v>
      </c>
      <c r="X1777" s="150">
        <v>4.2</v>
      </c>
      <c r="Y1777" s="149">
        <v>216.6547619047619</v>
      </c>
    </row>
    <row r="1778" spans="1:25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84">
        <v>110000</v>
      </c>
      <c r="L1778" s="125">
        <v>5.7240000000000002</v>
      </c>
      <c r="M1778" s="136">
        <v>6</v>
      </c>
      <c r="N1778" s="125">
        <v>0.58299999999999996</v>
      </c>
      <c r="O1778" s="184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83">
        <v>7</v>
      </c>
      <c r="U1778" s="139">
        <v>412540.47619047615</v>
      </c>
      <c r="V1778" s="140">
        <v>2.4240045709800482</v>
      </c>
      <c r="X1778" s="150">
        <v>33.6</v>
      </c>
      <c r="Y1778" s="149">
        <v>43.463988095238093</v>
      </c>
    </row>
    <row r="1779" spans="1:25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84">
        <v>110000</v>
      </c>
      <c r="L1779" s="125">
        <v>4.5389999999999997</v>
      </c>
      <c r="M1779" s="136">
        <v>5</v>
      </c>
      <c r="N1779" s="125">
        <v>0.30399999999999999</v>
      </c>
      <c r="O1779" s="184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83">
        <v>7</v>
      </c>
      <c r="U1779" s="139">
        <v>399992.8571428571</v>
      </c>
      <c r="V1779" s="140">
        <v>2.5000446436543511</v>
      </c>
      <c r="X1779" s="150">
        <v>4.2</v>
      </c>
      <c r="Y1779" s="149">
        <v>412.54047619047617</v>
      </c>
    </row>
    <row r="1780" spans="1:25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84">
        <v>38000</v>
      </c>
      <c r="J1780" s="184">
        <v>38000</v>
      </c>
      <c r="K1780" s="184">
        <v>20000</v>
      </c>
      <c r="L1780" s="125">
        <v>4.6870000000000003</v>
      </c>
      <c r="M1780" s="136">
        <v>5</v>
      </c>
      <c r="N1780" s="125">
        <v>1.2230000000000001</v>
      </c>
      <c r="O1780" s="184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83">
        <v>4</v>
      </c>
      <c r="U1780" s="139">
        <v>166461.90476190476</v>
      </c>
      <c r="V1780" s="140">
        <v>6.0073804960379897</v>
      </c>
      <c r="X1780" s="150">
        <v>4.2</v>
      </c>
      <c r="Y1780" s="149">
        <v>399.99285714285708</v>
      </c>
    </row>
    <row r="1781" spans="1:25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84">
        <v>38000</v>
      </c>
      <c r="J1781" s="184">
        <v>38000</v>
      </c>
      <c r="K1781" s="184">
        <v>20000</v>
      </c>
      <c r="L1781" s="125">
        <v>7.4260000000000002</v>
      </c>
      <c r="M1781" s="136">
        <v>8</v>
      </c>
      <c r="N1781" s="125">
        <v>0.33600000000000002</v>
      </c>
      <c r="O1781" s="184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83">
        <v>4</v>
      </c>
      <c r="U1781" s="139">
        <v>216654.76190476189</v>
      </c>
      <c r="V1781" s="140">
        <v>4.6156382218803227</v>
      </c>
      <c r="X1781" s="150">
        <v>4.2</v>
      </c>
      <c r="Y1781" s="149">
        <v>166.46190476190475</v>
      </c>
    </row>
    <row r="1782" spans="1:25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84">
        <v>38000</v>
      </c>
      <c r="J1782" s="184">
        <v>38000</v>
      </c>
      <c r="K1782" s="184">
        <v>20000</v>
      </c>
      <c r="L1782" s="125">
        <v>9.3109999999999999</v>
      </c>
      <c r="M1782" s="136">
        <v>10</v>
      </c>
      <c r="N1782" s="125">
        <v>0.316</v>
      </c>
      <c r="O1782" s="184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83">
        <v>1</v>
      </c>
      <c r="U1782" s="139">
        <v>330271.42857142858</v>
      </c>
      <c r="V1782" s="140">
        <v>3.0278126216531858</v>
      </c>
      <c r="X1782" s="150">
        <v>4.2</v>
      </c>
      <c r="Y1782" s="149">
        <v>216.6547619047619</v>
      </c>
    </row>
    <row r="1783" spans="1:25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84">
        <v>38000</v>
      </c>
      <c r="J1783" s="184">
        <v>38000</v>
      </c>
      <c r="K1783" s="184">
        <v>20000</v>
      </c>
      <c r="L1783" s="125">
        <v>11.148</v>
      </c>
      <c r="M1783" s="136">
        <v>12</v>
      </c>
      <c r="N1783" s="125">
        <v>0.17799999999999999</v>
      </c>
      <c r="O1783" s="184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83">
        <v>1</v>
      </c>
      <c r="U1783" s="139">
        <v>355366.66666666663</v>
      </c>
      <c r="V1783" s="140">
        <v>2.8139949348091173</v>
      </c>
      <c r="X1783" s="150">
        <v>4.2</v>
      </c>
      <c r="Y1783" s="149">
        <v>330.2714285714286</v>
      </c>
    </row>
    <row r="1784" spans="1:25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84">
        <v>38000</v>
      </c>
      <c r="J1784" s="184">
        <v>38000</v>
      </c>
      <c r="K1784" s="184">
        <v>20000</v>
      </c>
      <c r="L1784" s="125">
        <v>13.253</v>
      </c>
      <c r="M1784" s="136">
        <v>14</v>
      </c>
      <c r="N1784" s="125">
        <v>0.624</v>
      </c>
      <c r="O1784" s="184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83">
        <v>1</v>
      </c>
      <c r="U1784" s="139">
        <v>380461.90476190473</v>
      </c>
      <c r="V1784" s="140">
        <v>2.6283840444572388</v>
      </c>
      <c r="X1784" s="150">
        <v>4.2</v>
      </c>
      <c r="Y1784" s="149">
        <v>355.36666666666662</v>
      </c>
    </row>
    <row r="1785" spans="1:25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84">
        <v>110000</v>
      </c>
      <c r="L1785" s="125">
        <v>5.9130000000000003</v>
      </c>
      <c r="M1785" s="136">
        <v>6</v>
      </c>
      <c r="N1785" s="125">
        <v>0.45200000000000001</v>
      </c>
      <c r="O1785" s="184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83">
        <v>7</v>
      </c>
      <c r="U1785" s="139">
        <v>412540.47619047615</v>
      </c>
      <c r="V1785" s="140">
        <v>2.4240045709800482</v>
      </c>
      <c r="X1785" s="150">
        <v>4.2</v>
      </c>
      <c r="Y1785" s="149">
        <v>380.46190476190475</v>
      </c>
    </row>
    <row r="1786" spans="1:25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84">
        <v>110000</v>
      </c>
      <c r="L1786" s="125">
        <v>9.3480000000000008</v>
      </c>
      <c r="M1786" s="136">
        <v>10</v>
      </c>
      <c r="N1786" s="125">
        <v>3.5720000000000001</v>
      </c>
      <c r="O1786" s="184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83">
        <v>8</v>
      </c>
      <c r="U1786" s="139">
        <v>136750.59523809524</v>
      </c>
      <c r="V1786" s="140">
        <v>7.3125824297796216</v>
      </c>
      <c r="X1786" s="150">
        <v>4.2</v>
      </c>
      <c r="Y1786" s="149">
        <v>412.54047619047617</v>
      </c>
    </row>
    <row r="1787" spans="1:25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84">
        <v>110000</v>
      </c>
      <c r="J1787" s="184">
        <v>110000</v>
      </c>
      <c r="K1787" s="184">
        <v>20000</v>
      </c>
      <c r="L1787" s="125">
        <v>10.487</v>
      </c>
      <c r="M1787" s="136">
        <v>11</v>
      </c>
      <c r="N1787" s="125">
        <v>2.4329999999999998</v>
      </c>
      <c r="O1787" s="184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83">
        <v>7</v>
      </c>
      <c r="U1787" s="139">
        <v>158426.19047619044</v>
      </c>
      <c r="V1787" s="140">
        <v>6.3120876478456251</v>
      </c>
      <c r="X1787" s="150">
        <v>16.8</v>
      </c>
      <c r="Y1787" s="149">
        <v>136.75059523809523</v>
      </c>
    </row>
    <row r="1788" spans="1:25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84">
        <v>110000</v>
      </c>
      <c r="J1788" s="184">
        <v>110000</v>
      </c>
      <c r="K1788" s="184">
        <v>20000</v>
      </c>
      <c r="L1788" s="125">
        <v>9.407</v>
      </c>
      <c r="M1788" s="136">
        <v>10</v>
      </c>
      <c r="N1788" s="125">
        <v>2.7010000000000001</v>
      </c>
      <c r="O1788" s="184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83">
        <v>7</v>
      </c>
      <c r="U1788" s="139">
        <v>154243.65079365077</v>
      </c>
      <c r="V1788" s="140">
        <v>6.4832490339444409</v>
      </c>
      <c r="X1788" s="150">
        <v>12.600000000000001</v>
      </c>
      <c r="Y1788" s="149">
        <v>158.42619047619044</v>
      </c>
    </row>
    <row r="1789" spans="1:25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84">
        <v>110000</v>
      </c>
      <c r="J1789" s="184">
        <v>110000</v>
      </c>
      <c r="K1789" s="184">
        <v>20000</v>
      </c>
      <c r="L1789" s="125">
        <v>4.8620000000000001</v>
      </c>
      <c r="M1789" s="136">
        <v>5</v>
      </c>
      <c r="N1789" s="125">
        <v>0.53900000000000003</v>
      </c>
      <c r="O1789" s="184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83">
        <v>7</v>
      </c>
      <c r="U1789" s="139">
        <v>399992.8571428571</v>
      </c>
      <c r="V1789" s="140">
        <v>2.5000446436543511</v>
      </c>
      <c r="X1789" s="150">
        <v>12.600000000000001</v>
      </c>
      <c r="Y1789" s="149">
        <v>154.24365079365077</v>
      </c>
    </row>
    <row r="1790" spans="1:25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84">
        <v>110000</v>
      </c>
      <c r="J1790" s="184">
        <v>110000</v>
      </c>
      <c r="K1790" s="184">
        <v>20000</v>
      </c>
      <c r="L1790" s="125">
        <v>6.0369999999999999</v>
      </c>
      <c r="M1790" s="136">
        <v>7</v>
      </c>
      <c r="N1790" s="125">
        <v>1.2829999999999999</v>
      </c>
      <c r="O1790" s="184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83">
        <v>7</v>
      </c>
      <c r="U1790" s="139">
        <v>425088.09523809521</v>
      </c>
      <c r="V1790" s="140">
        <v>2.3524535530450272</v>
      </c>
      <c r="X1790" s="150">
        <v>4.2</v>
      </c>
      <c r="Y1790" s="149">
        <v>399.99285714285708</v>
      </c>
    </row>
    <row r="1791" spans="1:25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84">
        <v>110000</v>
      </c>
      <c r="L1791" s="125">
        <v>8.2100000000000009</v>
      </c>
      <c r="M1791" s="136">
        <v>9</v>
      </c>
      <c r="N1791" s="125">
        <v>4.6210000000000004</v>
      </c>
      <c r="O1791" s="184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83">
        <v>8</v>
      </c>
      <c r="U1791" s="139">
        <v>106054.28571428571</v>
      </c>
      <c r="V1791" s="140">
        <v>9.4291333279452569</v>
      </c>
      <c r="X1791" s="150">
        <v>4.2</v>
      </c>
      <c r="Y1791" s="149">
        <v>425.08809523809521</v>
      </c>
    </row>
    <row r="1792" spans="1:25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84">
        <v>38000</v>
      </c>
      <c r="J1792" s="184">
        <v>38000</v>
      </c>
      <c r="K1792" s="184">
        <v>20000</v>
      </c>
      <c r="L1792" s="125">
        <v>4.5090000000000003</v>
      </c>
      <c r="M1792" s="136">
        <v>5</v>
      </c>
      <c r="N1792" s="125">
        <v>1.173</v>
      </c>
      <c r="O1792" s="184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83">
        <v>4</v>
      </c>
      <c r="U1792" s="139">
        <v>166461.90476190476</v>
      </c>
      <c r="V1792" s="140">
        <v>6.0073804960379897</v>
      </c>
      <c r="X1792" s="150">
        <v>21</v>
      </c>
      <c r="Y1792" s="149">
        <v>106.05428571428571</v>
      </c>
    </row>
    <row r="1793" spans="1:25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84">
        <v>110000</v>
      </c>
      <c r="L1793" s="125">
        <v>9.5299999999999994</v>
      </c>
      <c r="M1793" s="136">
        <v>10</v>
      </c>
      <c r="N1793" s="125">
        <v>2.0059999999999998</v>
      </c>
      <c r="O1793" s="184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83">
        <v>7</v>
      </c>
      <c r="U1793" s="139">
        <v>231365.47619047618</v>
      </c>
      <c r="V1793" s="140">
        <v>4.3221660226296263</v>
      </c>
      <c r="X1793" s="150">
        <v>4.2</v>
      </c>
      <c r="Y1793" s="149">
        <v>166.46190476190475</v>
      </c>
    </row>
    <row r="1794" spans="1:25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84">
        <v>110000</v>
      </c>
      <c r="L1794" s="125">
        <v>11.189</v>
      </c>
      <c r="M1794" s="136">
        <v>12</v>
      </c>
      <c r="N1794" s="125">
        <v>1.0529999999999999</v>
      </c>
      <c r="O1794" s="184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83">
        <v>7</v>
      </c>
      <c r="U1794" s="139">
        <v>487826.19047619047</v>
      </c>
      <c r="V1794" s="140">
        <v>2.0499104384367968</v>
      </c>
      <c r="X1794" s="150">
        <v>8.4</v>
      </c>
      <c r="Y1794" s="149">
        <v>231.36547619047619</v>
      </c>
    </row>
    <row r="1795" spans="1:25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84">
        <v>110000</v>
      </c>
      <c r="J1795" s="184">
        <v>38000</v>
      </c>
      <c r="K1795" s="184">
        <v>110000</v>
      </c>
      <c r="L1795" s="125">
        <v>10.141</v>
      </c>
      <c r="M1795" s="136">
        <v>11</v>
      </c>
      <c r="N1795" s="125">
        <v>3.9249999999999998</v>
      </c>
      <c r="O1795" s="184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83">
        <v>8</v>
      </c>
      <c r="U1795" s="139">
        <v>112746.66666666667</v>
      </c>
      <c r="V1795" s="140">
        <v>8.8694418164616842</v>
      </c>
      <c r="X1795" s="150">
        <v>4.2</v>
      </c>
      <c r="Y1795" s="149">
        <v>487.82619047619045</v>
      </c>
    </row>
    <row r="1796" spans="1:25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84">
        <v>110000</v>
      </c>
      <c r="L1796" s="125">
        <v>7.8949999999999996</v>
      </c>
      <c r="M1796" s="136">
        <v>8</v>
      </c>
      <c r="N1796" s="125">
        <v>0.86899999999999999</v>
      </c>
      <c r="O1796" s="184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83">
        <v>7</v>
      </c>
      <c r="U1796" s="139">
        <v>437635.71428571426</v>
      </c>
      <c r="V1796" s="140">
        <v>2.2850054676916547</v>
      </c>
      <c r="X1796" s="150">
        <v>21</v>
      </c>
      <c r="Y1796" s="149">
        <v>112.74666666666667</v>
      </c>
    </row>
    <row r="1797" spans="1:25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84">
        <v>110000</v>
      </c>
      <c r="J1797" s="184">
        <v>110000</v>
      </c>
      <c r="K1797" s="184">
        <v>38000</v>
      </c>
      <c r="L1797" s="125">
        <v>11.207000000000001</v>
      </c>
      <c r="M1797" s="136">
        <v>12</v>
      </c>
      <c r="N1797" s="125">
        <v>3.2349999999999999</v>
      </c>
      <c r="O1797" s="184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83">
        <v>8</v>
      </c>
      <c r="U1797" s="139">
        <v>145116.07142857142</v>
      </c>
      <c r="V1797" s="140">
        <v>6.8910355011382514</v>
      </c>
      <c r="X1797" s="150">
        <v>4.2</v>
      </c>
      <c r="Y1797" s="149">
        <v>437.63571428571424</v>
      </c>
    </row>
    <row r="1798" spans="1:25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84">
        <v>110000</v>
      </c>
      <c r="L1798" s="125">
        <v>6.2220000000000004</v>
      </c>
      <c r="M1798" s="136">
        <v>7</v>
      </c>
      <c r="N1798" s="125">
        <v>0.91300000000000003</v>
      </c>
      <c r="O1798" s="184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83">
        <v>7</v>
      </c>
      <c r="U1798" s="139">
        <v>425088.09523809521</v>
      </c>
      <c r="V1798" s="140">
        <v>2.3524535530450272</v>
      </c>
      <c r="X1798" s="150">
        <v>16.8</v>
      </c>
      <c r="Y1798" s="149">
        <v>145.11607142857142</v>
      </c>
    </row>
    <row r="1799" spans="1:25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84">
        <v>110000</v>
      </c>
      <c r="J1799" s="184">
        <v>38000</v>
      </c>
      <c r="K1799" s="184">
        <v>110000</v>
      </c>
      <c r="L1799" s="125">
        <v>5.8150000000000004</v>
      </c>
      <c r="M1799" s="136">
        <v>6</v>
      </c>
      <c r="N1799" s="125">
        <v>1.1439999999999999</v>
      </c>
      <c r="O1799" s="184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83">
        <v>7</v>
      </c>
      <c r="U1799" s="139">
        <v>412540.47619047615</v>
      </c>
      <c r="V1799" s="140">
        <v>2.4240045709800482</v>
      </c>
      <c r="X1799" s="150">
        <v>4.2</v>
      </c>
      <c r="Y1799" s="149">
        <v>425.08809523809521</v>
      </c>
    </row>
    <row r="1800" spans="1:25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84">
        <v>110000</v>
      </c>
      <c r="L1800" s="125">
        <v>8.1180000000000003</v>
      </c>
      <c r="M1800" s="136">
        <v>9</v>
      </c>
      <c r="N1800" s="125">
        <v>1.82</v>
      </c>
      <c r="O1800" s="184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83">
        <v>7</v>
      </c>
      <c r="U1800" s="139">
        <v>225091.66666666666</v>
      </c>
      <c r="V1800" s="140">
        <v>4.4426344822479731</v>
      </c>
      <c r="X1800" s="150">
        <v>4.2</v>
      </c>
      <c r="Y1800" s="149">
        <v>412.54047619047617</v>
      </c>
    </row>
    <row r="1801" spans="1:25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84">
        <v>110000</v>
      </c>
      <c r="J1801" s="184">
        <v>110000</v>
      </c>
      <c r="K1801" s="184">
        <v>38000</v>
      </c>
      <c r="L1801" s="125">
        <v>5.0780000000000003</v>
      </c>
      <c r="M1801" s="136">
        <v>6</v>
      </c>
      <c r="N1801" s="125">
        <v>1.2769999999999999</v>
      </c>
      <c r="O1801" s="184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83">
        <v>7</v>
      </c>
      <c r="U1801" s="139">
        <v>412540.47619047615</v>
      </c>
      <c r="V1801" s="140">
        <v>2.4240045709800482</v>
      </c>
      <c r="X1801" s="150">
        <v>8.4</v>
      </c>
      <c r="Y1801" s="149">
        <v>225.09166666666667</v>
      </c>
    </row>
    <row r="1802" spans="1:25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84">
        <v>38000</v>
      </c>
      <c r="J1802" s="124" t="s">
        <v>186</v>
      </c>
      <c r="K1802" s="184">
        <v>38000</v>
      </c>
      <c r="L1802" s="125">
        <v>4.7670000000000003</v>
      </c>
      <c r="M1802" s="136">
        <v>5</v>
      </c>
      <c r="N1802" s="125">
        <v>2.1779999999999999</v>
      </c>
      <c r="O1802" s="184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83">
        <v>4</v>
      </c>
      <c r="U1802" s="139">
        <v>83230.952380952382</v>
      </c>
      <c r="V1802" s="140">
        <v>12.014760992075979</v>
      </c>
      <c r="X1802" s="150">
        <v>4.2</v>
      </c>
      <c r="Y1802" s="149">
        <v>412.54047619047617</v>
      </c>
    </row>
    <row r="1803" spans="1:25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84">
        <v>38000</v>
      </c>
      <c r="J1803" s="124" t="s">
        <v>186</v>
      </c>
      <c r="K1803" s="184">
        <v>38000</v>
      </c>
      <c r="L1803" s="125">
        <v>1.881</v>
      </c>
      <c r="M1803" s="136">
        <v>2</v>
      </c>
      <c r="N1803" s="125">
        <v>0.33300000000000002</v>
      </c>
      <c r="O1803" s="184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83">
        <v>4</v>
      </c>
      <c r="U1803" s="139">
        <v>116269.04761904762</v>
      </c>
      <c r="V1803" s="140">
        <v>8.6007413019884087</v>
      </c>
      <c r="X1803" s="150">
        <v>8.4</v>
      </c>
      <c r="Y1803" s="149">
        <v>83.230952380952374</v>
      </c>
    </row>
    <row r="1804" spans="1:25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84">
        <v>38000</v>
      </c>
      <c r="J1804" s="184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84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83">
        <v>5</v>
      </c>
      <c r="U1804" s="139">
        <v>39022.448979591827</v>
      </c>
      <c r="V1804" s="140">
        <v>25.626274776423834</v>
      </c>
      <c r="X1804" s="150">
        <v>4.2</v>
      </c>
      <c r="Y1804" s="149">
        <v>116.26904761904763</v>
      </c>
    </row>
    <row r="1805" spans="1:25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84">
        <v>38000</v>
      </c>
      <c r="J1805" s="184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84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83">
        <v>6</v>
      </c>
      <c r="U1805" s="139">
        <v>29473.095238095237</v>
      </c>
      <c r="V1805" s="140">
        <v>33.92924943653211</v>
      </c>
      <c r="X1805" s="150">
        <v>29.400000000000006</v>
      </c>
      <c r="Y1805" s="149">
        <v>39.022448979591829</v>
      </c>
    </row>
    <row r="1806" spans="1:25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84">
        <v>38000</v>
      </c>
      <c r="J1806" s="184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84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83">
        <v>4</v>
      </c>
      <c r="U1806" s="139">
        <v>199923.80952380953</v>
      </c>
      <c r="V1806" s="140">
        <v>5.0019054878048781</v>
      </c>
      <c r="X1806" s="150">
        <v>42</v>
      </c>
      <c r="Y1806" s="149">
        <v>29.473095238095237</v>
      </c>
    </row>
    <row r="1807" spans="1:25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84">
        <v>38000</v>
      </c>
      <c r="J1807" s="184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84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83">
        <v>1</v>
      </c>
      <c r="U1807" s="139">
        <v>330271.42857142858</v>
      </c>
      <c r="V1807" s="140">
        <v>3.0278126216531858</v>
      </c>
      <c r="X1807" s="150">
        <v>4.2</v>
      </c>
      <c r="Y1807" s="149">
        <v>199.92380952380952</v>
      </c>
    </row>
    <row r="1808" spans="1:25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84">
        <v>38000</v>
      </c>
      <c r="J1808" s="184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84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83">
        <v>4</v>
      </c>
      <c r="U1808" s="139">
        <v>58346.428571428572</v>
      </c>
      <c r="V1808" s="140">
        <v>17.13900961008753</v>
      </c>
      <c r="X1808" s="150">
        <v>4.2</v>
      </c>
      <c r="Y1808" s="149">
        <v>330.2714285714286</v>
      </c>
    </row>
    <row r="1809" spans="1:25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84">
        <v>38000</v>
      </c>
      <c r="J1809" s="184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84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83">
        <v>1</v>
      </c>
      <c r="U1809" s="139">
        <v>330271.42857142858</v>
      </c>
      <c r="V1809" s="140">
        <v>3.0278126216531858</v>
      </c>
      <c r="X1809" s="150">
        <v>16.8</v>
      </c>
      <c r="Y1809" s="149">
        <v>58.346428571428568</v>
      </c>
    </row>
    <row r="1810" spans="1:25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  <c r="X1810" s="150">
        <v>4.2</v>
      </c>
      <c r="Y1810" s="149">
        <v>330.2714285714286</v>
      </c>
    </row>
    <row r="1811" spans="1:25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84">
        <v>38000</v>
      </c>
      <c r="J1811" s="124" t="s">
        <v>186</v>
      </c>
      <c r="K1811" s="184">
        <v>38000</v>
      </c>
      <c r="L1811" s="125">
        <v>9.24</v>
      </c>
      <c r="M1811" s="136">
        <v>10</v>
      </c>
      <c r="N1811" s="125">
        <v>2.5640000000000001</v>
      </c>
      <c r="O1811" s="184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83">
        <v>3</v>
      </c>
      <c r="U1811" s="139">
        <v>116630.95238095237</v>
      </c>
      <c r="V1811" s="140">
        <v>8.5740532816168233</v>
      </c>
      <c r="X1811" s="150">
        <v>58.800000000000011</v>
      </c>
      <c r="Y1811" s="149">
        <v>51.472108843537406</v>
      </c>
    </row>
    <row r="1812" spans="1:25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84">
        <v>38000</v>
      </c>
      <c r="J1812" s="184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84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83">
        <v>2</v>
      </c>
      <c r="U1812" s="139">
        <v>164261.90476190476</v>
      </c>
      <c r="V1812" s="140">
        <v>6.087838817219887</v>
      </c>
      <c r="X1812" s="150">
        <v>12.600000000000001</v>
      </c>
      <c r="Y1812" s="149">
        <v>116.63095238095237</v>
      </c>
    </row>
    <row r="1813" spans="1:25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84">
        <v>38000</v>
      </c>
      <c r="J1813" s="184">
        <v>38000</v>
      </c>
      <c r="K1813" s="184">
        <v>10000</v>
      </c>
      <c r="L1813" s="125">
        <v>12.24</v>
      </c>
      <c r="M1813" s="136">
        <v>13</v>
      </c>
      <c r="N1813" s="125">
        <v>1.4930000000000001</v>
      </c>
      <c r="O1813" s="184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83">
        <v>1</v>
      </c>
      <c r="U1813" s="139">
        <v>367914.28571428568</v>
      </c>
      <c r="V1813" s="140">
        <v>2.7180243845616214</v>
      </c>
      <c r="X1813" s="150">
        <v>8.4</v>
      </c>
      <c r="Y1813" s="149">
        <v>164.26190476190479</v>
      </c>
    </row>
    <row r="1814" spans="1:25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84">
        <v>38000</v>
      </c>
      <c r="J1814" s="184">
        <v>38000</v>
      </c>
      <c r="K1814" s="184">
        <v>10000</v>
      </c>
      <c r="L1814" s="125">
        <v>12.173</v>
      </c>
      <c r="M1814" s="136">
        <v>13</v>
      </c>
      <c r="N1814" s="125">
        <v>4.399</v>
      </c>
      <c r="O1814" s="184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83">
        <v>4</v>
      </c>
      <c r="U1814" s="139">
        <v>60061.904761904763</v>
      </c>
      <c r="V1814" s="140">
        <v>16.649488622849439</v>
      </c>
      <c r="X1814" s="150">
        <v>4.2</v>
      </c>
      <c r="Y1814" s="149">
        <v>367.91428571428571</v>
      </c>
    </row>
    <row r="1815" spans="1:25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84">
        <v>38000</v>
      </c>
      <c r="J1815" s="184">
        <v>38000</v>
      </c>
      <c r="K1815" s="184">
        <v>10000</v>
      </c>
      <c r="L1815" s="125">
        <v>7.9649999999999999</v>
      </c>
      <c r="M1815" s="136">
        <v>8</v>
      </c>
      <c r="N1815" s="125">
        <v>0.92700000000000005</v>
      </c>
      <c r="O1815" s="184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83">
        <v>4</v>
      </c>
      <c r="U1815" s="139">
        <v>216654.76190476189</v>
      </c>
      <c r="V1815" s="140">
        <v>4.6156382218803227</v>
      </c>
      <c r="X1815" s="150">
        <v>21</v>
      </c>
      <c r="Y1815" s="149">
        <v>60.061904761904763</v>
      </c>
    </row>
    <row r="1816" spans="1:25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84">
        <v>38000</v>
      </c>
      <c r="J1816" s="184">
        <v>38000</v>
      </c>
      <c r="K1816" s="184">
        <v>10000</v>
      </c>
      <c r="L1816" s="125">
        <v>6.3940000000000001</v>
      </c>
      <c r="M1816" s="136">
        <v>7</v>
      </c>
      <c r="N1816" s="125">
        <v>1.91</v>
      </c>
      <c r="O1816" s="184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83">
        <v>4</v>
      </c>
      <c r="U1816" s="139">
        <v>99961.904761904763</v>
      </c>
      <c r="V1816" s="140">
        <v>10.003810975609756</v>
      </c>
      <c r="X1816" s="150">
        <v>4.2</v>
      </c>
      <c r="Y1816" s="149">
        <v>216.6547619047619</v>
      </c>
    </row>
    <row r="1817" spans="1:25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84">
        <v>38000</v>
      </c>
      <c r="J1817" s="184">
        <v>38000</v>
      </c>
      <c r="K1817" s="184">
        <v>10000</v>
      </c>
      <c r="L1817" s="125">
        <v>3.4540000000000002</v>
      </c>
      <c r="M1817" s="136">
        <v>4</v>
      </c>
      <c r="N1817" s="125">
        <v>4.1500000000000004</v>
      </c>
      <c r="O1817" s="184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83">
        <v>4</v>
      </c>
      <c r="U1817" s="139">
        <v>29946.190476190477</v>
      </c>
      <c r="V1817" s="140">
        <v>33.393229125256411</v>
      </c>
      <c r="X1817" s="150">
        <v>8.4</v>
      </c>
      <c r="Y1817" s="149">
        <v>99.961904761904762</v>
      </c>
    </row>
    <row r="1818" spans="1:25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84">
        <v>110000</v>
      </c>
      <c r="J1818" s="184">
        <v>110000</v>
      </c>
      <c r="K1818" s="184">
        <v>38000</v>
      </c>
      <c r="L1818" s="125">
        <v>7.3849999999999998</v>
      </c>
      <c r="M1818" s="136">
        <v>8</v>
      </c>
      <c r="N1818" s="125">
        <v>1.165</v>
      </c>
      <c r="O1818" s="184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83">
        <v>7</v>
      </c>
      <c r="U1818" s="139">
        <v>437635.71428571426</v>
      </c>
      <c r="V1818" s="140">
        <v>2.2850054676916547</v>
      </c>
      <c r="X1818" s="150">
        <v>21</v>
      </c>
      <c r="Y1818" s="149">
        <v>29.946190476190477</v>
      </c>
    </row>
    <row r="1819" spans="1:25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84">
        <v>38000</v>
      </c>
      <c r="J1819" s="184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84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83">
        <v>1</v>
      </c>
      <c r="U1819" s="139">
        <v>317723.80952380953</v>
      </c>
      <c r="V1819" s="140">
        <v>3.1473876682353645</v>
      </c>
      <c r="X1819" s="150">
        <v>4.2</v>
      </c>
      <c r="Y1819" s="149">
        <v>437.63571428571424</v>
      </c>
    </row>
    <row r="1820" spans="1:25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84">
        <v>38000</v>
      </c>
      <c r="J1820" s="184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84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83">
        <v>4</v>
      </c>
      <c r="U1820" s="139">
        <v>53369.523809523809</v>
      </c>
      <c r="V1820" s="140">
        <v>18.737285413469433</v>
      </c>
      <c r="X1820" s="150">
        <v>4.2</v>
      </c>
      <c r="Y1820" s="149">
        <v>317.72380952380951</v>
      </c>
    </row>
    <row r="1821" spans="1:25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84">
        <v>110000</v>
      </c>
      <c r="J1821" s="184">
        <v>110000</v>
      </c>
      <c r="K1821" s="184">
        <v>38000</v>
      </c>
      <c r="L1821" s="125">
        <v>9.5939999999999994</v>
      </c>
      <c r="M1821" s="136">
        <v>10</v>
      </c>
      <c r="N1821" s="125">
        <v>4.2439999999999998</v>
      </c>
      <c r="O1821" s="184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83">
        <v>8</v>
      </c>
      <c r="U1821" s="139">
        <v>109400.47619047618</v>
      </c>
      <c r="V1821" s="140">
        <v>9.1407280372245268</v>
      </c>
      <c r="X1821" s="150">
        <v>21</v>
      </c>
      <c r="Y1821" s="149">
        <v>53.369523809523812</v>
      </c>
    </row>
    <row r="1822" spans="1:25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84">
        <v>110000</v>
      </c>
      <c r="J1822" s="184">
        <v>110000</v>
      </c>
      <c r="K1822" s="184">
        <v>38000</v>
      </c>
      <c r="L1822" s="125">
        <v>12.85</v>
      </c>
      <c r="M1822" s="136">
        <v>13</v>
      </c>
      <c r="N1822" s="125">
        <v>2.0590000000000002</v>
      </c>
      <c r="O1822" s="184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83">
        <v>7</v>
      </c>
      <c r="U1822" s="139">
        <v>250186.90476190476</v>
      </c>
      <c r="V1822" s="140">
        <v>3.9970117578762543</v>
      </c>
      <c r="X1822" s="150">
        <v>21</v>
      </c>
      <c r="Y1822" s="149">
        <v>109.40047619047618</v>
      </c>
    </row>
    <row r="1823" spans="1:25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84">
        <v>110000</v>
      </c>
      <c r="J1823" s="184">
        <v>110000</v>
      </c>
      <c r="K1823" s="184">
        <v>38000</v>
      </c>
      <c r="L1823" s="125">
        <v>4.0990000000000002</v>
      </c>
      <c r="M1823" s="136">
        <v>5</v>
      </c>
      <c r="N1823" s="125">
        <v>0.68600000000000005</v>
      </c>
      <c r="O1823" s="184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83">
        <v>7</v>
      </c>
      <c r="U1823" s="139">
        <v>399992.8571428571</v>
      </c>
      <c r="V1823" s="140">
        <v>2.5000446436543511</v>
      </c>
      <c r="X1823" s="150">
        <v>8.4</v>
      </c>
      <c r="Y1823" s="149">
        <v>250.18690476190474</v>
      </c>
    </row>
    <row r="1824" spans="1:25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84">
        <v>38000</v>
      </c>
      <c r="J1824" s="184">
        <v>20000</v>
      </c>
      <c r="K1824" s="184">
        <v>38000</v>
      </c>
      <c r="L1824" s="125">
        <v>2.4060000000000001</v>
      </c>
      <c r="M1824" s="136">
        <v>3</v>
      </c>
      <c r="N1824" s="125">
        <v>0.627</v>
      </c>
      <c r="O1824" s="184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83">
        <v>4</v>
      </c>
      <c r="U1824" s="139">
        <v>133000</v>
      </c>
      <c r="V1824" s="140">
        <v>7.518796992481203</v>
      </c>
      <c r="X1824" s="150">
        <v>4.2</v>
      </c>
      <c r="Y1824" s="149">
        <v>399.99285714285708</v>
      </c>
    </row>
    <row r="1825" spans="1:25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  <c r="X1825" s="150">
        <v>4.2</v>
      </c>
      <c r="Y1825" s="149">
        <v>133</v>
      </c>
    </row>
    <row r="1826" spans="1:25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84">
        <v>38000</v>
      </c>
      <c r="J1826" s="184">
        <v>20000</v>
      </c>
      <c r="K1826" s="184">
        <v>38000</v>
      </c>
      <c r="L1826" s="125">
        <v>2.222</v>
      </c>
      <c r="M1826" s="136">
        <v>3</v>
      </c>
      <c r="N1826" s="125">
        <v>1.462</v>
      </c>
      <c r="O1826" s="184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83">
        <v>4</v>
      </c>
      <c r="U1826" s="139">
        <v>133000</v>
      </c>
      <c r="V1826" s="140">
        <v>7.518796992481203</v>
      </c>
      <c r="X1826" s="150">
        <v>92.4</v>
      </c>
      <c r="Y1826" s="149">
        <v>16.784523809523808</v>
      </c>
    </row>
    <row r="1827" spans="1:25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84">
        <v>38000</v>
      </c>
      <c r="J1827" s="184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84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83">
        <v>2</v>
      </c>
      <c r="U1827" s="139">
        <v>170535.71428571429</v>
      </c>
      <c r="V1827" s="140">
        <v>5.8638743455497382</v>
      </c>
      <c r="X1827" s="150">
        <v>4.2</v>
      </c>
      <c r="Y1827" s="149">
        <v>133</v>
      </c>
    </row>
    <row r="1828" spans="1:25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84">
        <v>38000</v>
      </c>
      <c r="J1828" s="184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84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83">
        <v>3</v>
      </c>
      <c r="U1828" s="139">
        <v>116630.95238095237</v>
      </c>
      <c r="V1828" s="140">
        <v>8.5740532816168233</v>
      </c>
      <c r="X1828" s="150">
        <v>8.4</v>
      </c>
      <c r="Y1828" s="149">
        <v>170.53571428571428</v>
      </c>
    </row>
    <row r="1829" spans="1:25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84">
        <v>110000</v>
      </c>
      <c r="J1829" s="184">
        <v>110000</v>
      </c>
      <c r="K1829" s="184">
        <v>38000</v>
      </c>
      <c r="L1829" s="125">
        <v>9.4239999999999995</v>
      </c>
      <c r="M1829" s="136">
        <v>10</v>
      </c>
      <c r="N1829" s="125">
        <v>5.1849999999999996</v>
      </c>
      <c r="O1829" s="184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83">
        <v>9</v>
      </c>
      <c r="U1829" s="139">
        <v>112783.73015873015</v>
      </c>
      <c r="V1829" s="140">
        <v>8.8665271009623012</v>
      </c>
      <c r="X1829" s="150">
        <v>12.600000000000001</v>
      </c>
      <c r="Y1829" s="149">
        <v>116.63095238095237</v>
      </c>
    </row>
    <row r="1830" spans="1:25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84">
        <v>38000</v>
      </c>
      <c r="J1830" s="184">
        <v>38000</v>
      </c>
      <c r="K1830" s="184">
        <v>10000</v>
      </c>
      <c r="L1830" s="125">
        <v>8.2720000000000002</v>
      </c>
      <c r="M1830" s="136">
        <v>9</v>
      </c>
      <c r="N1830" s="125">
        <v>2.206</v>
      </c>
      <c r="O1830" s="184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83">
        <v>2</v>
      </c>
      <c r="U1830" s="139">
        <v>164261.90476190476</v>
      </c>
      <c r="V1830" s="140">
        <v>6.087838817219887</v>
      </c>
      <c r="X1830" s="150">
        <v>25.200000000000003</v>
      </c>
      <c r="Y1830" s="149">
        <v>112.78373015873015</v>
      </c>
    </row>
    <row r="1831" spans="1:25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  <c r="X1831" s="150">
        <v>8.4</v>
      </c>
      <c r="Y1831" s="149">
        <v>164.26190476190479</v>
      </c>
    </row>
    <row r="1832" spans="1:25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84">
        <v>38000</v>
      </c>
      <c r="J1832" s="184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84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83">
        <v>4</v>
      </c>
      <c r="U1832" s="139">
        <v>53369.523809523809</v>
      </c>
      <c r="V1832" s="140">
        <v>18.737285413469433</v>
      </c>
      <c r="X1832" s="150">
        <v>105</v>
      </c>
      <c r="Y1832" s="149">
        <v>32.839809523809528</v>
      </c>
    </row>
    <row r="1833" spans="1:25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84">
        <v>38000</v>
      </c>
      <c r="J1833" s="184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84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83">
        <v>2</v>
      </c>
      <c r="U1833" s="139">
        <v>164261.90476190476</v>
      </c>
      <c r="V1833" s="140">
        <v>6.087838817219887</v>
      </c>
      <c r="X1833" s="150">
        <v>21</v>
      </c>
      <c r="Y1833" s="149">
        <v>53.369523809523812</v>
      </c>
    </row>
    <row r="1834" spans="1:25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84">
        <v>38000</v>
      </c>
      <c r="J1834" s="184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84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83">
        <v>4</v>
      </c>
      <c r="U1834" s="139">
        <v>108327.38095238095</v>
      </c>
      <c r="V1834" s="140">
        <v>9.2312764437606454</v>
      </c>
      <c r="X1834" s="150">
        <v>8.4</v>
      </c>
      <c r="Y1834" s="149">
        <v>164.26190476190479</v>
      </c>
    </row>
    <row r="1835" spans="1:25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84">
        <v>38000</v>
      </c>
      <c r="J1835" s="184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84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83">
        <v>4</v>
      </c>
      <c r="U1835" s="139">
        <v>133000</v>
      </c>
      <c r="V1835" s="140">
        <v>7.518796992481203</v>
      </c>
      <c r="X1835" s="150">
        <v>8.4</v>
      </c>
      <c r="Y1835" s="149">
        <v>108.32738095238095</v>
      </c>
    </row>
    <row r="1836" spans="1:25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84">
        <v>38000</v>
      </c>
      <c r="J1836" s="184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84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83">
        <v>4</v>
      </c>
      <c r="U1836" s="139">
        <v>149730.95238095237</v>
      </c>
      <c r="V1836" s="140">
        <v>6.6786458250512828</v>
      </c>
      <c r="X1836" s="150">
        <v>4.2</v>
      </c>
      <c r="Y1836" s="149">
        <v>133</v>
      </c>
    </row>
    <row r="1837" spans="1:25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84">
        <v>38000</v>
      </c>
      <c r="J1837" s="184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84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83">
        <v>4</v>
      </c>
      <c r="U1837" s="139">
        <v>83230.952380952382</v>
      </c>
      <c r="V1837" s="140">
        <v>12.014760992075979</v>
      </c>
      <c r="X1837" s="150">
        <v>4.2</v>
      </c>
      <c r="Y1837" s="149">
        <v>149.73095238095235</v>
      </c>
    </row>
    <row r="1838" spans="1:25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84">
        <v>38000</v>
      </c>
      <c r="J1838" s="184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84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83">
        <v>4</v>
      </c>
      <c r="U1838" s="139">
        <v>183192.85714285713</v>
      </c>
      <c r="V1838" s="140">
        <v>5.4587281163488903</v>
      </c>
      <c r="X1838" s="150">
        <v>8.4</v>
      </c>
      <c r="Y1838" s="149">
        <v>83.230952380952374</v>
      </c>
    </row>
    <row r="1839" spans="1:25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84">
        <v>110000</v>
      </c>
      <c r="J1839" s="184">
        <v>110000</v>
      </c>
      <c r="K1839" s="184">
        <v>38000</v>
      </c>
      <c r="L1839" s="125">
        <v>8.6890000000000001</v>
      </c>
      <c r="M1839" s="136">
        <v>9</v>
      </c>
      <c r="N1839" s="125">
        <v>0.499</v>
      </c>
      <c r="O1839" s="184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83">
        <v>7</v>
      </c>
      <c r="U1839" s="139">
        <v>450183.33333333331</v>
      </c>
      <c r="V1839" s="140">
        <v>2.2213172411239865</v>
      </c>
      <c r="X1839" s="150">
        <v>4.2</v>
      </c>
      <c r="Y1839" s="149">
        <v>183.19285714285712</v>
      </c>
    </row>
    <row r="1840" spans="1:25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84">
        <v>110000</v>
      </c>
      <c r="J1840" s="184">
        <v>110000</v>
      </c>
      <c r="K1840" s="184">
        <v>38000</v>
      </c>
      <c r="L1840" s="125">
        <v>8.173</v>
      </c>
      <c r="M1840" s="136">
        <v>9</v>
      </c>
      <c r="N1840" s="125">
        <v>0.496</v>
      </c>
      <c r="O1840" s="184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83">
        <v>7</v>
      </c>
      <c r="U1840" s="139">
        <v>450183.33333333331</v>
      </c>
      <c r="V1840" s="140">
        <v>2.2213172411239865</v>
      </c>
      <c r="X1840" s="150">
        <v>4.2</v>
      </c>
      <c r="Y1840" s="149">
        <v>450.18333333333334</v>
      </c>
    </row>
    <row r="1841" spans="1:25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84">
        <v>38000</v>
      </c>
      <c r="J1841" s="184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84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83">
        <v>1</v>
      </c>
      <c r="U1841" s="139">
        <v>317723.80952380953</v>
      </c>
      <c r="V1841" s="140">
        <v>3.1473876682353645</v>
      </c>
      <c r="X1841" s="150">
        <v>4.2</v>
      </c>
      <c r="Y1841" s="149">
        <v>450.18333333333334</v>
      </c>
    </row>
    <row r="1842" spans="1:25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84">
        <v>38000</v>
      </c>
      <c r="J1842" s="184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84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83">
        <v>1</v>
      </c>
      <c r="U1842" s="139">
        <v>317723.80952380953</v>
      </c>
      <c r="V1842" s="140">
        <v>3.1473876682353645</v>
      </c>
      <c r="X1842" s="150">
        <v>4.2</v>
      </c>
      <c r="Y1842" s="149">
        <v>317.72380952380951</v>
      </c>
    </row>
    <row r="1843" spans="1:25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84">
        <v>38000</v>
      </c>
      <c r="J1843" s="184">
        <v>38000</v>
      </c>
      <c r="K1843" s="184">
        <v>20000</v>
      </c>
      <c r="L1843" s="125">
        <v>5.4580000000000002</v>
      </c>
      <c r="M1843" s="136">
        <v>6</v>
      </c>
      <c r="N1843" s="125">
        <v>0.501</v>
      </c>
      <c r="O1843" s="184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83">
        <v>4</v>
      </c>
      <c r="U1843" s="139">
        <v>183192.85714285713</v>
      </c>
      <c r="V1843" s="140">
        <v>5.4587281163488903</v>
      </c>
      <c r="X1843" s="150">
        <v>4.2</v>
      </c>
      <c r="Y1843" s="149">
        <v>317.72380952380951</v>
      </c>
    </row>
    <row r="1844" spans="1:25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84">
        <v>38000</v>
      </c>
      <c r="J1844" s="184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84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83">
        <v>4</v>
      </c>
      <c r="U1844" s="139">
        <v>216654.76190476189</v>
      </c>
      <c r="V1844" s="140">
        <v>4.6156382218803227</v>
      </c>
      <c r="X1844" s="150">
        <v>4.2</v>
      </c>
      <c r="Y1844" s="149">
        <v>183.19285714285712</v>
      </c>
    </row>
    <row r="1845" spans="1:25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84">
        <v>38000</v>
      </c>
      <c r="J1845" s="184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84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83">
        <v>4</v>
      </c>
      <c r="U1845" s="139">
        <v>149730.95238095237</v>
      </c>
      <c r="V1845" s="140">
        <v>6.6786458250512828</v>
      </c>
      <c r="X1845" s="150">
        <v>4.2</v>
      </c>
      <c r="Y1845" s="149">
        <v>216.6547619047619</v>
      </c>
    </row>
    <row r="1846" spans="1:25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84">
        <v>38000</v>
      </c>
      <c r="J1846" s="184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84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83">
        <v>1</v>
      </c>
      <c r="U1846" s="139">
        <v>317723.80952380953</v>
      </c>
      <c r="V1846" s="140">
        <v>3.1473876682353645</v>
      </c>
      <c r="X1846" s="150">
        <v>4.2</v>
      </c>
      <c r="Y1846" s="149">
        <v>149.73095238095235</v>
      </c>
    </row>
    <row r="1847" spans="1:25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84">
        <v>38000</v>
      </c>
      <c r="J1847" s="184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84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83">
        <v>4</v>
      </c>
      <c r="U1847" s="139">
        <v>199923.80952380953</v>
      </c>
      <c r="V1847" s="140">
        <v>5.0019054878048781</v>
      </c>
      <c r="X1847" s="150">
        <v>4.2</v>
      </c>
      <c r="Y1847" s="149">
        <v>317.72380952380951</v>
      </c>
    </row>
    <row r="1848" spans="1:25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84">
        <v>38000</v>
      </c>
      <c r="J1848" s="184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84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83">
        <v>4</v>
      </c>
      <c r="U1848" s="139">
        <v>43330.952380952382</v>
      </c>
      <c r="V1848" s="140">
        <v>23.078191109401615</v>
      </c>
      <c r="X1848" s="150">
        <v>4.2</v>
      </c>
      <c r="Y1848" s="149">
        <v>199.92380952380952</v>
      </c>
    </row>
    <row r="1849" spans="1:25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84">
        <v>110000</v>
      </c>
      <c r="J1849" s="184">
        <v>110000</v>
      </c>
      <c r="K1849" s="184">
        <v>38000</v>
      </c>
      <c r="L1849" s="125">
        <v>9.2810000000000006</v>
      </c>
      <c r="M1849" s="136">
        <v>10</v>
      </c>
      <c r="N1849" s="125">
        <v>0.748</v>
      </c>
      <c r="O1849" s="184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83">
        <v>7</v>
      </c>
      <c r="U1849" s="139">
        <v>462730.95238095237</v>
      </c>
      <c r="V1849" s="140">
        <v>2.1610830113148132</v>
      </c>
      <c r="X1849" s="150">
        <v>21</v>
      </c>
      <c r="Y1849" s="149">
        <v>43.330952380952382</v>
      </c>
    </row>
    <row r="1850" spans="1:25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84">
        <v>110000</v>
      </c>
      <c r="J1850" s="184">
        <v>110000</v>
      </c>
      <c r="K1850" s="184">
        <v>38000</v>
      </c>
      <c r="L1850" s="125">
        <v>8.4760000000000009</v>
      </c>
      <c r="M1850" s="136">
        <v>9</v>
      </c>
      <c r="N1850" s="125">
        <v>0.81599999999999995</v>
      </c>
      <c r="O1850" s="184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83">
        <v>7</v>
      </c>
      <c r="U1850" s="139">
        <v>450183.33333333331</v>
      </c>
      <c r="V1850" s="140">
        <v>2.2213172411239865</v>
      </c>
      <c r="X1850" s="150">
        <v>4.2</v>
      </c>
      <c r="Y1850" s="149">
        <v>462.73095238095237</v>
      </c>
    </row>
    <row r="1851" spans="1:25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84">
        <v>110000</v>
      </c>
      <c r="J1851" s="184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84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83">
        <v>7</v>
      </c>
      <c r="U1851" s="139">
        <v>212544.0476190476</v>
      </c>
      <c r="V1851" s="140">
        <v>4.7049071060900545</v>
      </c>
      <c r="X1851" s="150">
        <v>4.2</v>
      </c>
      <c r="Y1851" s="149">
        <v>450.18333333333334</v>
      </c>
    </row>
    <row r="1852" spans="1:25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84">
        <v>110000</v>
      </c>
      <c r="J1852" s="184">
        <v>110000</v>
      </c>
      <c r="K1852" s="184">
        <v>38000</v>
      </c>
      <c r="L1852" s="125">
        <v>7.0949999999999998</v>
      </c>
      <c r="M1852" s="136">
        <v>8</v>
      </c>
      <c r="N1852" s="125">
        <v>1.0940000000000001</v>
      </c>
      <c r="O1852" s="184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83">
        <v>7</v>
      </c>
      <c r="U1852" s="139">
        <v>437635.71428571426</v>
      </c>
      <c r="V1852" s="140">
        <v>2.2850054676916547</v>
      </c>
      <c r="X1852" s="150">
        <v>8.4</v>
      </c>
      <c r="Y1852" s="149">
        <v>212.5440476190476</v>
      </c>
    </row>
    <row r="1853" spans="1:25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84">
        <v>110000</v>
      </c>
      <c r="J1853" s="184">
        <v>110000</v>
      </c>
      <c r="K1853" s="184">
        <v>38000</v>
      </c>
      <c r="L1853" s="125">
        <v>7.8840000000000003</v>
      </c>
      <c r="M1853" s="136">
        <v>8</v>
      </c>
      <c r="N1853" s="125">
        <v>0.43099999999999999</v>
      </c>
      <c r="O1853" s="184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83">
        <v>7</v>
      </c>
      <c r="U1853" s="139">
        <v>437635.71428571426</v>
      </c>
      <c r="V1853" s="140">
        <v>2.2850054676916547</v>
      </c>
      <c r="X1853" s="150">
        <v>4.2</v>
      </c>
      <c r="Y1853" s="149">
        <v>437.63571428571424</v>
      </c>
    </row>
    <row r="1854" spans="1:25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84">
        <v>38000</v>
      </c>
      <c r="J1854" s="184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84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83">
        <v>4</v>
      </c>
      <c r="U1854" s="139">
        <v>149730.95238095237</v>
      </c>
      <c r="V1854" s="140">
        <v>6.6786458250512828</v>
      </c>
      <c r="X1854" s="150">
        <v>4.2</v>
      </c>
      <c r="Y1854" s="149">
        <v>437.63571428571424</v>
      </c>
    </row>
    <row r="1855" spans="1:25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84">
        <v>38000</v>
      </c>
      <c r="J1855" s="184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84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83">
        <v>1</v>
      </c>
      <c r="U1855" s="139">
        <v>317723.80952380953</v>
      </c>
      <c r="V1855" s="140">
        <v>3.1473876682353645</v>
      </c>
      <c r="X1855" s="150">
        <v>4.2</v>
      </c>
      <c r="Y1855" s="149">
        <v>149.73095238095235</v>
      </c>
    </row>
    <row r="1856" spans="1:25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84">
        <v>38000</v>
      </c>
      <c r="J1856" s="184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84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83">
        <v>4</v>
      </c>
      <c r="U1856" s="139">
        <v>149730.95238095237</v>
      </c>
      <c r="V1856" s="140">
        <v>6.6786458250512828</v>
      </c>
      <c r="X1856" s="150">
        <v>4.2</v>
      </c>
      <c r="Y1856" s="149">
        <v>317.72380952380951</v>
      </c>
    </row>
    <row r="1857" spans="1:25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84">
        <v>38000</v>
      </c>
      <c r="J1857" s="184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84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83">
        <v>1</v>
      </c>
      <c r="U1857" s="139">
        <v>430652.38095238095</v>
      </c>
      <c r="V1857" s="140">
        <v>2.3220584495284009</v>
      </c>
      <c r="X1857" s="150">
        <v>4.2</v>
      </c>
      <c r="Y1857" s="149">
        <v>149.73095238095235</v>
      </c>
    </row>
    <row r="1858" spans="1:25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84">
        <v>38000</v>
      </c>
      <c r="J1858" s="184">
        <v>20000</v>
      </c>
      <c r="K1858" s="184">
        <v>38000</v>
      </c>
      <c r="L1858" s="125">
        <v>11.906000000000001</v>
      </c>
      <c r="M1858" s="136">
        <v>12</v>
      </c>
      <c r="N1858" s="125">
        <v>0.30299999999999999</v>
      </c>
      <c r="O1858" s="184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83">
        <v>1</v>
      </c>
      <c r="U1858" s="139">
        <v>355366.66666666663</v>
      </c>
      <c r="V1858" s="140">
        <v>2.8139949348091173</v>
      </c>
      <c r="X1858" s="150">
        <v>4.2</v>
      </c>
      <c r="Y1858" s="149">
        <v>430.65238095238095</v>
      </c>
    </row>
    <row r="1859" spans="1:25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84">
        <v>38000</v>
      </c>
      <c r="J1859" s="184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84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83">
        <v>1</v>
      </c>
      <c r="U1859" s="139">
        <v>367914.28571428568</v>
      </c>
      <c r="V1859" s="140">
        <v>2.7180243845616214</v>
      </c>
      <c r="X1859" s="150">
        <v>4.2</v>
      </c>
      <c r="Y1859" s="149">
        <v>355.36666666666662</v>
      </c>
    </row>
    <row r="1860" spans="1:25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84">
        <v>38000</v>
      </c>
      <c r="J1860" s="184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84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83">
        <v>4</v>
      </c>
      <c r="U1860" s="139">
        <v>199923.80952380953</v>
      </c>
      <c r="V1860" s="140">
        <v>5.0019054878048781</v>
      </c>
      <c r="X1860" s="150">
        <v>4.2</v>
      </c>
      <c r="Y1860" s="149">
        <v>367.91428571428571</v>
      </c>
    </row>
    <row r="1861" spans="1:25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84">
        <v>38000</v>
      </c>
      <c r="J1861" s="184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84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83">
        <v>4</v>
      </c>
      <c r="U1861" s="139">
        <v>166461.90476190476</v>
      </c>
      <c r="V1861" s="140">
        <v>6.0073804960379897</v>
      </c>
      <c r="X1861" s="150">
        <v>4.2</v>
      </c>
      <c r="Y1861" s="149">
        <v>199.92380952380952</v>
      </c>
    </row>
    <row r="1862" spans="1:25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84">
        <v>38000</v>
      </c>
      <c r="J1862" s="184">
        <v>38000</v>
      </c>
      <c r="K1862" s="184">
        <v>20000</v>
      </c>
      <c r="L1862" s="125">
        <v>8.0180000000000007</v>
      </c>
      <c r="M1862" s="136">
        <v>9</v>
      </c>
      <c r="N1862" s="125">
        <v>1.873</v>
      </c>
      <c r="O1862" s="184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83">
        <v>2</v>
      </c>
      <c r="U1862" s="139">
        <v>164261.90476190476</v>
      </c>
      <c r="V1862" s="140">
        <v>6.087838817219887</v>
      </c>
      <c r="X1862" s="150">
        <v>4.2</v>
      </c>
      <c r="Y1862" s="149">
        <v>166.46190476190475</v>
      </c>
    </row>
    <row r="1863" spans="1:25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84">
        <v>38000</v>
      </c>
      <c r="J1863" s="184">
        <v>38000</v>
      </c>
      <c r="K1863" s="184">
        <v>20000</v>
      </c>
      <c r="L1863" s="125">
        <v>9.5679999999999996</v>
      </c>
      <c r="M1863" s="136">
        <v>10</v>
      </c>
      <c r="N1863" s="125">
        <v>0.80500000000000005</v>
      </c>
      <c r="O1863" s="184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83">
        <v>1</v>
      </c>
      <c r="U1863" s="139">
        <v>330271.42857142858</v>
      </c>
      <c r="V1863" s="140">
        <v>3.0278126216531858</v>
      </c>
      <c r="X1863" s="150">
        <v>8.4</v>
      </c>
      <c r="Y1863" s="149">
        <v>164.26190476190479</v>
      </c>
    </row>
    <row r="1864" spans="1:25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84">
        <v>38000</v>
      </c>
      <c r="J1864" s="184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84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83">
        <v>1</v>
      </c>
      <c r="U1864" s="139">
        <v>367914.28571428568</v>
      </c>
      <c r="V1864" s="140">
        <v>2.7180243845616214</v>
      </c>
      <c r="X1864" s="150">
        <v>4.2</v>
      </c>
      <c r="Y1864" s="149">
        <v>330.2714285714286</v>
      </c>
    </row>
    <row r="1865" spans="1:25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84">
        <v>38000</v>
      </c>
      <c r="J1865" s="184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84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83">
        <v>4</v>
      </c>
      <c r="U1865" s="139">
        <v>149730.95238095237</v>
      </c>
      <c r="V1865" s="140">
        <v>6.6786458250512828</v>
      </c>
      <c r="X1865" s="150">
        <v>4.2</v>
      </c>
      <c r="Y1865" s="149">
        <v>367.91428571428571</v>
      </c>
    </row>
    <row r="1866" spans="1:25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84">
        <v>38000</v>
      </c>
      <c r="J1866" s="184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84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83">
        <v>4</v>
      </c>
      <c r="U1866" s="139">
        <v>49980.952380952382</v>
      </c>
      <c r="V1866" s="140">
        <v>20.007621951219512</v>
      </c>
      <c r="X1866" s="150">
        <v>4.2</v>
      </c>
      <c r="Y1866" s="149">
        <v>149.73095238095235</v>
      </c>
    </row>
    <row r="1867" spans="1:25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84">
        <v>110000</v>
      </c>
      <c r="J1867" s="124" t="s">
        <v>186</v>
      </c>
      <c r="K1867" s="184">
        <v>110000</v>
      </c>
      <c r="L1867" s="125">
        <v>5.2889999999999997</v>
      </c>
      <c r="M1867" s="136">
        <v>6</v>
      </c>
      <c r="N1867" s="125">
        <v>1.1659999999999999</v>
      </c>
      <c r="O1867" s="184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83">
        <v>7</v>
      </c>
      <c r="U1867" s="139">
        <v>412540.47619047615</v>
      </c>
      <c r="V1867" s="140">
        <v>2.4240045709800482</v>
      </c>
      <c r="X1867" s="150">
        <v>16.8</v>
      </c>
      <c r="Y1867" s="149">
        <v>49.980952380952381</v>
      </c>
    </row>
    <row r="1868" spans="1:25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84">
        <v>38000</v>
      </c>
      <c r="J1868" s="184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84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83">
        <v>1</v>
      </c>
      <c r="U1868" s="139">
        <v>405557.14285714284</v>
      </c>
      <c r="V1868" s="140">
        <v>2.4657437739969708</v>
      </c>
      <c r="X1868" s="150">
        <v>4.2</v>
      </c>
      <c r="Y1868" s="149">
        <v>412.54047619047617</v>
      </c>
    </row>
    <row r="1869" spans="1:25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84">
        <v>38000</v>
      </c>
      <c r="J1869" s="184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84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83">
        <v>4</v>
      </c>
      <c r="U1869" s="139">
        <v>216654.76190476189</v>
      </c>
      <c r="V1869" s="140">
        <v>4.6156382218803227</v>
      </c>
      <c r="X1869" s="150">
        <v>4.2</v>
      </c>
      <c r="Y1869" s="149">
        <v>405.55714285714282</v>
      </c>
    </row>
    <row r="1870" spans="1:25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84">
        <v>38000</v>
      </c>
      <c r="J1870" s="184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84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83">
        <v>1</v>
      </c>
      <c r="U1870" s="139">
        <v>317723.80952380953</v>
      </c>
      <c r="V1870" s="140">
        <v>3.1473876682353645</v>
      </c>
      <c r="X1870" s="150">
        <v>4.2</v>
      </c>
      <c r="Y1870" s="149">
        <v>216.6547619047619</v>
      </c>
    </row>
    <row r="1871" spans="1:25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84">
        <v>38000</v>
      </c>
      <c r="J1871" s="184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84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83">
        <v>4</v>
      </c>
      <c r="U1871" s="139">
        <v>199923.80952380953</v>
      </c>
      <c r="V1871" s="140">
        <v>5.0019054878048781</v>
      </c>
      <c r="X1871" s="150">
        <v>4.2</v>
      </c>
      <c r="Y1871" s="149">
        <v>317.72380952380951</v>
      </c>
    </row>
    <row r="1872" spans="1:25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84">
        <v>38000</v>
      </c>
      <c r="L1872" s="125">
        <v>6.4450000000000003</v>
      </c>
      <c r="M1872" s="136">
        <v>7</v>
      </c>
      <c r="N1872" s="125">
        <v>0.84799999999999998</v>
      </c>
      <c r="O1872" s="184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83">
        <v>4</v>
      </c>
      <c r="U1872" s="139">
        <v>199923.80952380953</v>
      </c>
      <c r="V1872" s="140">
        <v>5.0019054878048781</v>
      </c>
      <c r="X1872" s="150">
        <v>4.2</v>
      </c>
      <c r="Y1872" s="149">
        <v>199.92380952380952</v>
      </c>
    </row>
    <row r="1873" spans="1:25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84">
        <v>38000</v>
      </c>
      <c r="J1873" s="184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84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83">
        <v>1</v>
      </c>
      <c r="U1873" s="139">
        <v>355366.66666666663</v>
      </c>
      <c r="V1873" s="140">
        <v>2.8139949348091173</v>
      </c>
      <c r="X1873" s="150">
        <v>4.2</v>
      </c>
      <c r="Y1873" s="149">
        <v>199.92380952380952</v>
      </c>
    </row>
    <row r="1874" spans="1:25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84">
        <v>38000</v>
      </c>
      <c r="J1874" s="184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84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83">
        <v>1</v>
      </c>
      <c r="U1874" s="139">
        <v>367914.28571428568</v>
      </c>
      <c r="V1874" s="140">
        <v>2.7180243845616214</v>
      </c>
      <c r="X1874" s="150">
        <v>4.2</v>
      </c>
      <c r="Y1874" s="149">
        <v>355.36666666666662</v>
      </c>
    </row>
    <row r="1875" spans="1:25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84">
        <v>38000</v>
      </c>
      <c r="J1875" s="184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84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83">
        <v>4</v>
      </c>
      <c r="U1875" s="139">
        <v>183192.85714285713</v>
      </c>
      <c r="V1875" s="140">
        <v>5.4587281163488903</v>
      </c>
      <c r="X1875" s="150">
        <v>4.2</v>
      </c>
      <c r="Y1875" s="149">
        <v>367.91428571428571</v>
      </c>
    </row>
    <row r="1876" spans="1:25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84">
        <v>110000</v>
      </c>
      <c r="J1876" s="184">
        <v>110000</v>
      </c>
      <c r="K1876" s="184">
        <v>38000</v>
      </c>
      <c r="L1876" s="125">
        <v>6.6710000000000003</v>
      </c>
      <c r="M1876" s="136">
        <v>7</v>
      </c>
      <c r="N1876" s="125">
        <v>2.629</v>
      </c>
      <c r="O1876" s="184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83">
        <v>7</v>
      </c>
      <c r="U1876" s="139">
        <v>141696.03174603172</v>
      </c>
      <c r="V1876" s="140">
        <v>7.0573606591350826</v>
      </c>
      <c r="X1876" s="150">
        <v>4.2</v>
      </c>
      <c r="Y1876" s="149">
        <v>183.19285714285712</v>
      </c>
    </row>
    <row r="1877" spans="1:25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84">
        <v>38000</v>
      </c>
      <c r="J1877" s="184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84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83">
        <v>1</v>
      </c>
      <c r="U1877" s="139">
        <v>330271.42857142858</v>
      </c>
      <c r="V1877" s="140">
        <v>3.0278126216531858</v>
      </c>
      <c r="X1877" s="150">
        <v>12.600000000000001</v>
      </c>
      <c r="Y1877" s="149">
        <v>141.69603174603171</v>
      </c>
    </row>
    <row r="1878" spans="1:25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84">
        <v>38000</v>
      </c>
      <c r="J1878" s="184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84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83">
        <v>4</v>
      </c>
      <c r="U1878" s="139">
        <v>183192.85714285713</v>
      </c>
      <c r="V1878" s="140">
        <v>5.4587281163488903</v>
      </c>
      <c r="X1878" s="150">
        <v>4.2</v>
      </c>
      <c r="Y1878" s="149">
        <v>330.2714285714286</v>
      </c>
    </row>
    <row r="1879" spans="1:25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84">
        <v>38000</v>
      </c>
      <c r="J1879" s="184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84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83">
        <v>4</v>
      </c>
      <c r="U1879" s="139">
        <v>91596.428571428565</v>
      </c>
      <c r="V1879" s="140">
        <v>10.917456232697781</v>
      </c>
      <c r="X1879" s="150">
        <v>4.2</v>
      </c>
      <c r="Y1879" s="149">
        <v>183.19285714285712</v>
      </c>
    </row>
    <row r="1880" spans="1:25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84">
        <v>38000</v>
      </c>
      <c r="J1880" s="184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84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83">
        <v>4</v>
      </c>
      <c r="U1880" s="139">
        <v>133000</v>
      </c>
      <c r="V1880" s="140">
        <v>7.518796992481203</v>
      </c>
      <c r="X1880" s="150">
        <v>8.4</v>
      </c>
      <c r="Y1880" s="149">
        <v>91.596428571428561</v>
      </c>
    </row>
    <row r="1881" spans="1:25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84">
        <v>38000</v>
      </c>
      <c r="J1881" s="184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84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83">
        <v>4</v>
      </c>
      <c r="U1881" s="139">
        <v>91596.428571428565</v>
      </c>
      <c r="V1881" s="140">
        <v>10.917456232697781</v>
      </c>
      <c r="X1881" s="150">
        <v>4.2</v>
      </c>
      <c r="Y1881" s="149">
        <v>133</v>
      </c>
    </row>
    <row r="1882" spans="1:25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84">
        <v>110000</v>
      </c>
      <c r="J1882" s="184">
        <v>20000</v>
      </c>
      <c r="K1882" s="184">
        <v>110000</v>
      </c>
      <c r="L1882" s="125">
        <v>5.8929999999999998</v>
      </c>
      <c r="M1882" s="136">
        <v>6</v>
      </c>
      <c r="N1882" s="125">
        <v>0.53400000000000003</v>
      </c>
      <c r="O1882" s="184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83">
        <v>7</v>
      </c>
      <c r="U1882" s="139">
        <v>412540.47619047615</v>
      </c>
      <c r="V1882" s="140">
        <v>2.4240045709800482</v>
      </c>
      <c r="X1882" s="150">
        <v>8.4</v>
      </c>
      <c r="Y1882" s="149">
        <v>91.596428571428561</v>
      </c>
    </row>
    <row r="1883" spans="1:25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84">
        <v>38000</v>
      </c>
      <c r="J1883" s="184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84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83">
        <v>4</v>
      </c>
      <c r="U1883" s="139">
        <v>166461.90476190476</v>
      </c>
      <c r="V1883" s="140">
        <v>6.0073804960379897</v>
      </c>
      <c r="X1883" s="150">
        <v>4.2</v>
      </c>
      <c r="Y1883" s="149">
        <v>412.54047619047617</v>
      </c>
    </row>
    <row r="1884" spans="1:25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84">
        <v>110000</v>
      </c>
      <c r="L1884" s="125">
        <v>5.4550000000000001</v>
      </c>
      <c r="M1884" s="136">
        <v>6</v>
      </c>
      <c r="N1884" s="125">
        <v>0.72699999999999998</v>
      </c>
      <c r="O1884" s="184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83">
        <v>7</v>
      </c>
      <c r="U1884" s="139">
        <v>412540.47619047615</v>
      </c>
      <c r="V1884" s="140">
        <v>2.4240045709800482</v>
      </c>
      <c r="X1884" s="150">
        <v>4.2</v>
      </c>
      <c r="Y1884" s="149">
        <v>166.46190476190475</v>
      </c>
    </row>
    <row r="1885" spans="1:25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84">
        <v>38000</v>
      </c>
      <c r="J1885" s="184">
        <v>38000</v>
      </c>
      <c r="K1885" s="184">
        <v>20000</v>
      </c>
      <c r="L1885" s="125">
        <v>10.654</v>
      </c>
      <c r="M1885" s="136">
        <v>11</v>
      </c>
      <c r="N1885" s="125">
        <v>4.7480000000000002</v>
      </c>
      <c r="O1885" s="184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83">
        <v>5</v>
      </c>
      <c r="U1885" s="139">
        <v>52576.190476190473</v>
      </c>
      <c r="V1885" s="140">
        <v>19.02001630287112</v>
      </c>
      <c r="X1885" s="150">
        <v>4.2</v>
      </c>
      <c r="Y1885" s="149">
        <v>412.54047619047617</v>
      </c>
    </row>
    <row r="1886" spans="1:25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84">
        <v>38000</v>
      </c>
      <c r="J1886" s="184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84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83">
        <v>4</v>
      </c>
      <c r="U1886" s="139">
        <v>50023.333333333336</v>
      </c>
      <c r="V1886" s="140">
        <v>19.990671020190579</v>
      </c>
      <c r="X1886" s="150">
        <v>25.200000000000003</v>
      </c>
      <c r="Y1886" s="149">
        <v>52.576190476190469</v>
      </c>
    </row>
    <row r="1887" spans="1:25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84">
        <v>38000</v>
      </c>
      <c r="J1887" s="184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84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83">
        <v>1</v>
      </c>
      <c r="U1887" s="139">
        <v>342819.04761904763</v>
      </c>
      <c r="V1887" s="140">
        <v>2.9169907767529724</v>
      </c>
      <c r="X1887" s="150">
        <v>21</v>
      </c>
      <c r="Y1887" s="149">
        <v>50.023333333333333</v>
      </c>
    </row>
    <row r="1888" spans="1:25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84">
        <v>38000</v>
      </c>
      <c r="J1888" s="184">
        <v>38000</v>
      </c>
      <c r="K1888" s="184">
        <v>10000</v>
      </c>
      <c r="L1888" s="125">
        <v>7.9320000000000004</v>
      </c>
      <c r="M1888" s="136">
        <v>8</v>
      </c>
      <c r="N1888" s="125">
        <v>4.7869999999999999</v>
      </c>
      <c r="O1888" s="184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83">
        <v>5</v>
      </c>
      <c r="U1888" s="139">
        <v>42001.190476190473</v>
      </c>
      <c r="V1888" s="140">
        <v>23.808848955528475</v>
      </c>
      <c r="X1888" s="150">
        <v>4.2</v>
      </c>
      <c r="Y1888" s="149">
        <v>342.81904761904764</v>
      </c>
    </row>
    <row r="1889" spans="1:25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84">
        <v>38000</v>
      </c>
      <c r="J1889" s="184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84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83">
        <v>1</v>
      </c>
      <c r="U1889" s="139">
        <v>317723.80952380953</v>
      </c>
      <c r="V1889" s="140">
        <v>3.1473876682353645</v>
      </c>
      <c r="X1889" s="150">
        <v>25.200000000000003</v>
      </c>
      <c r="Y1889" s="149">
        <v>42.00119047619048</v>
      </c>
    </row>
    <row r="1890" spans="1:25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84">
        <v>38000</v>
      </c>
      <c r="J1890" s="184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84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83">
        <v>4</v>
      </c>
      <c r="U1890" s="139">
        <v>183192.85714285713</v>
      </c>
      <c r="V1890" s="140">
        <v>5.4587281163488903</v>
      </c>
      <c r="X1890" s="150">
        <v>4.2</v>
      </c>
      <c r="Y1890" s="149">
        <v>317.72380952380951</v>
      </c>
    </row>
    <row r="1891" spans="1:25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84">
        <v>38000</v>
      </c>
      <c r="J1891" s="184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84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83">
        <v>2</v>
      </c>
      <c r="U1891" s="139">
        <v>176809.52380952382</v>
      </c>
      <c r="V1891" s="140">
        <v>5.655803932130353</v>
      </c>
      <c r="X1891" s="150">
        <v>4.2</v>
      </c>
      <c r="Y1891" s="149">
        <v>183.19285714285712</v>
      </c>
    </row>
    <row r="1892" spans="1:25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84">
        <v>110000</v>
      </c>
      <c r="L1892" s="125">
        <v>8.6389999999999993</v>
      </c>
      <c r="M1892" s="136">
        <v>9</v>
      </c>
      <c r="N1892" s="125">
        <v>1.0589999999999999</v>
      </c>
      <c r="O1892" s="184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83">
        <v>7</v>
      </c>
      <c r="U1892" s="139">
        <v>450183.33333333331</v>
      </c>
      <c r="V1892" s="140">
        <v>2.2213172411239865</v>
      </c>
      <c r="X1892" s="150">
        <v>8.4</v>
      </c>
      <c r="Y1892" s="149">
        <v>176.8095238095238</v>
      </c>
    </row>
    <row r="1893" spans="1:25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84">
        <v>38000</v>
      </c>
      <c r="J1893" s="184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84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83">
        <v>4</v>
      </c>
      <c r="U1893" s="139">
        <v>149730.95238095237</v>
      </c>
      <c r="V1893" s="140">
        <v>6.6786458250512828</v>
      </c>
      <c r="X1893" s="150">
        <v>4.2</v>
      </c>
      <c r="Y1893" s="149">
        <v>450.18333333333334</v>
      </c>
    </row>
    <row r="1894" spans="1:25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84">
        <v>38000</v>
      </c>
      <c r="J1894" s="184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84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83">
        <v>4</v>
      </c>
      <c r="U1894" s="139">
        <v>133000</v>
      </c>
      <c r="V1894" s="140">
        <v>7.518796992481203</v>
      </c>
      <c r="X1894" s="150">
        <v>4.2</v>
      </c>
      <c r="Y1894" s="149">
        <v>149.73095238095235</v>
      </c>
    </row>
    <row r="1895" spans="1:25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84">
        <v>38000</v>
      </c>
      <c r="L1895" s="125">
        <v>5.327</v>
      </c>
      <c r="M1895" s="136">
        <v>6</v>
      </c>
      <c r="N1895" s="125">
        <v>0.51600000000000001</v>
      </c>
      <c r="O1895" s="184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83">
        <v>4</v>
      </c>
      <c r="U1895" s="139">
        <v>183192.85714285713</v>
      </c>
      <c r="V1895" s="140">
        <v>5.4587281163488903</v>
      </c>
      <c r="X1895" s="150">
        <v>4.2</v>
      </c>
      <c r="Y1895" s="149">
        <v>133</v>
      </c>
    </row>
    <row r="1896" spans="1:25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84">
        <v>38000</v>
      </c>
      <c r="J1896" s="124" t="s">
        <v>186</v>
      </c>
      <c r="K1896" s="184">
        <v>38000</v>
      </c>
      <c r="L1896" s="125">
        <v>5.8470000000000004</v>
      </c>
      <c r="M1896" s="136">
        <v>6</v>
      </c>
      <c r="N1896" s="125">
        <v>0.61899999999999999</v>
      </c>
      <c r="O1896" s="184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83">
        <v>4</v>
      </c>
      <c r="U1896" s="139">
        <v>183192.85714285713</v>
      </c>
      <c r="V1896" s="140">
        <v>5.4587281163488903</v>
      </c>
      <c r="X1896" s="150">
        <v>4.2</v>
      </c>
      <c r="Y1896" s="149">
        <v>183.19285714285712</v>
      </c>
    </row>
    <row r="1897" spans="1:25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84">
        <v>38000</v>
      </c>
      <c r="J1897" s="184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84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83">
        <v>3</v>
      </c>
      <c r="U1897" s="139">
        <v>129178.57142857142</v>
      </c>
      <c r="V1897" s="140">
        <v>7.7412220071882789</v>
      </c>
      <c r="X1897" s="150">
        <v>4.2</v>
      </c>
      <c r="Y1897" s="149">
        <v>183.19285714285712</v>
      </c>
    </row>
    <row r="1898" spans="1:25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84">
        <v>110000</v>
      </c>
      <c r="J1898" s="184">
        <v>110000</v>
      </c>
      <c r="K1898" s="184">
        <v>38000</v>
      </c>
      <c r="L1898" s="125">
        <v>7.1150000000000002</v>
      </c>
      <c r="M1898" s="136">
        <v>8</v>
      </c>
      <c r="N1898" s="125">
        <v>0.21</v>
      </c>
      <c r="O1898" s="184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83">
        <v>7</v>
      </c>
      <c r="U1898" s="139">
        <v>437635.71428571426</v>
      </c>
      <c r="V1898" s="140">
        <v>2.2850054676916547</v>
      </c>
      <c r="X1898" s="150">
        <v>12.600000000000001</v>
      </c>
      <c r="Y1898" s="149">
        <v>129.17857142857142</v>
      </c>
    </row>
    <row r="1899" spans="1:25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84">
        <v>38000</v>
      </c>
      <c r="J1899" s="184">
        <v>38000</v>
      </c>
      <c r="K1899" s="184">
        <v>10000</v>
      </c>
      <c r="L1899" s="125">
        <v>6.1849999999999996</v>
      </c>
      <c r="M1899" s="136">
        <v>7</v>
      </c>
      <c r="N1899" s="125">
        <v>0.81399999999999995</v>
      </c>
      <c r="O1899" s="184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83">
        <v>4</v>
      </c>
      <c r="U1899" s="139">
        <v>199923.80952380953</v>
      </c>
      <c r="V1899" s="140">
        <v>5.0019054878048781</v>
      </c>
      <c r="X1899" s="150">
        <v>4.2</v>
      </c>
      <c r="Y1899" s="149">
        <v>437.63571428571424</v>
      </c>
    </row>
    <row r="1900" spans="1:25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84">
        <v>38000</v>
      </c>
      <c r="J1900" s="184">
        <v>38000</v>
      </c>
      <c r="K1900" s="184">
        <v>20000</v>
      </c>
      <c r="L1900" s="125">
        <v>7.476</v>
      </c>
      <c r="M1900" s="136">
        <v>8</v>
      </c>
      <c r="N1900" s="125">
        <v>0.42199999999999999</v>
      </c>
      <c r="O1900" s="184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83">
        <v>4</v>
      </c>
      <c r="U1900" s="139">
        <v>216654.76190476189</v>
      </c>
      <c r="V1900" s="140">
        <v>4.6156382218803227</v>
      </c>
      <c r="X1900" s="150">
        <v>4.2</v>
      </c>
      <c r="Y1900" s="149">
        <v>199.92380952380952</v>
      </c>
    </row>
    <row r="1901" spans="1:25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84">
        <v>38000</v>
      </c>
      <c r="J1901" s="184">
        <v>38000</v>
      </c>
      <c r="K1901" s="184">
        <v>20000</v>
      </c>
      <c r="L1901" s="125">
        <v>8.9659999999999993</v>
      </c>
      <c r="M1901" s="136">
        <v>9</v>
      </c>
      <c r="N1901" s="125">
        <v>0.57599999999999996</v>
      </c>
      <c r="O1901" s="184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83">
        <v>1</v>
      </c>
      <c r="U1901" s="139">
        <v>317723.80952380953</v>
      </c>
      <c r="V1901" s="140">
        <v>3.1473876682353645</v>
      </c>
      <c r="X1901" s="150">
        <v>4.2</v>
      </c>
      <c r="Y1901" s="149">
        <v>216.6547619047619</v>
      </c>
    </row>
    <row r="1902" spans="1:25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84">
        <v>38000</v>
      </c>
      <c r="J1902" s="184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84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83">
        <v>4</v>
      </c>
      <c r="U1902" s="139">
        <v>199923.80952380953</v>
      </c>
      <c r="V1902" s="140">
        <v>5.0019054878048781</v>
      </c>
      <c r="X1902" s="150">
        <v>4.2</v>
      </c>
      <c r="Y1902" s="149">
        <v>317.72380952380951</v>
      </c>
    </row>
    <row r="1903" spans="1:25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84">
        <v>38000</v>
      </c>
      <c r="J1903" s="124" t="s">
        <v>186</v>
      </c>
      <c r="K1903" s="184">
        <v>38000</v>
      </c>
      <c r="L1903" s="125">
        <v>17.489000000000001</v>
      </c>
      <c r="M1903" s="136">
        <v>18</v>
      </c>
      <c r="N1903" s="125">
        <v>0.41</v>
      </c>
      <c r="O1903" s="184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83">
        <v>1</v>
      </c>
      <c r="U1903" s="139">
        <v>430652.38095238095</v>
      </c>
      <c r="V1903" s="140">
        <v>2.3220584495284009</v>
      </c>
      <c r="X1903" s="150">
        <v>4.2</v>
      </c>
      <c r="Y1903" s="149">
        <v>199.92380952380952</v>
      </c>
    </row>
    <row r="1904" spans="1:25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84">
        <v>110000</v>
      </c>
      <c r="L1904" s="125">
        <v>2.766</v>
      </c>
      <c r="M1904" s="136">
        <v>3</v>
      </c>
      <c r="N1904" s="125">
        <v>0.32300000000000001</v>
      </c>
      <c r="O1904" s="184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83">
        <v>7</v>
      </c>
      <c r="U1904" s="139">
        <v>374897.61904761905</v>
      </c>
      <c r="V1904" s="140">
        <v>2.6673949078161021</v>
      </c>
      <c r="X1904" s="150">
        <v>4.2</v>
      </c>
      <c r="Y1904" s="149">
        <v>430.65238095238095</v>
      </c>
    </row>
    <row r="1905" spans="1:25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84">
        <v>110000</v>
      </c>
      <c r="J1905" s="184">
        <v>110000</v>
      </c>
      <c r="K1905" s="184">
        <v>20000</v>
      </c>
      <c r="L1905" s="125">
        <v>7.7530000000000001</v>
      </c>
      <c r="M1905" s="136">
        <v>8</v>
      </c>
      <c r="N1905" s="125">
        <v>0.24399999999999999</v>
      </c>
      <c r="O1905" s="184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83">
        <v>7</v>
      </c>
      <c r="U1905" s="139">
        <v>437635.71428571426</v>
      </c>
      <c r="V1905" s="140">
        <v>2.2850054676916547</v>
      </c>
      <c r="X1905" s="150">
        <v>4.2</v>
      </c>
      <c r="Y1905" s="149">
        <v>374.89761904761906</v>
      </c>
    </row>
    <row r="1906" spans="1:25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84">
        <v>38000</v>
      </c>
      <c r="J1906" s="184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84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83">
        <v>4</v>
      </c>
      <c r="U1906" s="139">
        <v>216654.76190476189</v>
      </c>
      <c r="V1906" s="140">
        <v>4.6156382218803227</v>
      </c>
      <c r="X1906" s="150">
        <v>4.2</v>
      </c>
      <c r="Y1906" s="149">
        <v>437.63571428571424</v>
      </c>
    </row>
    <row r="1907" spans="1:25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84">
        <v>38000</v>
      </c>
      <c r="J1907" s="184">
        <v>38000</v>
      </c>
      <c r="K1907" s="184">
        <v>10000</v>
      </c>
      <c r="L1907" s="125">
        <v>6.0389999999999997</v>
      </c>
      <c r="M1907" s="136">
        <v>7</v>
      </c>
      <c r="N1907" s="125">
        <v>0.59399999999999997</v>
      </c>
      <c r="O1907" s="184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83">
        <v>4</v>
      </c>
      <c r="U1907" s="139">
        <v>199923.80952380953</v>
      </c>
      <c r="V1907" s="140">
        <v>5.0019054878048781</v>
      </c>
      <c r="X1907" s="150">
        <v>4.2</v>
      </c>
      <c r="Y1907" s="149">
        <v>216.6547619047619</v>
      </c>
    </row>
    <row r="1908" spans="1:25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84">
        <v>38000</v>
      </c>
      <c r="J1908" s="184">
        <v>38000</v>
      </c>
      <c r="K1908" s="184">
        <v>10000</v>
      </c>
      <c r="L1908" s="125">
        <v>5.9630000000000001</v>
      </c>
      <c r="M1908" s="136">
        <v>6</v>
      </c>
      <c r="N1908" s="125">
        <v>0.27100000000000002</v>
      </c>
      <c r="O1908" s="184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83">
        <v>4</v>
      </c>
      <c r="U1908" s="139">
        <v>183192.85714285713</v>
      </c>
      <c r="V1908" s="140">
        <v>5.4587281163488903</v>
      </c>
      <c r="X1908" s="150">
        <v>4.2</v>
      </c>
      <c r="Y1908" s="149">
        <v>199.92380952380952</v>
      </c>
    </row>
    <row r="1909" spans="1:25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84">
        <v>38000</v>
      </c>
      <c r="J1909" s="184">
        <v>38000</v>
      </c>
      <c r="K1909" s="184">
        <v>10000</v>
      </c>
      <c r="L1909" s="125">
        <v>12.101000000000001</v>
      </c>
      <c r="M1909" s="136">
        <v>13</v>
      </c>
      <c r="N1909" s="125">
        <v>1.905</v>
      </c>
      <c r="O1909" s="184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83">
        <v>2</v>
      </c>
      <c r="U1909" s="139">
        <v>189357.14285714284</v>
      </c>
      <c r="V1909" s="140">
        <v>5.2810260279139944</v>
      </c>
      <c r="X1909" s="150">
        <v>4.2</v>
      </c>
      <c r="Y1909" s="149">
        <v>183.19285714285712</v>
      </c>
    </row>
    <row r="1910" spans="1:25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84">
        <v>38000</v>
      </c>
      <c r="J1910" s="184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84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83">
        <v>4</v>
      </c>
      <c r="U1910" s="139">
        <v>166461.90476190476</v>
      </c>
      <c r="V1910" s="140">
        <v>6.0073804960379897</v>
      </c>
      <c r="X1910" s="150">
        <v>8.4</v>
      </c>
      <c r="Y1910" s="149">
        <v>189.35714285714283</v>
      </c>
    </row>
    <row r="1911" spans="1:25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84">
        <v>38000</v>
      </c>
      <c r="J1911" s="184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84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83">
        <v>4</v>
      </c>
      <c r="U1911" s="139">
        <v>199923.80952380953</v>
      </c>
      <c r="V1911" s="140">
        <v>5.0019054878048781</v>
      </c>
      <c r="X1911" s="150">
        <v>4.2</v>
      </c>
      <c r="Y1911" s="149">
        <v>166.46190476190475</v>
      </c>
    </row>
    <row r="1912" spans="1:25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84">
        <v>38000</v>
      </c>
      <c r="J1912" s="184">
        <v>38000</v>
      </c>
      <c r="K1912" s="184">
        <v>10000</v>
      </c>
      <c r="L1912" s="125">
        <v>6.6520000000000001</v>
      </c>
      <c r="M1912" s="136">
        <v>7</v>
      </c>
      <c r="N1912" s="125">
        <v>0.91300000000000003</v>
      </c>
      <c r="O1912" s="184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83">
        <v>4</v>
      </c>
      <c r="U1912" s="139">
        <v>199923.80952380953</v>
      </c>
      <c r="V1912" s="140">
        <v>5.0019054878048781</v>
      </c>
      <c r="X1912" s="150">
        <v>4.2</v>
      </c>
      <c r="Y1912" s="149">
        <v>199.92380952380952</v>
      </c>
    </row>
    <row r="1913" spans="1:25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84">
        <v>38000</v>
      </c>
      <c r="J1913" s="184">
        <v>38000</v>
      </c>
      <c r="K1913" s="184">
        <v>20000</v>
      </c>
      <c r="L1913" s="125">
        <v>9.1959999999999997</v>
      </c>
      <c r="M1913" s="136">
        <v>10</v>
      </c>
      <c r="N1913" s="125">
        <v>0.48399999999999999</v>
      </c>
      <c r="O1913" s="184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83">
        <v>1</v>
      </c>
      <c r="U1913" s="139">
        <v>330271.42857142858</v>
      </c>
      <c r="V1913" s="140">
        <v>3.0278126216531858</v>
      </c>
      <c r="X1913" s="150">
        <v>4.2</v>
      </c>
      <c r="Y1913" s="149">
        <v>199.92380952380952</v>
      </c>
    </row>
    <row r="1914" spans="1:25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84">
        <v>38000</v>
      </c>
      <c r="J1914" s="184">
        <v>38000</v>
      </c>
      <c r="K1914" s="184">
        <v>10000</v>
      </c>
      <c r="L1914" s="125">
        <v>6.2160000000000002</v>
      </c>
      <c r="M1914" s="136">
        <v>7</v>
      </c>
      <c r="N1914" s="125">
        <v>0.66500000000000004</v>
      </c>
      <c r="O1914" s="184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83">
        <v>4</v>
      </c>
      <c r="U1914" s="139">
        <v>199923.80952380953</v>
      </c>
      <c r="V1914" s="140">
        <v>5.0019054878048781</v>
      </c>
      <c r="X1914" s="150">
        <v>4.2</v>
      </c>
      <c r="Y1914" s="149">
        <v>330.2714285714286</v>
      </c>
    </row>
    <row r="1915" spans="1:25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84">
        <v>110000</v>
      </c>
      <c r="J1915" s="184">
        <v>110000</v>
      </c>
      <c r="K1915" s="184">
        <v>38000</v>
      </c>
      <c r="L1915" s="125">
        <v>5.8259999999999996</v>
      </c>
      <c r="M1915" s="136">
        <v>6</v>
      </c>
      <c r="N1915" s="125">
        <v>0.73099999999999998</v>
      </c>
      <c r="O1915" s="184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83">
        <v>7</v>
      </c>
      <c r="U1915" s="139">
        <v>412540.47619047615</v>
      </c>
      <c r="V1915" s="140">
        <v>2.4240045709800482</v>
      </c>
      <c r="X1915" s="150">
        <v>4.2</v>
      </c>
      <c r="Y1915" s="149">
        <v>199.92380952380952</v>
      </c>
    </row>
    <row r="1916" spans="1:25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84">
        <v>38000</v>
      </c>
      <c r="J1916" s="184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84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83">
        <v>4</v>
      </c>
      <c r="U1916" s="139">
        <v>133000</v>
      </c>
      <c r="V1916" s="140">
        <v>7.518796992481203</v>
      </c>
      <c r="X1916" s="150">
        <v>4.2</v>
      </c>
      <c r="Y1916" s="149">
        <v>412.54047619047617</v>
      </c>
    </row>
    <row r="1917" spans="1:25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84">
        <v>38000</v>
      </c>
      <c r="J1917" s="184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84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83">
        <v>4</v>
      </c>
      <c r="U1917" s="139">
        <v>199923.80952380953</v>
      </c>
      <c r="V1917" s="140">
        <v>5.0019054878048781</v>
      </c>
      <c r="X1917" s="150">
        <v>4.2</v>
      </c>
      <c r="Y1917" s="149">
        <v>133</v>
      </c>
    </row>
    <row r="1918" spans="1:25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84">
        <v>110000</v>
      </c>
      <c r="J1918" s="124" t="s">
        <v>186</v>
      </c>
      <c r="K1918" s="184">
        <v>110000</v>
      </c>
      <c r="L1918" s="125">
        <v>5.0940000000000003</v>
      </c>
      <c r="M1918" s="136">
        <v>6</v>
      </c>
      <c r="N1918" s="125">
        <v>7.0860000000000003</v>
      </c>
      <c r="O1918" s="184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83">
        <v>10</v>
      </c>
      <c r="U1918" s="139">
        <v>69349.470899470893</v>
      </c>
      <c r="V1918" s="140">
        <v>14.419720684669704</v>
      </c>
      <c r="X1918" s="150">
        <v>4.2</v>
      </c>
      <c r="Y1918" s="149">
        <v>199.92380952380952</v>
      </c>
    </row>
    <row r="1919" spans="1:25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84">
        <v>38000</v>
      </c>
      <c r="J1919" s="184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84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83">
        <v>1</v>
      </c>
      <c r="U1919" s="139">
        <v>367914.28571428568</v>
      </c>
      <c r="V1919" s="140">
        <v>2.7180243845616214</v>
      </c>
      <c r="X1919" s="150">
        <v>37.800000000000004</v>
      </c>
      <c r="Y1919" s="149">
        <v>69.349470899470901</v>
      </c>
    </row>
    <row r="1920" spans="1:25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84">
        <v>38000</v>
      </c>
      <c r="J1920" s="184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84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83">
        <v>4</v>
      </c>
      <c r="U1920" s="139">
        <v>216654.76190476189</v>
      </c>
      <c r="V1920" s="140">
        <v>4.6156382218803227</v>
      </c>
      <c r="X1920" s="150">
        <v>4.2</v>
      </c>
      <c r="Y1920" s="149">
        <v>367.91428571428571</v>
      </c>
    </row>
    <row r="1921" spans="1:25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84">
        <v>38000</v>
      </c>
      <c r="J1921" s="184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84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83">
        <v>1</v>
      </c>
      <c r="U1921" s="139">
        <v>342819.04761904763</v>
      </c>
      <c r="V1921" s="140">
        <v>2.9169907767529724</v>
      </c>
      <c r="X1921" s="150">
        <v>4.2</v>
      </c>
      <c r="Y1921" s="149">
        <v>216.6547619047619</v>
      </c>
    </row>
    <row r="1922" spans="1:25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84">
        <v>38000</v>
      </c>
      <c r="J1922" s="184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84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83">
        <v>1</v>
      </c>
      <c r="U1922" s="139">
        <v>342819.04761904763</v>
      </c>
      <c r="V1922" s="140">
        <v>2.9169907767529724</v>
      </c>
      <c r="X1922" s="150">
        <v>4.2</v>
      </c>
      <c r="Y1922" s="149">
        <v>342.81904761904764</v>
      </c>
    </row>
    <row r="1923" spans="1:25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84">
        <v>38000</v>
      </c>
      <c r="J1923" s="184">
        <v>38000</v>
      </c>
      <c r="K1923" s="184">
        <v>10000</v>
      </c>
      <c r="L1923" s="125">
        <v>9.6189999999999998</v>
      </c>
      <c r="M1923" s="136">
        <v>10</v>
      </c>
      <c r="N1923" s="125">
        <v>0.35299999999999998</v>
      </c>
      <c r="O1923" s="184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83">
        <v>1</v>
      </c>
      <c r="U1923" s="139">
        <v>330271.42857142858</v>
      </c>
      <c r="V1923" s="140">
        <v>3.0278126216531858</v>
      </c>
      <c r="X1923" s="150">
        <v>4.2</v>
      </c>
      <c r="Y1923" s="149">
        <v>342.81904761904764</v>
      </c>
    </row>
    <row r="1924" spans="1:25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84">
        <v>38000</v>
      </c>
      <c r="J1924" s="184">
        <v>38000</v>
      </c>
      <c r="K1924" s="184">
        <v>10000</v>
      </c>
      <c r="L1924" s="125">
        <v>7.6849999999999996</v>
      </c>
      <c r="M1924" s="136">
        <v>8</v>
      </c>
      <c r="N1924" s="125">
        <v>1.27</v>
      </c>
      <c r="O1924" s="184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83">
        <v>4</v>
      </c>
      <c r="U1924" s="139">
        <v>216654.76190476189</v>
      </c>
      <c r="V1924" s="140">
        <v>4.6156382218803227</v>
      </c>
      <c r="X1924" s="150">
        <v>4.2</v>
      </c>
      <c r="Y1924" s="149">
        <v>330.2714285714286</v>
      </c>
    </row>
    <row r="1925" spans="1:25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84">
        <v>38000</v>
      </c>
      <c r="J1925" s="184">
        <v>38000</v>
      </c>
      <c r="K1925" s="184">
        <v>10000</v>
      </c>
      <c r="L1925" s="125">
        <v>7.7549999999999999</v>
      </c>
      <c r="M1925" s="136">
        <v>8</v>
      </c>
      <c r="N1925" s="125">
        <v>0.42399999999999999</v>
      </c>
      <c r="O1925" s="184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83">
        <v>4</v>
      </c>
      <c r="U1925" s="139">
        <v>216654.76190476189</v>
      </c>
      <c r="V1925" s="140">
        <v>4.6156382218803227</v>
      </c>
      <c r="X1925" s="150">
        <v>4.2</v>
      </c>
      <c r="Y1925" s="149">
        <v>216.6547619047619</v>
      </c>
    </row>
    <row r="1926" spans="1:25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84">
        <v>38000</v>
      </c>
      <c r="J1926" s="184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84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83">
        <v>4</v>
      </c>
      <c r="U1926" s="139">
        <v>36638.571428571428</v>
      </c>
      <c r="V1926" s="140">
        <v>27.293640581744455</v>
      </c>
      <c r="X1926" s="150">
        <v>4.2</v>
      </c>
      <c r="Y1926" s="149">
        <v>216.6547619047619</v>
      </c>
    </row>
    <row r="1927" spans="1:25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84">
        <v>38000</v>
      </c>
      <c r="J1927" s="184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84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83">
        <v>4</v>
      </c>
      <c r="U1927" s="139">
        <v>183192.85714285713</v>
      </c>
      <c r="V1927" s="140">
        <v>5.4587281163488903</v>
      </c>
      <c r="X1927" s="150">
        <v>21</v>
      </c>
      <c r="Y1927" s="149">
        <v>36.638571428571431</v>
      </c>
    </row>
    <row r="1928" spans="1:25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84">
        <v>38000</v>
      </c>
      <c r="J1928" s="184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84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83">
        <v>4</v>
      </c>
      <c r="U1928" s="139">
        <v>133000</v>
      </c>
      <c r="V1928" s="140">
        <v>7.518796992481203</v>
      </c>
      <c r="X1928" s="150">
        <v>4.2</v>
      </c>
      <c r="Y1928" s="149">
        <v>183.19285714285712</v>
      </c>
    </row>
    <row r="1929" spans="1:25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84">
        <v>38000</v>
      </c>
      <c r="J1929" s="184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84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83">
        <v>4</v>
      </c>
      <c r="U1929" s="139">
        <v>183192.85714285713</v>
      </c>
      <c r="V1929" s="140">
        <v>5.4587281163488903</v>
      </c>
      <c r="X1929" s="150">
        <v>4.2</v>
      </c>
      <c r="Y1929" s="149">
        <v>133</v>
      </c>
    </row>
    <row r="1930" spans="1:25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84">
        <v>38000</v>
      </c>
      <c r="J1930" s="184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84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83">
        <v>4</v>
      </c>
      <c r="U1930" s="139">
        <v>183192.85714285713</v>
      </c>
      <c r="V1930" s="140">
        <v>5.4587281163488903</v>
      </c>
      <c r="X1930" s="150">
        <v>4.2</v>
      </c>
      <c r="Y1930" s="149">
        <v>183.19285714285712</v>
      </c>
    </row>
    <row r="1931" spans="1:25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84">
        <v>38000</v>
      </c>
      <c r="J1931" s="184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84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83">
        <v>1</v>
      </c>
      <c r="U1931" s="139">
        <v>355366.66666666663</v>
      </c>
      <c r="V1931" s="140">
        <v>2.8139949348091173</v>
      </c>
      <c r="X1931" s="150">
        <v>4.2</v>
      </c>
      <c r="Y1931" s="149">
        <v>183.19285714285712</v>
      </c>
    </row>
    <row r="1932" spans="1:25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84">
        <v>38000</v>
      </c>
      <c r="J1932" s="184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84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83">
        <v>4</v>
      </c>
      <c r="U1932" s="139">
        <v>149730.95238095237</v>
      </c>
      <c r="V1932" s="140">
        <v>6.6786458250512828</v>
      </c>
      <c r="X1932" s="150">
        <v>4.2</v>
      </c>
      <c r="Y1932" s="149">
        <v>355.36666666666662</v>
      </c>
    </row>
    <row r="1933" spans="1:25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84">
        <v>38000</v>
      </c>
      <c r="J1933" s="184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84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83">
        <v>1</v>
      </c>
      <c r="U1933" s="139">
        <v>317723.80952380953</v>
      </c>
      <c r="V1933" s="140">
        <v>3.1473876682353645</v>
      </c>
      <c r="X1933" s="150">
        <v>4.2</v>
      </c>
      <c r="Y1933" s="149">
        <v>149.73095238095235</v>
      </c>
    </row>
    <row r="1934" spans="1:25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84">
        <v>110000</v>
      </c>
      <c r="L1934" s="125">
        <v>6.2919999999999998</v>
      </c>
      <c r="M1934" s="136">
        <v>7</v>
      </c>
      <c r="N1934" s="125">
        <v>0.76400000000000001</v>
      </c>
      <c r="O1934" s="184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83">
        <v>7</v>
      </c>
      <c r="U1934" s="139">
        <v>425088.09523809521</v>
      </c>
      <c r="V1934" s="140">
        <v>2.3524535530450272</v>
      </c>
      <c r="X1934" s="150">
        <v>4.2</v>
      </c>
      <c r="Y1934" s="149">
        <v>317.72380952380951</v>
      </c>
    </row>
    <row r="1935" spans="1:25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84">
        <v>38000</v>
      </c>
      <c r="J1935" s="184">
        <v>38000</v>
      </c>
      <c r="K1935" s="184">
        <v>10000</v>
      </c>
      <c r="L1935" s="125">
        <v>5.9660000000000002</v>
      </c>
      <c r="M1935" s="136">
        <v>6</v>
      </c>
      <c r="N1935" s="125">
        <v>0.42699999999999999</v>
      </c>
      <c r="O1935" s="184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83">
        <v>4</v>
      </c>
      <c r="U1935" s="139">
        <v>183192.85714285713</v>
      </c>
      <c r="V1935" s="140">
        <v>5.4587281163488903</v>
      </c>
      <c r="X1935" s="150">
        <v>4.2</v>
      </c>
      <c r="Y1935" s="149">
        <v>425.08809523809521</v>
      </c>
    </row>
    <row r="1936" spans="1:25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84">
        <v>38000</v>
      </c>
      <c r="J1936" s="184">
        <v>38000</v>
      </c>
      <c r="K1936" s="184">
        <v>10000</v>
      </c>
      <c r="L1936" s="125">
        <v>3.181</v>
      </c>
      <c r="M1936" s="136">
        <v>4</v>
      </c>
      <c r="N1936" s="125">
        <v>1.6459999999999999</v>
      </c>
      <c r="O1936" s="184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83">
        <v>4</v>
      </c>
      <c r="U1936" s="139">
        <v>74865.476190476184</v>
      </c>
      <c r="V1936" s="140">
        <v>13.357291650102566</v>
      </c>
      <c r="X1936" s="150">
        <v>4.2</v>
      </c>
      <c r="Y1936" s="149">
        <v>183.19285714285712</v>
      </c>
    </row>
    <row r="1937" spans="1:25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84">
        <v>38000</v>
      </c>
      <c r="J1937" s="184">
        <v>38000</v>
      </c>
      <c r="K1937" s="184">
        <v>20000</v>
      </c>
      <c r="L1937" s="125">
        <v>12.066000000000001</v>
      </c>
      <c r="M1937" s="136">
        <v>13</v>
      </c>
      <c r="N1937" s="125">
        <v>2.6320000000000001</v>
      </c>
      <c r="O1937" s="184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83">
        <v>3</v>
      </c>
      <c r="U1937" s="139">
        <v>129178.57142857142</v>
      </c>
      <c r="V1937" s="140">
        <v>7.7412220071882789</v>
      </c>
      <c r="X1937" s="150">
        <v>8.4</v>
      </c>
      <c r="Y1937" s="149">
        <v>74.865476190476173</v>
      </c>
    </row>
    <row r="1938" spans="1:25">
      <c r="X1938" s="150">
        <v>12.600000000000001</v>
      </c>
      <c r="Y1938" s="149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zoomScale="60" zoomScaleNormal="60" workbookViewId="0">
      <selection activeCell="K30" sqref="K30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8" width="7.42578125" style="43" customWidth="1"/>
    <col min="9" max="9" width="9" style="43" bestFit="1" customWidth="1"/>
    <col min="10" max="10" width="14.140625" style="43" customWidth="1"/>
    <col min="11" max="11" width="7.42578125" style="43" customWidth="1"/>
    <col min="12" max="12" width="11.42578125" style="43" customWidth="1"/>
    <col min="13" max="13" width="7.42578125" style="43" customWidth="1"/>
    <col min="14" max="14" width="8.7109375" style="43" bestFit="1" customWidth="1"/>
    <col min="15" max="15" width="12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2.7109375" style="43" bestFit="1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95</v>
      </c>
      <c r="C1" s="18"/>
    </row>
    <row r="2" spans="2:59">
      <c r="B2" s="2" t="s">
        <v>97</v>
      </c>
      <c r="C2" s="2"/>
    </row>
    <row r="3" spans="2:59">
      <c r="B3" s="2" t="s">
        <v>96</v>
      </c>
    </row>
    <row r="4" spans="2:59">
      <c r="B4" s="2" t="s">
        <v>100</v>
      </c>
      <c r="AN4" s="22"/>
    </row>
    <row r="5" spans="2:59">
      <c r="E5" s="44"/>
      <c r="F5" s="44"/>
      <c r="G5" s="45"/>
      <c r="H5" s="45"/>
    </row>
    <row r="6" spans="2:59">
      <c r="E6" s="5" t="s">
        <v>3008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5.5">
      <c r="B7" s="6" t="s">
        <v>17</v>
      </c>
      <c r="C7" s="7" t="s">
        <v>18</v>
      </c>
      <c r="D7" s="6" t="s">
        <v>19</v>
      </c>
      <c r="E7" s="6" t="s">
        <v>20</v>
      </c>
      <c r="F7" s="8" t="s">
        <v>75</v>
      </c>
      <c r="G7" s="8" t="s">
        <v>76</v>
      </c>
      <c r="H7" s="8" t="s">
        <v>77</v>
      </c>
      <c r="I7" s="8" t="s">
        <v>78</v>
      </c>
      <c r="J7" s="8" t="s">
        <v>79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114</v>
      </c>
      <c r="AB7" s="57" t="s">
        <v>114</v>
      </c>
      <c r="AC7" s="57" t="s">
        <v>113</v>
      </c>
      <c r="AD7" s="57" t="s">
        <v>113</v>
      </c>
      <c r="AE7" s="42" t="s">
        <v>30</v>
      </c>
      <c r="AF7" s="42" t="s">
        <v>32</v>
      </c>
      <c r="AG7" s="42" t="s">
        <v>129</v>
      </c>
      <c r="AH7" s="42" t="s">
        <v>130</v>
      </c>
      <c r="AI7" s="42" t="s">
        <v>131</v>
      </c>
      <c r="AJ7" s="42" t="s">
        <v>132</v>
      </c>
      <c r="AK7" s="42" t="s">
        <v>133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80</v>
      </c>
      <c r="G8" s="52"/>
      <c r="H8" s="52"/>
      <c r="I8" s="52"/>
      <c r="J8" s="52"/>
      <c r="K8" s="53"/>
      <c r="L8" s="54" t="s">
        <v>115</v>
      </c>
      <c r="M8" s="53"/>
      <c r="N8" s="53"/>
      <c r="O8" s="53"/>
      <c r="P8" s="53"/>
      <c r="Q8" s="54" t="s">
        <v>89</v>
      </c>
      <c r="R8" s="53"/>
      <c r="S8" s="53"/>
      <c r="T8" s="53"/>
      <c r="U8" s="53"/>
      <c r="V8" s="55" t="s">
        <v>116</v>
      </c>
      <c r="W8" s="55"/>
      <c r="X8" s="55"/>
      <c r="Y8" s="55"/>
      <c r="Z8" s="55"/>
      <c r="AA8" s="55" t="s">
        <v>111</v>
      </c>
      <c r="AB8" s="55" t="s">
        <v>112</v>
      </c>
      <c r="AC8" s="55" t="s">
        <v>111</v>
      </c>
      <c r="AD8" s="55" t="s">
        <v>112</v>
      </c>
      <c r="AE8" s="56" t="s">
        <v>74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92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93</v>
      </c>
      <c r="AU8" s="13" t="s">
        <v>94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2" t="s">
        <v>2812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2822</v>
      </c>
      <c r="E9" s="162" t="str">
        <f t="shared" ref="E9:E20" si="1">"ELCC, "&amp;$AY$9</f>
        <v>ELCC, PWRCO2S</v>
      </c>
      <c r="F9" s="93">
        <f>IF(ELC_EGP!G$29="","",ELC_EGP!G$29)</f>
        <v>0.34</v>
      </c>
      <c r="G9" s="93">
        <f>IF(ELC_EGP!H$29="","",ELC_EGP!H$29)</f>
        <v>0.35</v>
      </c>
      <c r="H9" s="93">
        <f>IF(ELC_EGP!I$29="","",ELC_EGP!I$29)</f>
        <v>0.35</v>
      </c>
      <c r="I9" s="93">
        <f>IF(ELC_EGP!J$29="","",ELC_EGP!J$29)</f>
        <v>0.38</v>
      </c>
      <c r="J9" s="93">
        <f>IF(ELC_EGP!K$29="","",ELC_EGP!K$29)</f>
        <v>0.38</v>
      </c>
      <c r="K9" s="162">
        <f>IF(ELC_EGP!L$29="","",ELC_EGP!L$29)</f>
        <v>2030</v>
      </c>
      <c r="L9" s="172"/>
      <c r="M9" s="172"/>
      <c r="N9" s="172">
        <f>IF(ELC_EGP!O$29="","",ELC_EGP!O$29)+SUM($AA9:$AB9)</f>
        <v>3102.3218727488452</v>
      </c>
      <c r="O9" s="172">
        <f>IF(ELC_EGP!P$29="","",ELC_EGP!P$29)+SUM($AA9:$AB9)</f>
        <v>2952.3218727488452</v>
      </c>
      <c r="P9" s="172">
        <f>IF(ELC_EGP!Q$29="","",ELC_EGP!Q$29)+SUM($AA9:$AB9)</f>
        <v>2932.3218727488452</v>
      </c>
      <c r="Q9" s="172">
        <f>IF(ELC_EGP!R$29="","",ELC_EGP!R$29)</f>
        <v>75</v>
      </c>
      <c r="R9" s="172">
        <f>IF(ELC_EGP!S$29="","",ELC_EGP!S$29)</f>
        <v>67.5</v>
      </c>
      <c r="S9" s="172">
        <f>IF(ELC_EGP!T$29="","",ELC_EGP!T$29)</f>
        <v>63.75</v>
      </c>
      <c r="T9" s="172">
        <f>IF(ELC_EGP!U$29="","",ELC_EGP!U$29)</f>
        <v>63.75</v>
      </c>
      <c r="U9" s="172">
        <f>IF(ELC_EGP!V$29="","",ELC_EGP!V$29)</f>
        <v>63.75</v>
      </c>
      <c r="V9" s="173">
        <f>IF(ELC_EGP!W$29="","",ELC_EGP!W$29)+SUM($AC9:$AD9)</f>
        <v>0.87577647963278493</v>
      </c>
      <c r="W9" s="173">
        <f>IF(ELC_EGP!X$29="","",ELC_EGP!X$29)+SUM($AC9:$AD9)</f>
        <v>0.85927647963278486</v>
      </c>
      <c r="X9" s="173">
        <f>IF(ELC_EGP!Y$29="","",ELC_EGP!Y$29)+SUM($AC9:$AD9)</f>
        <v>0.85102647963278488</v>
      </c>
      <c r="Y9" s="173">
        <f>IF(ELC_EGP!Z$29="","",ELC_EGP!Z$29)+SUM($AC9:$AD9)</f>
        <v>0.85102647963278488</v>
      </c>
      <c r="Z9" s="173">
        <f>IF(ELC_EGP!AA$29="","",ELC_EGP!AA$29)+SUM($AC9:$AD9)</f>
        <v>0.85102647963278488</v>
      </c>
      <c r="AA9" s="174">
        <f>231.039345996009*(131.215852099895/100)</f>
        <v>303.16024653468781</v>
      </c>
      <c r="AB9" s="174">
        <f>45.0872552876596*(131.215852099895/100)</f>
        <v>59.161626214157508</v>
      </c>
      <c r="AC9" s="175">
        <f>0.45069361273084*(131.215852099895/100)</f>
        <v>0.5913814643045725</v>
      </c>
      <c r="AD9" s="175">
        <f>0.0909913043412747*(131.215852099895/100)</f>
        <v>0.11939501532821234</v>
      </c>
      <c r="AE9" s="162">
        <f>IF(ELC_EGP!AB$29="","",ELC_EGP!AB$29)</f>
        <v>40</v>
      </c>
      <c r="AF9" s="165">
        <f>IF(ELC_EGP!AE$29="","",ELC_EGP!AE$29)</f>
        <v>31.536000000000001</v>
      </c>
      <c r="AG9" s="93">
        <f>IF(ELC_EGP!AF$29="","",ELC_EGP!AF$29)</f>
        <v>0.9</v>
      </c>
      <c r="AH9" s="93">
        <f>IF(ELC_EGP!AG$29="","",ELC_EGP!AG$29)</f>
        <v>0.9</v>
      </c>
      <c r="AI9" s="93">
        <f>IF(ELC_EGP!AH$29="","",ELC_EGP!AH$29)</f>
        <v>0.9</v>
      </c>
      <c r="AJ9" s="93">
        <f>IF(ELC_EGP!AI$29="","",ELC_EGP!AI$29)</f>
        <v>0.9</v>
      </c>
      <c r="AK9" s="93">
        <f>IF(ELC_EGP!AJ$29="","",ELC_EGP!AJ$29)</f>
        <v>0.9</v>
      </c>
      <c r="AL9"/>
      <c r="AM9"/>
      <c r="AO9" s="50" t="s">
        <v>83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84</v>
      </c>
      <c r="AS9" s="50" t="s">
        <v>2</v>
      </c>
      <c r="AT9" s="40" t="s">
        <v>91</v>
      </c>
      <c r="AU9" s="183"/>
      <c r="AV9" s="50"/>
      <c r="AX9" s="43" t="s">
        <v>98</v>
      </c>
      <c r="AY9" s="43" t="s">
        <v>2841</v>
      </c>
      <c r="AZ9" s="43" t="s">
        <v>2842</v>
      </c>
      <c r="BA9" s="43" t="s">
        <v>99</v>
      </c>
      <c r="BG9" s="47" t="s">
        <v>101</v>
      </c>
    </row>
    <row r="10" spans="2:59">
      <c r="B10" s="162" t="s">
        <v>2813</v>
      </c>
      <c r="C10" s="96" t="str">
        <f t="shared" si="0"/>
        <v xml:space="preserve">New Power Plant - IGCC coal CCS pre-combustion_Moneypoint Kinsale </v>
      </c>
      <c r="D10" s="96" t="s">
        <v>2822</v>
      </c>
      <c r="E10" s="162" t="str">
        <f t="shared" si="1"/>
        <v>ELCC, PWRCO2S</v>
      </c>
      <c r="F10" s="93">
        <f>IF(ELC_EGP!G$32="","",ELC_EGP!G$32)</f>
        <v>0.35</v>
      </c>
      <c r="G10" s="93">
        <f>IF(ELC_EGP!H$32="","",ELC_EGP!H$32)</f>
        <v>0.37</v>
      </c>
      <c r="H10" s="93">
        <f>IF(ELC_EGP!I$32="","",ELC_EGP!I$32)</f>
        <v>0.4</v>
      </c>
      <c r="I10" s="93">
        <f>IF(ELC_EGP!J$32="","",ELC_EGP!J$32)</f>
        <v>0.41</v>
      </c>
      <c r="J10" s="93">
        <f>IF(ELC_EGP!K$32="","",ELC_EGP!K$32)</f>
        <v>0.44</v>
      </c>
      <c r="K10" s="162">
        <f>IF(ELC_EGP!L$32="","",ELC_EGP!L$32)</f>
        <v>2030</v>
      </c>
      <c r="L10" s="172"/>
      <c r="M10" s="172"/>
      <c r="N10" s="172">
        <f>IF(ELC_EGP!O$32="","",ELC_EGP!O$32)+SUM($AA10:$AB10)</f>
        <v>2902.3218727488452</v>
      </c>
      <c r="O10" s="172">
        <f>IF(ELC_EGP!P$32="","",ELC_EGP!P$32)+SUM($AA10:$AB10)</f>
        <v>2582.3218727488452</v>
      </c>
      <c r="P10" s="172">
        <f>IF(ELC_EGP!Q$32="","",ELC_EGP!Q$32)+SUM($AA10:$AB10)</f>
        <v>2542.3218727488452</v>
      </c>
      <c r="Q10" s="172">
        <f>IF(ELC_EGP!R$32="","",ELC_EGP!R$32)</f>
        <v>93</v>
      </c>
      <c r="R10" s="172">
        <f>IF(ELC_EGP!S$32="","",ELC_EGP!S$32)</f>
        <v>86.55</v>
      </c>
      <c r="S10" s="172">
        <f>IF(ELC_EGP!T$32="","",ELC_EGP!T$32)</f>
        <v>84.75</v>
      </c>
      <c r="T10" s="172">
        <f>IF(ELC_EGP!U$32="","",ELC_EGP!U$32)</f>
        <v>84.75</v>
      </c>
      <c r="U10" s="172">
        <f>IF(ELC_EGP!V$32="","",ELC_EGP!V$32)</f>
        <v>84.75</v>
      </c>
      <c r="V10" s="173">
        <f>IF(ELC_EGP!W$32="","",ELC_EGP!W$32)+SUM($AC10:$AD10)</f>
        <v>0.89677647963278484</v>
      </c>
      <c r="W10" s="173">
        <f>IF(ELC_EGP!X$32="","",ELC_EGP!X$32)+SUM($AC10:$AD10)</f>
        <v>0.88387647963278493</v>
      </c>
      <c r="X10" s="173">
        <f>IF(ELC_EGP!Y$32="","",ELC_EGP!Y$32)+SUM($AC10:$AD10)</f>
        <v>0.88027647963278488</v>
      </c>
      <c r="Y10" s="173">
        <f>IF(ELC_EGP!Z$32="","",ELC_EGP!Z$32)+SUM($AC10:$AD10)</f>
        <v>0.88027647963278488</v>
      </c>
      <c r="Z10" s="173">
        <f>IF(ELC_EGP!AA$32="","",ELC_EGP!AA$32)+SUM($AC10:$AD10)</f>
        <v>0.88027647963278488</v>
      </c>
      <c r="AA10" s="174">
        <f>231.039345996009*(131.215852099895/100)</f>
        <v>303.16024653468781</v>
      </c>
      <c r="AB10" s="174">
        <f>45.0872552876596*(131.215852099895/100)</f>
        <v>59.161626214157508</v>
      </c>
      <c r="AC10" s="175">
        <f>0.45069361273084*(131.215852099895/100)</f>
        <v>0.5913814643045725</v>
      </c>
      <c r="AD10" s="175">
        <f>0.0909913043412747*(131.215852099895/100)</f>
        <v>0.11939501532821234</v>
      </c>
      <c r="AE10" s="162">
        <f>IF(ELC_EGP!AB$32="","",ELC_EGP!AB$32)</f>
        <v>35</v>
      </c>
      <c r="AF10" s="165">
        <f>IF(ELC_EGP!AE$32="","",ELC_EGP!AE$32)</f>
        <v>31.536000000000001</v>
      </c>
      <c r="AG10" s="93">
        <f>IF(ELC_EGP!AF$32="","",ELC_EGP!AF$32)</f>
        <v>0.9</v>
      </c>
      <c r="AH10" s="93">
        <f>IF(ELC_EGP!AG$32="","",ELC_EGP!AG$32)</f>
        <v>0.9</v>
      </c>
      <c r="AI10" s="93">
        <f>IF(ELC_EGP!AH$32="","",ELC_EGP!AH$32)</f>
        <v>0.9</v>
      </c>
      <c r="AJ10" s="93">
        <f>IF(ELC_EGP!AI$32="","",ELC_EGP!AI$32)</f>
        <v>0.9</v>
      </c>
      <c r="AK10" s="93">
        <f>IF(ELC_EGP!AJ$32="","",ELC_EGP!AJ$32)</f>
        <v>0.9</v>
      </c>
      <c r="AL10"/>
      <c r="AM10"/>
      <c r="AO10" s="50" t="s">
        <v>83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84</v>
      </c>
      <c r="AS10" s="50" t="s">
        <v>2</v>
      </c>
      <c r="AT10" s="40" t="s">
        <v>91</v>
      </c>
      <c r="AU10" s="183"/>
      <c r="AV10" s="49"/>
      <c r="BG10" s="43" t="s">
        <v>122</v>
      </c>
    </row>
    <row r="11" spans="2:59">
      <c r="B11" s="162" t="s">
        <v>2814</v>
      </c>
      <c r="C11" s="96" t="str">
        <f t="shared" si="0"/>
        <v xml:space="preserve">New Power Plant - Pulverised coal supercritical CCS post-combustion_Moneypoint Spanish Point </v>
      </c>
      <c r="D11" s="96" t="s">
        <v>2822</v>
      </c>
      <c r="E11" s="162" t="str">
        <f t="shared" si="1"/>
        <v>ELCC, PWRCO2S</v>
      </c>
      <c r="F11" s="93">
        <f>IF(ELC_EGP!G$29="","",ELC_EGP!G$29)</f>
        <v>0.34</v>
      </c>
      <c r="G11" s="93">
        <f>IF(ELC_EGP!H$29="","",ELC_EGP!H$29)</f>
        <v>0.35</v>
      </c>
      <c r="H11" s="93">
        <f>IF(ELC_EGP!I$29="","",ELC_EGP!I$29)</f>
        <v>0.35</v>
      </c>
      <c r="I11" s="93">
        <f>IF(ELC_EGP!J$29="","",ELC_EGP!J$29)</f>
        <v>0.38</v>
      </c>
      <c r="J11" s="93">
        <f>IF(ELC_EGP!K$29="","",ELC_EGP!K$29)</f>
        <v>0.38</v>
      </c>
      <c r="K11" s="162">
        <f>IF(ELC_EGP!L$29="","",ELC_EGP!L$29)</f>
        <v>2030</v>
      </c>
      <c r="L11" s="172"/>
      <c r="M11" s="172"/>
      <c r="N11" s="172">
        <f>IF(ELC_EGP!O$29="","",ELC_EGP!O$29)+SUM($AA11:$AB11)</f>
        <v>3451.1153371708269</v>
      </c>
      <c r="O11" s="172">
        <f>IF(ELC_EGP!P$29="","",ELC_EGP!P$29)+SUM($AA11:$AB11)</f>
        <v>3301.1153371708269</v>
      </c>
      <c r="P11" s="172">
        <f>IF(ELC_EGP!Q$29="","",ELC_EGP!Q$29)+SUM($AA11:$AB11)</f>
        <v>3281.1153371708269</v>
      </c>
      <c r="Q11" s="172">
        <f>IF(ELC_EGP!R$29="","",ELC_EGP!R$29)</f>
        <v>75</v>
      </c>
      <c r="R11" s="172">
        <f>IF(ELC_EGP!S$29="","",ELC_EGP!S$29)</f>
        <v>67.5</v>
      </c>
      <c r="S11" s="172">
        <f>IF(ELC_EGP!T$29="","",ELC_EGP!T$29)</f>
        <v>63.75</v>
      </c>
      <c r="T11" s="172">
        <f>IF(ELC_EGP!U$29="","",ELC_EGP!U$29)</f>
        <v>63.75</v>
      </c>
      <c r="U11" s="172">
        <f>IF(ELC_EGP!V$29="","",ELC_EGP!V$29)</f>
        <v>63.75</v>
      </c>
      <c r="V11" s="173">
        <f>IF(ELC_EGP!W$29="","",ELC_EGP!W$29)+SUM($AC11:$AD11)</f>
        <v>0.83067111371124924</v>
      </c>
      <c r="W11" s="173">
        <f>IF(ELC_EGP!X$29="","",ELC_EGP!X$29)+SUM($AC11:$AD11)</f>
        <v>0.81417111371124917</v>
      </c>
      <c r="X11" s="173">
        <f>IF(ELC_EGP!Y$29="","",ELC_EGP!Y$29)+SUM($AC11:$AD11)</f>
        <v>0.80592111371124919</v>
      </c>
      <c r="Y11" s="173">
        <f>IF(ELC_EGP!Z$29="","",ELC_EGP!Z$29)+SUM($AC11:$AD11)</f>
        <v>0.80592111371124919</v>
      </c>
      <c r="Z11" s="173">
        <f>IF(ELC_EGP!AA$29="","",ELC_EGP!AA$29)+SUM($AC11:$AD11)</f>
        <v>0.80592111371124919</v>
      </c>
      <c r="AA11" s="174">
        <f>496.855906144888*(131.215852099895/100)</f>
        <v>651.9537109566694</v>
      </c>
      <c r="AB11" s="174">
        <f>45.0872552876596*(131.215852099895/100)</f>
        <v>59.161626214157508</v>
      </c>
      <c r="AC11" s="175">
        <f>0.416318676166623*(131.215852099895/100)</f>
        <v>0.54627609838303681</v>
      </c>
      <c r="AD11" s="175">
        <f>0.0909913043412747*(131.215852099895/100)</f>
        <v>0.11939501532821234</v>
      </c>
      <c r="AE11" s="162">
        <f>IF(ELC_EGP!AB$29="","",ELC_EGP!AB$29)</f>
        <v>40</v>
      </c>
      <c r="AF11" s="165">
        <f>IF(ELC_EGP!AE$29="","",ELC_EGP!AE$29)</f>
        <v>31.536000000000001</v>
      </c>
      <c r="AG11" s="93">
        <f>IF(ELC_EGP!AF$29="","",ELC_EGP!AF$29)</f>
        <v>0.9</v>
      </c>
      <c r="AH11" s="93">
        <f>IF(ELC_EGP!AG$29="","",ELC_EGP!AG$29)</f>
        <v>0.9</v>
      </c>
      <c r="AI11" s="93">
        <f>IF(ELC_EGP!AH$29="","",ELC_EGP!AH$29)</f>
        <v>0.9</v>
      </c>
      <c r="AJ11" s="93">
        <f>IF(ELC_EGP!AI$29="","",ELC_EGP!AI$29)</f>
        <v>0.9</v>
      </c>
      <c r="AK11" s="93">
        <f>IF(ELC_EGP!AJ$29="","",ELC_EGP!AJ$29)</f>
        <v>0.9</v>
      </c>
      <c r="AL11"/>
      <c r="AM11"/>
      <c r="AO11" s="50" t="s">
        <v>83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84</v>
      </c>
      <c r="AS11" s="50" t="s">
        <v>2</v>
      </c>
      <c r="AT11" s="40" t="s">
        <v>91</v>
      </c>
      <c r="AU11" s="183"/>
      <c r="AV11" s="49"/>
      <c r="BG11" s="47" t="s">
        <v>102</v>
      </c>
    </row>
    <row r="12" spans="2:59">
      <c r="B12" s="162" t="s">
        <v>2815</v>
      </c>
      <c r="C12" s="96" t="str">
        <f t="shared" si="0"/>
        <v xml:space="preserve">New Power Plant - IGCC coal CCS pre-combustion_Moneypoint Spanish Point </v>
      </c>
      <c r="D12" s="96" t="s">
        <v>2822</v>
      </c>
      <c r="E12" s="162" t="str">
        <f t="shared" si="1"/>
        <v>ELCC, PWRCO2S</v>
      </c>
      <c r="F12" s="93">
        <f>IF(ELC_EGP!G$32="","",ELC_EGP!G$32)</f>
        <v>0.35</v>
      </c>
      <c r="G12" s="93">
        <f>IF(ELC_EGP!H$32="","",ELC_EGP!H$32)</f>
        <v>0.37</v>
      </c>
      <c r="H12" s="93">
        <f>IF(ELC_EGP!I$32="","",ELC_EGP!I$32)</f>
        <v>0.4</v>
      </c>
      <c r="I12" s="93">
        <f>IF(ELC_EGP!J$32="","",ELC_EGP!J$32)</f>
        <v>0.41</v>
      </c>
      <c r="J12" s="93">
        <f>IF(ELC_EGP!K$32="","",ELC_EGP!K$32)</f>
        <v>0.44</v>
      </c>
      <c r="K12" s="162">
        <f>IF(ELC_EGP!L$32="","",ELC_EGP!L$32)</f>
        <v>2030</v>
      </c>
      <c r="L12" s="172"/>
      <c r="M12" s="172"/>
      <c r="N12" s="172">
        <f>IF(ELC_EGP!O$32="","",ELC_EGP!O$32)+SUM($AA12:$AB12)</f>
        <v>3310.2769633849844</v>
      </c>
      <c r="O12" s="172">
        <f>IF(ELC_EGP!P$32="","",ELC_EGP!P$32)+SUM($AA12:$AB12)</f>
        <v>2990.2769633849844</v>
      </c>
      <c r="P12" s="172">
        <f>IF(ELC_EGP!Q$32="","",ELC_EGP!Q$32)+SUM($AA12:$AB12)</f>
        <v>2950.2769633849844</v>
      </c>
      <c r="Q12" s="172">
        <f>IF(ELC_EGP!R$32="","",ELC_EGP!R$32)</f>
        <v>93</v>
      </c>
      <c r="R12" s="172">
        <f>IF(ELC_EGP!S$32="","",ELC_EGP!S$32)</f>
        <v>86.55</v>
      </c>
      <c r="S12" s="172">
        <f>IF(ELC_EGP!T$32="","",ELC_EGP!T$32)</f>
        <v>84.75</v>
      </c>
      <c r="T12" s="172">
        <f>IF(ELC_EGP!U$32="","",ELC_EGP!U$32)</f>
        <v>84.75</v>
      </c>
      <c r="U12" s="172">
        <f>IF(ELC_EGP!V$32="","",ELC_EGP!V$32)</f>
        <v>84.75</v>
      </c>
      <c r="V12" s="173">
        <f>IF(ELC_EGP!W$32="","",ELC_EGP!W$32)+SUM($AC12:$AD12)</f>
        <v>0.85167111371124915</v>
      </c>
      <c r="W12" s="173">
        <f>IF(ELC_EGP!X$32="","",ELC_EGP!X$32)+SUM($AC12:$AD12)</f>
        <v>0.83877111371124924</v>
      </c>
      <c r="X12" s="173">
        <f>IF(ELC_EGP!Y$32="","",ELC_EGP!Y$32)+SUM($AC12:$AD12)</f>
        <v>0.83517111371124919</v>
      </c>
      <c r="Y12" s="173">
        <f>IF(ELC_EGP!Z$32="","",ELC_EGP!Z$32)+SUM($AC12:$AD12)</f>
        <v>0.83517111371124919</v>
      </c>
      <c r="Z12" s="173">
        <f>IF(ELC_EGP!AA$32="","",ELC_EGP!AA$32)+SUM($AC12:$AD12)</f>
        <v>0.83517111371124919</v>
      </c>
      <c r="AA12" s="174">
        <f>496.855906144888*(131.215852099895/100)</f>
        <v>651.9537109566694</v>
      </c>
      <c r="AB12" s="174">
        <f>90.1745105753192*(131.215852099895/100)</f>
        <v>118.32325242831502</v>
      </c>
      <c r="AC12" s="175">
        <f>0.416318676166623*(131.215852099895/100)</f>
        <v>0.54627609838303681</v>
      </c>
      <c r="AD12" s="175">
        <f>0.0909913043412747*(131.215852099895/100)</f>
        <v>0.11939501532821234</v>
      </c>
      <c r="AE12" s="162">
        <f>IF(ELC_EGP!AB$32="","",ELC_EGP!AB$32)</f>
        <v>35</v>
      </c>
      <c r="AF12" s="165">
        <f>IF(ELC_EGP!AE$32="","",ELC_EGP!AE$32)</f>
        <v>31.536000000000001</v>
      </c>
      <c r="AG12" s="93">
        <f>IF(ELC_EGP!AF$32="","",ELC_EGP!AF$32)</f>
        <v>0.9</v>
      </c>
      <c r="AH12" s="93">
        <f>IF(ELC_EGP!AG$32="","",ELC_EGP!AG$32)</f>
        <v>0.9</v>
      </c>
      <c r="AI12" s="93">
        <f>IF(ELC_EGP!AH$32="","",ELC_EGP!AH$32)</f>
        <v>0.9</v>
      </c>
      <c r="AJ12" s="93">
        <f>IF(ELC_EGP!AI$32="","",ELC_EGP!AI$32)</f>
        <v>0.9</v>
      </c>
      <c r="AK12" s="93">
        <f>IF(ELC_EGP!AJ$32="","",ELC_EGP!AJ$32)</f>
        <v>0.9</v>
      </c>
      <c r="AL12"/>
      <c r="AM12"/>
      <c r="AO12" s="50" t="s">
        <v>83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84</v>
      </c>
      <c r="AS12" s="50" t="s">
        <v>2</v>
      </c>
      <c r="AT12" s="40" t="s">
        <v>91</v>
      </c>
      <c r="AU12" s="183"/>
      <c r="AV12" s="49"/>
      <c r="BG12" s="43" t="s">
        <v>121</v>
      </c>
    </row>
    <row r="13" spans="2:59">
      <c r="B13" s="162" t="s">
        <v>2805</v>
      </c>
      <c r="C13" s="96" t="str">
        <f t="shared" si="0"/>
        <v>New Power Plant - CCGT advanced CCS post combustion_Cork Kinsale</v>
      </c>
      <c r="D13" s="96" t="s">
        <v>2821</v>
      </c>
      <c r="E13" s="162" t="str">
        <f t="shared" si="1"/>
        <v>ELCC, PWRCO2S</v>
      </c>
      <c r="F13" s="93">
        <f>IF(ELC_EGP!G$28="","",ELC_EGP!G$28)</f>
        <v>0.5</v>
      </c>
      <c r="G13" s="93">
        <f>IF(ELC_EGP!H$28="","",ELC_EGP!H$28)</f>
        <v>0.52</v>
      </c>
      <c r="H13" s="93">
        <f>IF(ELC_EGP!I$28="","",ELC_EGP!I$28)</f>
        <v>0.55000000000000004</v>
      </c>
      <c r="I13" s="93">
        <f>IF(ELC_EGP!J$28="","",ELC_EGP!J$28)</f>
        <v>0.55000000000000004</v>
      </c>
      <c r="J13" s="93">
        <f>IF(ELC_EGP!K$28="","",ELC_EGP!K$28)</f>
        <v>0.55000000000000004</v>
      </c>
      <c r="K13" s="162">
        <f>IF(ELC_EGP!L$28="","",ELC_EGP!L$28)</f>
        <v>2030</v>
      </c>
      <c r="L13" s="172"/>
      <c r="M13" s="172"/>
      <c r="N13" s="172">
        <f>IF(ELC_EGP!O$28="","",ELC_EGP!O$28)+SUM($AA13:$AB13)</f>
        <v>1491.5258714841596</v>
      </c>
      <c r="O13" s="172">
        <f>IF(ELC_EGP!P$28="","",ELC_EGP!P$28)+SUM($AA13:$AB13)</f>
        <v>1411.5258714841596</v>
      </c>
      <c r="P13" s="172">
        <f>IF(ELC_EGP!Q$28="","",ELC_EGP!Q$28)+SUM($AA13:$AB13)</f>
        <v>1381.5258714841596</v>
      </c>
      <c r="Q13" s="172">
        <f>IF(ELC_EGP!R$28="","",ELC_EGP!R$28)</f>
        <v>37.5</v>
      </c>
      <c r="R13" s="172">
        <f>IF(ELC_EGP!S$28="","",ELC_EGP!S$28)</f>
        <v>37.5</v>
      </c>
      <c r="S13" s="172">
        <f>IF(ELC_EGP!T$28="","",ELC_EGP!T$28)</f>
        <v>37.5</v>
      </c>
      <c r="T13" s="172">
        <f>IF(ELC_EGP!U$28="","",ELC_EGP!U$28)</f>
        <v>37.5</v>
      </c>
      <c r="U13" s="172">
        <f>IF(ELC_EGP!V$28="","",ELC_EGP!V$28)</f>
        <v>37.5</v>
      </c>
      <c r="V13" s="173">
        <f>IF(ELC_EGP!W$28="","",ELC_EGP!W$28)+SUM($AC13:$AD13)</f>
        <v>0.24714745993078663</v>
      </c>
      <c r="W13" s="173">
        <f>IF(ELC_EGP!X$28="","",ELC_EGP!X$28)+SUM($AC13:$AD13)</f>
        <v>0.24714745993078663</v>
      </c>
      <c r="X13" s="173">
        <f>IF(ELC_EGP!Y$28="","",ELC_EGP!Y$28)+SUM($AC13:$AD13)</f>
        <v>0.24714745993078663</v>
      </c>
      <c r="Y13" s="173">
        <f>IF(ELC_EGP!Z$28="","",ELC_EGP!Z$28)+SUM($AC13:$AD13)</f>
        <v>0.24714745993078663</v>
      </c>
      <c r="Z13" s="173">
        <f>IF(ELC_EGP!AA$28="","",ELC_EGP!AA$28)+SUM($AC13:$AD13)</f>
        <v>0.24714745993078663</v>
      </c>
      <c r="AA13" s="174">
        <f>51.846136548894*(131.215852099895/100)</f>
        <v>68.030349853506351</v>
      </c>
      <c r="AB13" s="174">
        <f>25.5270389168779*(131.215852099895/100)</f>
        <v>33.495521630653137</v>
      </c>
      <c r="AC13" s="175">
        <f>0.0932556484566934*(131.215852099895/100)</f>
        <v>0.12236619375373282</v>
      </c>
      <c r="AD13" s="175">
        <f>0.0493699999964453*(131.215852099895/100)</f>
        <v>6.478126617705382E-2</v>
      </c>
      <c r="AE13" s="162">
        <f>IF(ELC_EGP!AB$28="","",ELC_EGP!AB$28)</f>
        <v>30</v>
      </c>
      <c r="AF13" s="165">
        <f>IF(ELC_EGP!AE$28="","",ELC_EGP!AE$28)</f>
        <v>31.536000000000001</v>
      </c>
      <c r="AG13" s="93">
        <f>IF(ELC_EGP!AF$28="","",ELC_EGP!AF$28)</f>
        <v>0.9</v>
      </c>
      <c r="AH13" s="93">
        <f>IF(ELC_EGP!AG$28="","",ELC_EGP!AG$28)</f>
        <v>0.9</v>
      </c>
      <c r="AI13" s="93">
        <f>IF(ELC_EGP!AH$28="","",ELC_EGP!AH$28)</f>
        <v>0.9</v>
      </c>
      <c r="AJ13" s="93">
        <f>IF(ELC_EGP!AI$28="","",ELC_EGP!AI$28)</f>
        <v>0.9</v>
      </c>
      <c r="AK13" s="93">
        <f>IF(ELC_EGP!AJ$28="","",ELC_EGP!AJ$28)</f>
        <v>0.9</v>
      </c>
      <c r="AL13"/>
      <c r="AM13"/>
      <c r="AO13" s="50" t="s">
        <v>83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84</v>
      </c>
      <c r="AS13" s="50" t="s">
        <v>2</v>
      </c>
      <c r="AT13" s="40" t="s">
        <v>91</v>
      </c>
      <c r="AU13" s="183"/>
      <c r="AV13" s="49"/>
      <c r="BG13" s="43" t="s">
        <v>103</v>
      </c>
    </row>
    <row r="14" spans="2:59">
      <c r="B14" s="162" t="s">
        <v>2806</v>
      </c>
      <c r="C14" s="96" t="str">
        <f t="shared" si="0"/>
        <v>New Power Plant - CCGT advanced CCS post combustion_Cork Spanish Point</v>
      </c>
      <c r="D14" s="96" t="s">
        <v>2821</v>
      </c>
      <c r="E14" s="162" t="str">
        <f t="shared" si="1"/>
        <v>ELCC, PWRCO2S</v>
      </c>
      <c r="F14" s="93">
        <f>IF(ELC_EGP!G$28="","",ELC_EGP!G$28)</f>
        <v>0.5</v>
      </c>
      <c r="G14" s="93">
        <f>IF(ELC_EGP!H$28="","",ELC_EGP!H$28)</f>
        <v>0.52</v>
      </c>
      <c r="H14" s="93">
        <f>IF(ELC_EGP!I$28="","",ELC_EGP!I$28)</f>
        <v>0.55000000000000004</v>
      </c>
      <c r="I14" s="93">
        <f>IF(ELC_EGP!J$28="","",ELC_EGP!J$28)</f>
        <v>0.55000000000000004</v>
      </c>
      <c r="J14" s="93">
        <f>IF(ELC_EGP!K$28="","",ELC_EGP!K$28)</f>
        <v>0.55000000000000004</v>
      </c>
      <c r="K14" s="162">
        <f>IF(ELC_EGP!L$28="","",ELC_EGP!L$28)</f>
        <v>2030</v>
      </c>
      <c r="L14" s="172"/>
      <c r="M14" s="172"/>
      <c r="N14" s="172">
        <f>IF(ELC_EGP!O$28="","",ELC_EGP!O$28)+SUM($AA14:$AB14)</f>
        <v>2499.5521807077503</v>
      </c>
      <c r="O14" s="172">
        <f>IF(ELC_EGP!P$28="","",ELC_EGP!P$28)+SUM($AA14:$AB14)</f>
        <v>2419.5521807077503</v>
      </c>
      <c r="P14" s="172">
        <f>IF(ELC_EGP!Q$28="","",ELC_EGP!Q$28)+SUM($AA14:$AB14)</f>
        <v>2389.5521807077503</v>
      </c>
      <c r="Q14" s="172">
        <f>IF(ELC_EGP!R$28="","",ELC_EGP!R$28)</f>
        <v>37.5</v>
      </c>
      <c r="R14" s="172">
        <f>IF(ELC_EGP!S$28="","",ELC_EGP!S$28)</f>
        <v>37.5</v>
      </c>
      <c r="S14" s="172">
        <f>IF(ELC_EGP!T$28="","",ELC_EGP!T$28)</f>
        <v>37.5</v>
      </c>
      <c r="T14" s="172">
        <f>IF(ELC_EGP!U$28="","",ELC_EGP!U$28)</f>
        <v>37.5</v>
      </c>
      <c r="U14" s="172">
        <f>IF(ELC_EGP!V$28="","",ELC_EGP!V$28)</f>
        <v>37.5</v>
      </c>
      <c r="V14" s="173">
        <f>IF(ELC_EGP!W$28="","",ELC_EGP!W$28)+SUM($AC14:$AD14)</f>
        <v>0.76539312097108803</v>
      </c>
      <c r="W14" s="173">
        <f>IF(ELC_EGP!X$28="","",ELC_EGP!X$28)+SUM($AC14:$AD14)</f>
        <v>0.76539312097108803</v>
      </c>
      <c r="X14" s="173">
        <f>IF(ELC_EGP!Y$28="","",ELC_EGP!Y$28)+SUM($AC14:$AD14)</f>
        <v>0.76539312097108803</v>
      </c>
      <c r="Y14" s="173">
        <f>IF(ELC_EGP!Z$28="","",ELC_EGP!Z$28)+SUM($AC14:$AD14)</f>
        <v>0.76539312097108803</v>
      </c>
      <c r="Z14" s="173">
        <f>IF(ELC_EGP!AA$28="","",ELC_EGP!AA$28)+SUM($AC14:$AD14)</f>
        <v>0.76539312097108803</v>
      </c>
      <c r="AA14" s="174">
        <f>794.539013969699*(131.215852099895/100)</f>
        <v>1042.5611374464443</v>
      </c>
      <c r="AB14" s="174">
        <f>51.0540778337558*(131.215852099895/100)</f>
        <v>66.991043261306274</v>
      </c>
      <c r="AC14" s="175">
        <f>0.446590938720387*(131.215852099895/100)</f>
        <v>0.58599810564287569</v>
      </c>
      <c r="AD14" s="175">
        <f>0.0909913043412747*(131.215852099895/100)</f>
        <v>0.11939501532821234</v>
      </c>
      <c r="AE14" s="162">
        <f>IF(ELC_EGP!AB$28="","",ELC_EGP!AB$28)</f>
        <v>30</v>
      </c>
      <c r="AF14" s="165">
        <f>IF(ELC_EGP!AE$28="","",ELC_EGP!AE$28)</f>
        <v>31.536000000000001</v>
      </c>
      <c r="AG14" s="93">
        <f>IF(ELC_EGP!AF$28="","",ELC_EGP!AF$28)</f>
        <v>0.9</v>
      </c>
      <c r="AH14" s="93">
        <f>IF(ELC_EGP!AG$28="","",ELC_EGP!AG$28)</f>
        <v>0.9</v>
      </c>
      <c r="AI14" s="93">
        <f>IF(ELC_EGP!AH$28="","",ELC_EGP!AH$28)</f>
        <v>0.9</v>
      </c>
      <c r="AJ14" s="93">
        <f>IF(ELC_EGP!AI$28="","",ELC_EGP!AI$28)</f>
        <v>0.9</v>
      </c>
      <c r="AK14" s="93">
        <f>IF(ELC_EGP!AJ$28="","",ELC_EGP!AJ$28)</f>
        <v>0.9</v>
      </c>
      <c r="AL14"/>
      <c r="AM14"/>
      <c r="AO14" s="50" t="s">
        <v>83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84</v>
      </c>
      <c r="AS14" s="50" t="s">
        <v>2</v>
      </c>
      <c r="AT14" s="40" t="s">
        <v>91</v>
      </c>
      <c r="AU14" s="183"/>
      <c r="AV14" s="49"/>
      <c r="BG14" s="43" t="s">
        <v>104</v>
      </c>
    </row>
    <row r="15" spans="2:59">
      <c r="B15" s="162" t="s">
        <v>2807</v>
      </c>
      <c r="C15" s="96" t="str">
        <f t="shared" si="0"/>
        <v>New Power Plant - IGCC peat CCS pre combustion_Offaly Kinsale</v>
      </c>
      <c r="D15" s="96" t="s">
        <v>2823</v>
      </c>
      <c r="E15" s="162" t="str">
        <f t="shared" si="1"/>
        <v>ELCC, PWRCO2S</v>
      </c>
      <c r="F15" s="93">
        <f>IF(ELC_EGP!G$32="","",ELC_EGP!G$32)</f>
        <v>0.35</v>
      </c>
      <c r="G15" s="93">
        <f>IF(ELC_EGP!H$32="","",ELC_EGP!H$32)</f>
        <v>0.37</v>
      </c>
      <c r="H15" s="93">
        <f>IF(ELC_EGP!I$32="","",ELC_EGP!I$32)</f>
        <v>0.4</v>
      </c>
      <c r="I15" s="93">
        <f>IF(ELC_EGP!J$32="","",ELC_EGP!J$32)</f>
        <v>0.41</v>
      </c>
      <c r="J15" s="93">
        <f>IF(ELC_EGP!K$32="","",ELC_EGP!K$32)</f>
        <v>0.44</v>
      </c>
      <c r="K15" s="162">
        <f>IF(ELC_EGP!L$32="","",ELC_EGP!L$32)</f>
        <v>2030</v>
      </c>
      <c r="L15" s="172">
        <f>IF(ELC_EGP!M$35="","",ELC_EGP!M$35)+SUM($AA15:$AB15)</f>
        <v>3473.8169826521967</v>
      </c>
      <c r="M15" s="172">
        <f>IF(ELC_EGP!N$35="","",ELC_EGP!N$35)+SUM($AA15:$AB15)</f>
        <v>3133.8169826521967</v>
      </c>
      <c r="N15" s="172">
        <f>IF(ELC_EGP!O$35="","",ELC_EGP!O$35)+SUM($AA15:$AB15)</f>
        <v>2843.8169826521967</v>
      </c>
      <c r="O15" s="172">
        <f>IF(ELC_EGP!P$35="","",ELC_EGP!P$35)+SUM($AA15:$AB15)</f>
        <v>2573.8169826521967</v>
      </c>
      <c r="P15" s="172">
        <f>IF(ELC_EGP!Q$35="","",ELC_EGP!Q$35)+SUM($AA15:$AB15)</f>
        <v>2343.8169826521967</v>
      </c>
      <c r="Q15" s="172">
        <f>IF(ELC_EGP!R$32="","",ELC_EGP!R$32)</f>
        <v>93</v>
      </c>
      <c r="R15" s="172">
        <f>IF(ELC_EGP!S$32="","",ELC_EGP!S$32)</f>
        <v>86.55</v>
      </c>
      <c r="S15" s="172">
        <f>IF(ELC_EGP!T$32="","",ELC_EGP!T$32)</f>
        <v>84.75</v>
      </c>
      <c r="T15" s="172">
        <f>IF(ELC_EGP!U$32="","",ELC_EGP!U$32)</f>
        <v>84.75</v>
      </c>
      <c r="U15" s="172">
        <f>IF(ELC_EGP!V$32="","",ELC_EGP!V$32)</f>
        <v>84.75</v>
      </c>
      <c r="V15" s="173">
        <f>IF(ELC_EGP!W$35="","",ELC_EGP!W$35)+SUM($AC15:$AD15)</f>
        <v>0.96521308960250429</v>
      </c>
      <c r="W15" s="173">
        <f>IF(ELC_EGP!X$35="","",ELC_EGP!X$35)+SUM($AC15:$AD15)</f>
        <v>0.95229308960250425</v>
      </c>
      <c r="X15" s="173">
        <f>IF(ELC_EGP!Y$35="","",ELC_EGP!Y$35)+SUM($AC15:$AD15)</f>
        <v>0.94127308960250433</v>
      </c>
      <c r="Y15" s="173">
        <f>IF(ELC_EGP!Z$35="","",ELC_EGP!Z$35)+SUM($AC15:$AD15)</f>
        <v>0.93101308960250428</v>
      </c>
      <c r="Z15" s="173">
        <f>IF(ELC_EGP!AA$35="","",ELC_EGP!AA$35)+SUM($AC15:$AD15)</f>
        <v>0.92227308960250431</v>
      </c>
      <c r="AA15" s="174">
        <f>301.406974763073*(131.215852099895/100)</f>
        <v>395.49373022388164</v>
      </c>
      <c r="AB15" s="174">
        <f>90.1745105753192*(131.215852099895/100)</f>
        <v>118.32325242831502</v>
      </c>
      <c r="AC15" s="175">
        <f>0.558879176973221*(131.215852099895/100)</f>
        <v>0.73333807427429198</v>
      </c>
      <c r="AD15" s="175">
        <f>0.0909913043412747*(131.215852099895/100)</f>
        <v>0.11939501532821234</v>
      </c>
      <c r="AE15" s="162">
        <f>IF(ELC_EGP!AB$32="","",ELC_EGP!AB$32)</f>
        <v>35</v>
      </c>
      <c r="AF15" s="165">
        <f>IF(ELC_EGP!AE$32="","",ELC_EGP!AE$32)</f>
        <v>31.536000000000001</v>
      </c>
      <c r="AG15" s="93">
        <f>IF(ELC_EGP!AF$32="","",ELC_EGP!AF$32)</f>
        <v>0.9</v>
      </c>
      <c r="AH15" s="93">
        <f>IF(ELC_EGP!AG$32="","",ELC_EGP!AG$32)</f>
        <v>0.9</v>
      </c>
      <c r="AI15" s="93">
        <f>IF(ELC_EGP!AH$32="","",ELC_EGP!AH$32)</f>
        <v>0.9</v>
      </c>
      <c r="AJ15" s="93">
        <f>IF(ELC_EGP!AI$32="","",ELC_EGP!AI$32)</f>
        <v>0.9</v>
      </c>
      <c r="AK15" s="93">
        <f>IF(ELC_EGP!AJ$32="","",ELC_EGP!AJ$32)</f>
        <v>0.9</v>
      </c>
      <c r="AL15"/>
      <c r="AM15"/>
      <c r="AO15" s="50" t="s">
        <v>83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84</v>
      </c>
      <c r="AS15" s="50" t="s">
        <v>2</v>
      </c>
      <c r="AT15" s="40" t="s">
        <v>91</v>
      </c>
      <c r="AU15" s="183"/>
      <c r="AV15" s="49"/>
      <c r="BG15" s="43" t="s">
        <v>107</v>
      </c>
    </row>
    <row r="16" spans="2:59">
      <c r="B16" s="162" t="s">
        <v>2808</v>
      </c>
      <c r="C16" s="96" t="str">
        <f t="shared" si="0"/>
        <v>New Power Plant - IGCC peat CCS pre combustion_Offaly East Irish Sea</v>
      </c>
      <c r="D16" s="96" t="s">
        <v>2823</v>
      </c>
      <c r="E16" s="162" t="str">
        <f t="shared" si="1"/>
        <v>ELCC, PWRCO2S</v>
      </c>
      <c r="F16" s="93">
        <f>IF(ELC_EGP!G$32="","",ELC_EGP!G$32)</f>
        <v>0.35</v>
      </c>
      <c r="G16" s="93">
        <f>IF(ELC_EGP!H$32="","",ELC_EGP!H$32)</f>
        <v>0.37</v>
      </c>
      <c r="H16" s="93">
        <f>IF(ELC_EGP!I$32="","",ELC_EGP!I$32)</f>
        <v>0.4</v>
      </c>
      <c r="I16" s="93">
        <f>IF(ELC_EGP!J$32="","",ELC_EGP!J$32)</f>
        <v>0.41</v>
      </c>
      <c r="J16" s="93">
        <f>IF(ELC_EGP!K$32="","",ELC_EGP!K$32)</f>
        <v>0.44</v>
      </c>
      <c r="K16" s="162">
        <f>IF(ELC_EGP!L$32="","",ELC_EGP!L$32)</f>
        <v>2030</v>
      </c>
      <c r="L16" s="172">
        <f>IF(ELC_EGP!M$35="","",ELC_EGP!M$35)+SUM($AA16:$AB16)</f>
        <v>3625.7907106963135</v>
      </c>
      <c r="M16" s="172">
        <f>IF(ELC_EGP!N$35="","",ELC_EGP!N$35)+SUM($AA16:$AB16)</f>
        <v>3285.7907106963135</v>
      </c>
      <c r="N16" s="172">
        <f>IF(ELC_EGP!O$35="","",ELC_EGP!O$35)+SUM($AA16:$AB16)</f>
        <v>2995.7907106963135</v>
      </c>
      <c r="O16" s="172">
        <f>IF(ELC_EGP!P$35="","",ELC_EGP!P$35)+SUM($AA16:$AB16)</f>
        <v>2725.7907106963135</v>
      </c>
      <c r="P16" s="172">
        <f>IF(ELC_EGP!Q$35="","",ELC_EGP!Q$35)+SUM($AA16:$AB16)</f>
        <v>2495.7907106963135</v>
      </c>
      <c r="Q16" s="172">
        <f>IF(ELC_EGP!R$32="","",ELC_EGP!R$32)</f>
        <v>93</v>
      </c>
      <c r="R16" s="172">
        <f>IF(ELC_EGP!S$32="","",ELC_EGP!S$32)</f>
        <v>86.55</v>
      </c>
      <c r="S16" s="172">
        <f>IF(ELC_EGP!T$32="","",ELC_EGP!T$32)</f>
        <v>84.75</v>
      </c>
      <c r="T16" s="172">
        <f>IF(ELC_EGP!U$32="","",ELC_EGP!U$32)</f>
        <v>84.75</v>
      </c>
      <c r="U16" s="172">
        <f>IF(ELC_EGP!V$32="","",ELC_EGP!V$32)</f>
        <v>84.75</v>
      </c>
      <c r="V16" s="173">
        <f>IF(ELC_EGP!W$35="","",ELC_EGP!W$35)+SUM($AC16:$AD16)</f>
        <v>0.86936418701924245</v>
      </c>
      <c r="W16" s="173">
        <f>IF(ELC_EGP!X$35="","",ELC_EGP!X$35)+SUM($AC16:$AD16)</f>
        <v>0.85644418701924241</v>
      </c>
      <c r="X16" s="173">
        <f>IF(ELC_EGP!Y$35="","",ELC_EGP!Y$35)+SUM($AC16:$AD16)</f>
        <v>0.84542418701924249</v>
      </c>
      <c r="Y16" s="173">
        <f>IF(ELC_EGP!Z$35="","",ELC_EGP!Z$35)+SUM($AC16:$AD16)</f>
        <v>0.83516418701924244</v>
      </c>
      <c r="Z16" s="173">
        <f>IF(ELC_EGP!AA$35="","",ELC_EGP!AA$35)+SUM($AC16:$AD16)</f>
        <v>0.82642418701924247</v>
      </c>
      <c r="AA16" s="174">
        <f>417.22661515867*(131.215852099895/100)</f>
        <v>547.4674582679985</v>
      </c>
      <c r="AB16" s="174">
        <f>90.1745105753192*(131.215852099895/100)</f>
        <v>118.32325242831502</v>
      </c>
      <c r="AC16" s="175">
        <f>0.485832436774261*(131.215852099895/100)</f>
        <v>0.63748917169103014</v>
      </c>
      <c r="AD16" s="175">
        <f>0.0909913043412747*(131.215852099895/100)</f>
        <v>0.11939501532821234</v>
      </c>
      <c r="AE16" s="162">
        <f>IF(ELC_EGP!AB$32="","",ELC_EGP!AB$32)</f>
        <v>35</v>
      </c>
      <c r="AF16" s="165">
        <f>IF(ELC_EGP!AE$32="","",ELC_EGP!AE$32)</f>
        <v>31.536000000000001</v>
      </c>
      <c r="AG16" s="93">
        <f>IF(ELC_EGP!AF$32="","",ELC_EGP!AF$32)</f>
        <v>0.9</v>
      </c>
      <c r="AH16" s="93">
        <f>IF(ELC_EGP!AG$32="","",ELC_EGP!AG$32)</f>
        <v>0.9</v>
      </c>
      <c r="AI16" s="93">
        <f>IF(ELC_EGP!AH$32="","",ELC_EGP!AH$32)</f>
        <v>0.9</v>
      </c>
      <c r="AJ16" s="93">
        <f>IF(ELC_EGP!AI$32="","",ELC_EGP!AI$32)</f>
        <v>0.9</v>
      </c>
      <c r="AK16" s="93">
        <f>IF(ELC_EGP!AJ$32="","",ELC_EGP!AJ$32)</f>
        <v>0.9</v>
      </c>
      <c r="AL16"/>
      <c r="AM16"/>
      <c r="AO16" s="50" t="s">
        <v>83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84</v>
      </c>
      <c r="AS16" s="50" t="s">
        <v>2</v>
      </c>
      <c r="AT16" s="40" t="s">
        <v>91</v>
      </c>
      <c r="AU16" s="183"/>
      <c r="AV16" s="49"/>
      <c r="BG16" s="43" t="s">
        <v>108</v>
      </c>
    </row>
    <row r="17" spans="2:59">
      <c r="B17" s="162" t="s">
        <v>2809</v>
      </c>
      <c r="C17" s="96" t="str">
        <f t="shared" si="0"/>
        <v>New Power Plant - IGCC peat CCS pre combustion_Offaly Central Irish Sea</v>
      </c>
      <c r="D17" s="96" t="s">
        <v>2823</v>
      </c>
      <c r="E17" s="162" t="str">
        <f t="shared" si="1"/>
        <v>ELCC, PWRCO2S</v>
      </c>
      <c r="F17" s="93">
        <f>IF(ELC_EGP!G$32="","",ELC_EGP!G$32)</f>
        <v>0.35</v>
      </c>
      <c r="G17" s="93">
        <f>IF(ELC_EGP!H$32="","",ELC_EGP!H$32)</f>
        <v>0.37</v>
      </c>
      <c r="H17" s="93">
        <f>IF(ELC_EGP!I$32="","",ELC_EGP!I$32)</f>
        <v>0.4</v>
      </c>
      <c r="I17" s="93">
        <f>IF(ELC_EGP!J$32="","",ELC_EGP!J$32)</f>
        <v>0.41</v>
      </c>
      <c r="J17" s="93">
        <f>IF(ELC_EGP!K$32="","",ELC_EGP!K$32)</f>
        <v>0.44</v>
      </c>
      <c r="K17" s="162">
        <f>IF(ELC_EGP!L$32="","",ELC_EGP!L$32)</f>
        <v>2030</v>
      </c>
      <c r="L17" s="172">
        <f>IF(ELC_EGP!M$35="","",ELC_EGP!M$35)+SUM($AA17:$AB17)</f>
        <v>3532.6197381021461</v>
      </c>
      <c r="M17" s="172">
        <f>IF(ELC_EGP!N$35="","",ELC_EGP!N$35)+SUM($AA17:$AB17)</f>
        <v>3192.6197381021461</v>
      </c>
      <c r="N17" s="172">
        <f>IF(ELC_EGP!O$35="","",ELC_EGP!O$35)+SUM($AA17:$AB17)</f>
        <v>2902.6197381021461</v>
      </c>
      <c r="O17" s="172">
        <f>IF(ELC_EGP!P$35="","",ELC_EGP!P$35)+SUM($AA17:$AB17)</f>
        <v>2632.6197381021461</v>
      </c>
      <c r="P17" s="172">
        <f>IF(ELC_EGP!Q$35="","",ELC_EGP!Q$35)+SUM($AA17:$AB17)</f>
        <v>2402.6197381021461</v>
      </c>
      <c r="Q17" s="172">
        <f>IF(ELC_EGP!R$32="","",ELC_EGP!R$32)</f>
        <v>93</v>
      </c>
      <c r="R17" s="172">
        <f>IF(ELC_EGP!S$32="","",ELC_EGP!S$32)</f>
        <v>86.55</v>
      </c>
      <c r="S17" s="172">
        <f>IF(ELC_EGP!T$32="","",ELC_EGP!T$32)</f>
        <v>84.75</v>
      </c>
      <c r="T17" s="172">
        <f>IF(ELC_EGP!U$32="","",ELC_EGP!U$32)</f>
        <v>84.75</v>
      </c>
      <c r="U17" s="172">
        <f>IF(ELC_EGP!V$32="","",ELC_EGP!V$32)</f>
        <v>84.75</v>
      </c>
      <c r="V17" s="173">
        <f>IF(ELC_EGP!W$35="","",ELC_EGP!W$35)+SUM($AC17:$AD17)</f>
        <v>0.79418857715001712</v>
      </c>
      <c r="W17" s="173">
        <f>IF(ELC_EGP!X$35="","",ELC_EGP!X$35)+SUM($AC17:$AD17)</f>
        <v>0.78126857715001707</v>
      </c>
      <c r="X17" s="173">
        <f>IF(ELC_EGP!Y$35="","",ELC_EGP!Y$35)+SUM($AC17:$AD17)</f>
        <v>0.77024857715001716</v>
      </c>
      <c r="Y17" s="173">
        <f>IF(ELC_EGP!Z$35="","",ELC_EGP!Z$35)+SUM($AC17:$AD17)</f>
        <v>0.75998857715001711</v>
      </c>
      <c r="Z17" s="173">
        <f>IF(ELC_EGP!AA$35="","",ELC_EGP!AA$35)+SUM($AC17:$AD17)</f>
        <v>0.75124857715001714</v>
      </c>
      <c r="AA17" s="174">
        <f>346.220733549765*(131.215852099895/100)</f>
        <v>454.29648567383117</v>
      </c>
      <c r="AB17" s="174">
        <f>90.1745105753192*(131.215852099895/100)</f>
        <v>118.32325242831502</v>
      </c>
      <c r="AC17" s="175">
        <f>0.4285408758339*(131.215852099895/100)</f>
        <v>0.56231356182180481</v>
      </c>
      <c r="AD17" s="175">
        <f>0.0909913043412747*(131.215852099895/100)</f>
        <v>0.11939501532821234</v>
      </c>
      <c r="AE17" s="162">
        <f>IF(ELC_EGP!AB$32="","",ELC_EGP!AB$32)</f>
        <v>35</v>
      </c>
      <c r="AF17" s="165">
        <f>IF(ELC_EGP!AE$32="","",ELC_EGP!AE$32)</f>
        <v>31.536000000000001</v>
      </c>
      <c r="AG17" s="93">
        <f>IF(ELC_EGP!AF$32="","",ELC_EGP!AF$32)</f>
        <v>0.9</v>
      </c>
      <c r="AH17" s="93">
        <f>IF(ELC_EGP!AG$32="","",ELC_EGP!AG$32)</f>
        <v>0.9</v>
      </c>
      <c r="AI17" s="93">
        <f>IF(ELC_EGP!AH$32="","",ELC_EGP!AH$32)</f>
        <v>0.9</v>
      </c>
      <c r="AJ17" s="93">
        <f>IF(ELC_EGP!AI$32="","",ELC_EGP!AI$32)</f>
        <v>0.9</v>
      </c>
      <c r="AK17" s="93">
        <f>IF(ELC_EGP!AJ$32="","",ELC_EGP!AJ$32)</f>
        <v>0.9</v>
      </c>
      <c r="AL17"/>
      <c r="AM17"/>
      <c r="AO17" s="50" t="s">
        <v>83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84</v>
      </c>
      <c r="AS17" s="50" t="s">
        <v>2</v>
      </c>
      <c r="AT17" s="40" t="s">
        <v>91</v>
      </c>
      <c r="AU17" s="183"/>
      <c r="AV17" s="49"/>
      <c r="BG17" s="43" t="s">
        <v>109</v>
      </c>
    </row>
    <row r="18" spans="2:59">
      <c r="B18" s="162" t="s">
        <v>3007</v>
      </c>
      <c r="C18" s="96" t="str">
        <f t="shared" si="0"/>
        <v>New Power Plant - CCGT advanced CCS post combustion_Dublin East Irish Sea</v>
      </c>
      <c r="D18" s="96" t="s">
        <v>2821</v>
      </c>
      <c r="E18" s="162" t="str">
        <f t="shared" si="1"/>
        <v>ELCC, PWRCO2S</v>
      </c>
      <c r="F18" s="93">
        <f>IF(ELC_EGP!G$28="","",ELC_EGP!G$28)</f>
        <v>0.5</v>
      </c>
      <c r="G18" s="93">
        <f>IF(ELC_EGP!H$28="","",ELC_EGP!H$28)</f>
        <v>0.52</v>
      </c>
      <c r="H18" s="93">
        <f>IF(ELC_EGP!I$28="","",ELC_EGP!I$28)</f>
        <v>0.55000000000000004</v>
      </c>
      <c r="I18" s="93">
        <f>IF(ELC_EGP!J$28="","",ELC_EGP!J$28)</f>
        <v>0.55000000000000004</v>
      </c>
      <c r="J18" s="93">
        <f>IF(ELC_EGP!K$28="","",ELC_EGP!K$28)</f>
        <v>0.55000000000000004</v>
      </c>
      <c r="K18" s="162">
        <f>IF(ELC_EGP!L$28="","",ELC_EGP!L$28)</f>
        <v>2030</v>
      </c>
      <c r="L18" s="172"/>
      <c r="M18" s="172"/>
      <c r="N18" s="172">
        <f>IF(ELC_EGP!O$28="","",ELC_EGP!O$28)+SUM($AA18:$AB18)</f>
        <v>1748.6566965995676</v>
      </c>
      <c r="O18" s="172">
        <f>IF(ELC_EGP!P$28="","",ELC_EGP!P$28)+SUM($AA18:$AB18)</f>
        <v>1668.6566965995676</v>
      </c>
      <c r="P18" s="172">
        <f>IF(ELC_EGP!Q$28="","",ELC_EGP!Q$28)+SUM($AA18:$AB18)</f>
        <v>1638.6566965995676</v>
      </c>
      <c r="Q18" s="172">
        <f>IF(ELC_EGP!R$28="","",ELC_EGP!R$28)</f>
        <v>37.5</v>
      </c>
      <c r="R18" s="172">
        <f>IF(ELC_EGP!S$28="","",ELC_EGP!S$28)</f>
        <v>37.5</v>
      </c>
      <c r="S18" s="172">
        <f>IF(ELC_EGP!T$28="","",ELC_EGP!T$28)</f>
        <v>37.5</v>
      </c>
      <c r="T18" s="172">
        <f>IF(ELC_EGP!U$28="","",ELC_EGP!U$28)</f>
        <v>37.5</v>
      </c>
      <c r="U18" s="172">
        <f>IF(ELC_EGP!V$28="","",ELC_EGP!V$28)</f>
        <v>37.5</v>
      </c>
      <c r="V18" s="173">
        <f>IF(ELC_EGP!W$28="","",ELC_EGP!W$28)+SUM($AC18:$AD18)</f>
        <v>0.24714745993078663</v>
      </c>
      <c r="W18" s="173">
        <f>IF(ELC_EGP!X$28="","",ELC_EGP!X$28)+SUM($AC18:$AD18)</f>
        <v>0.24714745993078663</v>
      </c>
      <c r="X18" s="173">
        <f>IF(ELC_EGP!Y$28="","",ELC_EGP!Y$28)+SUM($AC18:$AD18)</f>
        <v>0.24714745993078663</v>
      </c>
      <c r="Y18" s="173">
        <f>IF(ELC_EGP!Z$28="","",ELC_EGP!Z$28)+SUM($AC18:$AD18)</f>
        <v>0.24714745993078663</v>
      </c>
      <c r="Z18" s="173">
        <f>IF(ELC_EGP!AA$28="","",ELC_EGP!AA$28)+SUM($AC18:$AD18)</f>
        <v>0.24714745993078663</v>
      </c>
      <c r="AA18" s="174">
        <f>222.27928155831*(131.215852099895/100)</f>
        <v>291.66565333826122</v>
      </c>
      <c r="AB18" s="174">
        <f>51.0540778337558*(131.215852099895/100)</f>
        <v>66.991043261306274</v>
      </c>
      <c r="AC18" s="175">
        <f>0.0932556484566934*(131.215852099895/100)</f>
        <v>0.12236619375373282</v>
      </c>
      <c r="AD18" s="175">
        <f>0.0493699999964453*(131.215852099895/100)</f>
        <v>6.478126617705382E-2</v>
      </c>
      <c r="AE18" s="162">
        <f>IF(ELC_EGP!AB$28="","",ELC_EGP!AB$28)</f>
        <v>30</v>
      </c>
      <c r="AF18" s="165">
        <f>IF(ELC_EGP!AE$28="","",ELC_EGP!AE$28)</f>
        <v>31.536000000000001</v>
      </c>
      <c r="AG18" s="93">
        <f>IF(ELC_EGP!AF$28="","",ELC_EGP!AF$28)</f>
        <v>0.9</v>
      </c>
      <c r="AH18" s="93">
        <f>IF(ELC_EGP!AG$28="","",ELC_EGP!AG$28)</f>
        <v>0.9</v>
      </c>
      <c r="AI18" s="93">
        <f>IF(ELC_EGP!AH$28="","",ELC_EGP!AH$28)</f>
        <v>0.9</v>
      </c>
      <c r="AJ18" s="93">
        <f>IF(ELC_EGP!AI$28="","",ELC_EGP!AI$28)</f>
        <v>0.9</v>
      </c>
      <c r="AK18" s="93">
        <f>IF(ELC_EGP!AJ$28="","",ELC_EGP!AJ$28)</f>
        <v>0.9</v>
      </c>
      <c r="AL18"/>
      <c r="AM18"/>
      <c r="AO18" s="50" t="s">
        <v>83</v>
      </c>
      <c r="AP18" s="49" t="str">
        <f t="shared" si="2"/>
        <v>P-TH-CCGT-GAS-CCS04-Dublin1</v>
      </c>
      <c r="AQ18" s="49" t="str">
        <f t="shared" si="3"/>
        <v>New Power Plant - CCGT advanced CCS post combustion_Dublin East Irish Sea</v>
      </c>
      <c r="AR18" s="50" t="s">
        <v>84</v>
      </c>
      <c r="AS18" s="50" t="s">
        <v>2</v>
      </c>
      <c r="AT18" s="40" t="s">
        <v>91</v>
      </c>
      <c r="AU18" s="183"/>
      <c r="AV18" s="49"/>
      <c r="BG18" s="43" t="s">
        <v>105</v>
      </c>
    </row>
    <row r="19" spans="2:59">
      <c r="B19" s="162" t="s">
        <v>2810</v>
      </c>
      <c r="C19" s="96" t="str">
        <f t="shared" si="0"/>
        <v>New Power Plant - CCGT advanced CCS post combustion_Dublin Central Irish Sea</v>
      </c>
      <c r="D19" s="96" t="s">
        <v>2821</v>
      </c>
      <c r="E19" s="162" t="str">
        <f t="shared" si="1"/>
        <v>ELCC, PWRCO2S</v>
      </c>
      <c r="F19" s="93">
        <f>IF(ELC_EGP!G$28="","",ELC_EGP!G$28)</f>
        <v>0.5</v>
      </c>
      <c r="G19" s="93">
        <f>IF(ELC_EGP!H$28="","",ELC_EGP!H$28)</f>
        <v>0.52</v>
      </c>
      <c r="H19" s="93">
        <f>IF(ELC_EGP!I$28="","",ELC_EGP!I$28)</f>
        <v>0.55000000000000004</v>
      </c>
      <c r="I19" s="93">
        <f>IF(ELC_EGP!J$28="","",ELC_EGP!J$28)</f>
        <v>0.55000000000000004</v>
      </c>
      <c r="J19" s="93">
        <f>IF(ELC_EGP!K$28="","",ELC_EGP!K$28)</f>
        <v>0.55000000000000004</v>
      </c>
      <c r="K19" s="162">
        <f>IF(ELC_EGP!L$28="","",ELC_EGP!L$28)</f>
        <v>2030</v>
      </c>
      <c r="L19" s="172"/>
      <c r="M19" s="172"/>
      <c r="N19" s="172">
        <f>IF(ELC_EGP!O$28="","",ELC_EGP!O$28)+SUM($AA19:$AB19)</f>
        <v>1651.4348121534804</v>
      </c>
      <c r="O19" s="172">
        <f>IF(ELC_EGP!P$28="","",ELC_EGP!P$28)+SUM($AA19:$AB19)</f>
        <v>1571.4348121534804</v>
      </c>
      <c r="P19" s="172">
        <f>IF(ELC_EGP!Q$28="","",ELC_EGP!Q$28)+SUM($AA19:$AB19)</f>
        <v>1541.4348121534804</v>
      </c>
      <c r="Q19" s="172">
        <f>IF(ELC_EGP!R$28="","",ELC_EGP!R$28)</f>
        <v>37.5</v>
      </c>
      <c r="R19" s="172">
        <f>IF(ELC_EGP!S$28="","",ELC_EGP!S$28)</f>
        <v>37.5</v>
      </c>
      <c r="S19" s="172">
        <f>IF(ELC_EGP!T$28="","",ELC_EGP!T$28)</f>
        <v>37.5</v>
      </c>
      <c r="T19" s="172">
        <f>IF(ELC_EGP!U$28="","",ELC_EGP!U$28)</f>
        <v>37.5</v>
      </c>
      <c r="U19" s="172">
        <f>IF(ELC_EGP!V$28="","",ELC_EGP!V$28)</f>
        <v>37.5</v>
      </c>
      <c r="V19" s="173">
        <f>IF(ELC_EGP!W$28="","",ELC_EGP!W$28)+SUM($AC19:$AD19)</f>
        <v>0.20635872867954241</v>
      </c>
      <c r="W19" s="173">
        <f>IF(ELC_EGP!X$28="","",ELC_EGP!X$28)+SUM($AC19:$AD19)</f>
        <v>0.20635872867954241</v>
      </c>
      <c r="X19" s="173">
        <f>IF(ELC_EGP!Y$28="","",ELC_EGP!Y$28)+SUM($AC19:$AD19)</f>
        <v>0.20635872867954241</v>
      </c>
      <c r="Y19" s="173">
        <f>IF(ELC_EGP!Z$28="","",ELC_EGP!Z$28)+SUM($AC19:$AD19)</f>
        <v>0.20635872867954241</v>
      </c>
      <c r="Z19" s="173">
        <f>IF(ELC_EGP!AA$28="","",ELC_EGP!AA$28)+SUM($AC19:$AD19)</f>
        <v>0.20635872867954241</v>
      </c>
      <c r="AA19" s="174">
        <f>148.18618770554*(131.215852099895/100)</f>
        <v>194.44376889217412</v>
      </c>
      <c r="AB19" s="174">
        <f>51.0540778337558*(131.215852099895/100)</f>
        <v>66.991043261306274</v>
      </c>
      <c r="AC19" s="175">
        <f>0.0621704323044623*(131.215852099895/100)</f>
        <v>8.1577462502488596E-2</v>
      </c>
      <c r="AD19" s="175">
        <f>0.0493699999964453*(131.215852099895/100)</f>
        <v>6.478126617705382E-2</v>
      </c>
      <c r="AE19" s="162">
        <f>IF(ELC_EGP!AB$28="","",ELC_EGP!AB$28)</f>
        <v>30</v>
      </c>
      <c r="AF19" s="165">
        <f>IF(ELC_EGP!AE$28="","",ELC_EGP!AE$28)</f>
        <v>31.536000000000001</v>
      </c>
      <c r="AG19" s="93">
        <f>IF(ELC_EGP!AF$28="","",ELC_EGP!AF$28)</f>
        <v>0.9</v>
      </c>
      <c r="AH19" s="93">
        <f>IF(ELC_EGP!AG$28="","",ELC_EGP!AG$28)</f>
        <v>0.9</v>
      </c>
      <c r="AI19" s="93">
        <f>IF(ELC_EGP!AH$28="","",ELC_EGP!AH$28)</f>
        <v>0.9</v>
      </c>
      <c r="AJ19" s="93">
        <f>IF(ELC_EGP!AI$28="","",ELC_EGP!AI$28)</f>
        <v>0.9</v>
      </c>
      <c r="AK19" s="93">
        <f>IF(ELC_EGP!AJ$28="","",ELC_EGP!AJ$28)</f>
        <v>0.9</v>
      </c>
      <c r="AL19"/>
      <c r="AM19"/>
      <c r="AO19" s="50" t="s">
        <v>83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84</v>
      </c>
      <c r="AS19" s="50" t="s">
        <v>2</v>
      </c>
      <c r="AT19" s="40" t="s">
        <v>91</v>
      </c>
      <c r="AU19" s="183"/>
      <c r="AV19" s="49"/>
      <c r="BG19" s="43" t="s">
        <v>106</v>
      </c>
    </row>
    <row r="20" spans="2:59">
      <c r="B20" s="176" t="s">
        <v>2811</v>
      </c>
      <c r="C20" s="24" t="str">
        <f t="shared" si="0"/>
        <v>New Power Plant - Pulverised coal supercritical CCS post-combustion_Kilroot Portpatrick</v>
      </c>
      <c r="D20" s="24" t="s">
        <v>2822</v>
      </c>
      <c r="E20" s="176" t="str">
        <f t="shared" si="1"/>
        <v>ELCC, PWRCO2S</v>
      </c>
      <c r="F20" s="25">
        <f>IF(ELC_EGP!G$29="","",ELC_EGP!G$29)</f>
        <v>0.34</v>
      </c>
      <c r="G20" s="25">
        <f>IF(ELC_EGP!H$29="","",ELC_EGP!H$29)</f>
        <v>0.35</v>
      </c>
      <c r="H20" s="25">
        <f>IF(ELC_EGP!I$29="","",ELC_EGP!I$29)</f>
        <v>0.35</v>
      </c>
      <c r="I20" s="25">
        <f>IF(ELC_EGP!J$29="","",ELC_EGP!J$29)</f>
        <v>0.38</v>
      </c>
      <c r="J20" s="25">
        <f>IF(ELC_EGP!K$29="","",ELC_EGP!K$29)</f>
        <v>0.38</v>
      </c>
      <c r="K20" s="176">
        <f>IF(ELC_EGP!L$29="","",ELC_EGP!L$29)</f>
        <v>2030</v>
      </c>
      <c r="L20" s="177"/>
      <c r="M20" s="177"/>
      <c r="N20" s="177">
        <f>IF(ELC_EGP!O$29="","",ELC_EGP!O$29)+SUM($AA20:$AB20)</f>
        <v>2982.5512158872043</v>
      </c>
      <c r="O20" s="177">
        <f>IF(ELC_EGP!P$29="","",ELC_EGP!P$29)+SUM($AA20:$AB20)</f>
        <v>2832.5512158872043</v>
      </c>
      <c r="P20" s="177">
        <f>IF(ELC_EGP!Q$29="","",ELC_EGP!Q$29)+SUM($AA20:$AB20)</f>
        <v>2812.5512158872043</v>
      </c>
      <c r="Q20" s="178">
        <f>IF(ELC_EGP!R$29="","",ELC_EGP!R$29)</f>
        <v>75</v>
      </c>
      <c r="R20" s="178">
        <f>IF(ELC_EGP!S$29="","",ELC_EGP!S$29)</f>
        <v>67.5</v>
      </c>
      <c r="S20" s="178">
        <f>IF(ELC_EGP!T$29="","",ELC_EGP!T$29)</f>
        <v>63.75</v>
      </c>
      <c r="T20" s="178">
        <f>IF(ELC_EGP!U$29="","",ELC_EGP!U$29)</f>
        <v>63.75</v>
      </c>
      <c r="U20" s="178">
        <f>IF(ELC_EGP!V$29="","",ELC_EGP!V$29)</f>
        <v>63.75</v>
      </c>
      <c r="V20" s="179">
        <f>IF(ELC_EGP!W$29="","",ELC_EGP!W$29)+SUM($AC20:$AD20)</f>
        <v>0.38462916182051266</v>
      </c>
      <c r="W20" s="179">
        <f>IF(ELC_EGP!X$29="","",ELC_EGP!X$29)+SUM($AC20:$AD20)</f>
        <v>0.3681291618205127</v>
      </c>
      <c r="X20" s="179">
        <f>IF(ELC_EGP!Y$29="","",ELC_EGP!Y$29)+SUM($AC20:$AD20)</f>
        <v>0.35987916182051272</v>
      </c>
      <c r="Y20" s="179">
        <f>IF(ELC_EGP!Z$29="","",ELC_EGP!Z$29)+SUM($AC20:$AD20)</f>
        <v>0.35987916182051272</v>
      </c>
      <c r="Z20" s="179">
        <f>IF(ELC_EGP!AA$29="","",ELC_EGP!AA$29)+SUM($AC20:$AD20)</f>
        <v>0.35987916182051272</v>
      </c>
      <c r="AA20" s="180">
        <f>94.6745088118728*(131.215852099895/100)</f>
        <v>124.22796345888906</v>
      </c>
      <c r="AB20" s="180">
        <f>90.1745105753192*(131.215852099895/100)</f>
        <v>118.32325242831502</v>
      </c>
      <c r="AC20" s="181">
        <f>0.0763887479204813*(131.215852099895/100)</f>
        <v>0.10023414649230035</v>
      </c>
      <c r="AD20" s="181">
        <f>0.0909913043412747*(131.215852099895/100)</f>
        <v>0.11939501532821234</v>
      </c>
      <c r="AE20" s="176">
        <f>IF(ELC_EGP!AB$29="","",ELC_EGP!AB$29)</f>
        <v>40</v>
      </c>
      <c r="AF20" s="182">
        <f>IF(ELC_EGP!AE$29="","",ELC_EGP!AE$29)</f>
        <v>31.536000000000001</v>
      </c>
      <c r="AG20" s="25">
        <f>IF(ELC_EGP!AF$29="","",ELC_EGP!AF$29)</f>
        <v>0.9</v>
      </c>
      <c r="AH20" s="25">
        <f>IF(ELC_EGP!AG$29="","",ELC_EGP!AG$29)</f>
        <v>0.9</v>
      </c>
      <c r="AI20" s="25">
        <f>IF(ELC_EGP!AH$29="","",ELC_EGP!AH$29)</f>
        <v>0.9</v>
      </c>
      <c r="AJ20" s="25">
        <f>IF(ELC_EGP!AI$29="","",ELC_EGP!AI$29)</f>
        <v>0.9</v>
      </c>
      <c r="AK20" s="25">
        <f>IF(ELC_EGP!AJ$29="","",ELC_EGP!AJ$29)</f>
        <v>0.9</v>
      </c>
      <c r="AL20"/>
      <c r="AM20"/>
      <c r="AO20" s="50" t="s">
        <v>83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84</v>
      </c>
      <c r="AS20" s="50" t="s">
        <v>2</v>
      </c>
      <c r="AT20" s="40" t="s">
        <v>91</v>
      </c>
      <c r="AU20" s="183"/>
      <c r="AV20" s="49"/>
      <c r="BG20" s="47" t="s">
        <v>110</v>
      </c>
    </row>
    <row r="22" spans="2:59">
      <c r="B22" s="157"/>
    </row>
    <row r="23" spans="2:59">
      <c r="B23" s="157"/>
    </row>
    <row r="24" spans="2:59">
      <c r="B24" s="186"/>
      <c r="C24" s="186"/>
      <c r="D24" s="186"/>
      <c r="E24" s="187" t="s">
        <v>2830</v>
      </c>
      <c r="F24" s="186"/>
      <c r="G24" s="186"/>
      <c r="H24" s="186"/>
      <c r="I24" s="186"/>
      <c r="J24" s="186"/>
      <c r="K24" s="186"/>
      <c r="L24" s="186"/>
      <c r="M24" s="186"/>
      <c r="N24" s="186"/>
      <c r="O24" s="184"/>
      <c r="P24" s="184"/>
      <c r="Q24" s="184"/>
      <c r="R24" s="184"/>
      <c r="AA24" s="43">
        <f>131.215852099895/100</f>
        <v>1.3121585209989499</v>
      </c>
      <c r="AB24" s="66" t="s">
        <v>119</v>
      </c>
      <c r="AC24" s="43" t="s">
        <v>118</v>
      </c>
    </row>
    <row r="25" spans="2:59">
      <c r="B25" s="193" t="s">
        <v>17</v>
      </c>
      <c r="C25" s="193" t="s">
        <v>19</v>
      </c>
      <c r="D25" s="193" t="s">
        <v>2831</v>
      </c>
      <c r="E25" s="193" t="s">
        <v>2832</v>
      </c>
      <c r="F25" s="193" t="s">
        <v>2833</v>
      </c>
      <c r="G25" s="193" t="s">
        <v>2834</v>
      </c>
      <c r="H25" s="193" t="s">
        <v>2835</v>
      </c>
      <c r="I25" s="193" t="s">
        <v>2836</v>
      </c>
      <c r="J25" s="194" t="s">
        <v>2837</v>
      </c>
      <c r="K25" s="193" t="s">
        <v>75</v>
      </c>
      <c r="L25" s="193" t="s">
        <v>21</v>
      </c>
      <c r="M25" s="193" t="s">
        <v>24</v>
      </c>
      <c r="N25" s="193" t="s">
        <v>27</v>
      </c>
      <c r="O25"/>
      <c r="P25"/>
      <c r="Q25" s="184"/>
      <c r="R25" s="184"/>
      <c r="AA25" s="43" t="s">
        <v>120</v>
      </c>
    </row>
    <row r="26" spans="2:59">
      <c r="B26" s="43" t="s">
        <v>2840</v>
      </c>
      <c r="C26" s="191" t="s">
        <v>2824</v>
      </c>
      <c r="D26" s="191" t="s">
        <v>134</v>
      </c>
      <c r="E26" s="185">
        <v>2018</v>
      </c>
      <c r="F26" s="185">
        <v>2019</v>
      </c>
      <c r="G26" s="185">
        <v>20</v>
      </c>
      <c r="H26" s="185">
        <v>0.61</v>
      </c>
      <c r="I26" s="185">
        <v>31.536000000000001</v>
      </c>
      <c r="J26" s="189">
        <v>8.2000000000000003E-2</v>
      </c>
      <c r="K26" s="189">
        <v>0.34</v>
      </c>
      <c r="L26" s="190">
        <v>3373</v>
      </c>
      <c r="M26" s="190">
        <v>118</v>
      </c>
      <c r="N26" s="190"/>
      <c r="O26"/>
      <c r="P26"/>
      <c r="Q26" s="184"/>
      <c r="R26" s="185" t="s">
        <v>2838</v>
      </c>
    </row>
    <row r="27" spans="2:59">
      <c r="B27" s="184"/>
      <c r="C27" s="184"/>
      <c r="D27" s="184"/>
      <c r="E27" s="185">
        <v>2020</v>
      </c>
      <c r="F27" s="184"/>
      <c r="G27" s="184"/>
      <c r="H27" s="184"/>
      <c r="I27" s="184"/>
      <c r="J27" s="185">
        <v>0.09</v>
      </c>
      <c r="K27" s="185">
        <v>0.34</v>
      </c>
      <c r="L27" s="185">
        <v>3373</v>
      </c>
      <c r="M27" s="185">
        <v>118</v>
      </c>
      <c r="N27" s="184"/>
      <c r="O27"/>
      <c r="P27"/>
      <c r="Q27" s="184"/>
      <c r="R27" s="184"/>
    </row>
    <row r="28" spans="2:59">
      <c r="B28" s="184"/>
      <c r="C28" s="184"/>
      <c r="D28" s="184"/>
      <c r="E28" s="185">
        <v>2030</v>
      </c>
      <c r="F28" s="184"/>
      <c r="G28" s="184"/>
      <c r="H28" s="184"/>
      <c r="I28" s="184"/>
      <c r="J28" s="185">
        <v>0.09</v>
      </c>
      <c r="K28" s="185">
        <v>0.35</v>
      </c>
      <c r="L28" s="185">
        <v>2652</v>
      </c>
      <c r="M28" s="185">
        <v>93</v>
      </c>
      <c r="N28" s="184"/>
      <c r="O28"/>
      <c r="P28"/>
      <c r="Q28" s="184"/>
      <c r="R28" s="184"/>
    </row>
    <row r="29" spans="2:59">
      <c r="B29" s="184"/>
      <c r="C29" s="184"/>
      <c r="D29" s="184"/>
      <c r="E29" s="188">
        <v>2050</v>
      </c>
      <c r="F29" s="188"/>
      <c r="G29" s="184"/>
      <c r="H29" s="188"/>
      <c r="I29" s="188"/>
      <c r="J29" s="188">
        <v>0.09</v>
      </c>
      <c r="K29" s="185">
        <v>0.36</v>
      </c>
      <c r="L29" s="188">
        <v>2321</v>
      </c>
      <c r="M29" s="185">
        <v>81</v>
      </c>
      <c r="N29" s="184"/>
      <c r="O29"/>
      <c r="P29"/>
      <c r="Q29" s="184"/>
      <c r="R29" s="184"/>
    </row>
    <row r="32" spans="2:59">
      <c r="B32" s="195" t="s">
        <v>37</v>
      </c>
      <c r="C32" s="192"/>
      <c r="D32" s="192"/>
      <c r="E32" s="192"/>
      <c r="F32" s="192"/>
      <c r="G32" s="192"/>
      <c r="H32" s="192"/>
      <c r="I32" s="192"/>
      <c r="J32" s="184"/>
      <c r="K32" s="184"/>
      <c r="L32" s="184"/>
      <c r="M32" s="184"/>
      <c r="N32" s="184"/>
      <c r="O32" s="184"/>
      <c r="P32" s="184"/>
    </row>
    <row r="33" spans="2:16">
      <c r="B33" s="196" t="s">
        <v>38</v>
      </c>
      <c r="C33" s="197" t="s">
        <v>17</v>
      </c>
      <c r="D33" s="197" t="s">
        <v>39</v>
      </c>
      <c r="E33" s="197" t="s">
        <v>40</v>
      </c>
      <c r="F33" s="197" t="s">
        <v>41</v>
      </c>
      <c r="G33" s="197" t="s">
        <v>42</v>
      </c>
      <c r="H33" s="197" t="s">
        <v>43</v>
      </c>
      <c r="I33" s="198" t="s">
        <v>44</v>
      </c>
      <c r="J33" s="184"/>
      <c r="K33" s="184"/>
      <c r="L33" s="184"/>
      <c r="M33" s="184"/>
      <c r="N33" s="184"/>
      <c r="O33" s="184"/>
      <c r="P33" s="184"/>
    </row>
    <row r="34" spans="2:16">
      <c r="B34" s="185" t="s">
        <v>83</v>
      </c>
      <c r="C34" s="184" t="s">
        <v>2840</v>
      </c>
      <c r="D34" s="185" t="s">
        <v>2839</v>
      </c>
      <c r="E34" s="185" t="s">
        <v>84</v>
      </c>
      <c r="F34" s="185" t="s">
        <v>2</v>
      </c>
      <c r="G34" s="185" t="s">
        <v>91</v>
      </c>
      <c r="H34" s="184"/>
      <c r="I34" s="192"/>
      <c r="J34" s="184"/>
      <c r="K34" s="184"/>
      <c r="L34" s="184"/>
      <c r="M34" s="184"/>
      <c r="N34" s="184"/>
      <c r="O34" s="184"/>
      <c r="P34" s="184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5"/>
  <sheetData>
    <row r="1" spans="1:22" ht="92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</row>
    <row r="2" spans="1:22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22">
        <v>38000</v>
      </c>
      <c r="J4" s="122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22">
        <v>38000</v>
      </c>
      <c r="J6" s="122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22">
        <v>38000</v>
      </c>
      <c r="J7" s="124" t="s">
        <v>186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G8" s="122"/>
      <c r="H8" s="124" t="s">
        <v>200</v>
      </c>
      <c r="I8" s="122">
        <v>110000</v>
      </c>
      <c r="J8" s="124" t="s">
        <v>201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22">
        <v>38000</v>
      </c>
      <c r="J13" s="122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22">
        <v>38000</v>
      </c>
      <c r="J14" s="122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22">
        <v>38000</v>
      </c>
      <c r="J18" s="122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22">
        <v>38000</v>
      </c>
      <c r="J19" s="124" t="s">
        <v>186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22">
        <v>38000</v>
      </c>
      <c r="J24" s="124" t="s">
        <v>186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22">
        <v>38000</v>
      </c>
      <c r="J27" s="122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22">
        <v>38000</v>
      </c>
      <c r="J31" s="124" t="s">
        <v>186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22">
        <v>38000</v>
      </c>
      <c r="J32" s="122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22">
        <v>38000</v>
      </c>
      <c r="J33" s="122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22">
        <v>38000</v>
      </c>
      <c r="J35" s="122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22">
        <v>38000</v>
      </c>
      <c r="J36" s="122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22">
        <v>38000</v>
      </c>
      <c r="J38" s="124" t="s">
        <v>186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22">
        <v>38000</v>
      </c>
      <c r="J39" s="124" t="s">
        <v>186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22">
        <v>38000</v>
      </c>
      <c r="J40" s="124" t="s">
        <v>186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22">
        <v>38000</v>
      </c>
      <c r="J41" s="124" t="s">
        <v>186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22">
        <v>38000</v>
      </c>
      <c r="J42" s="124" t="s">
        <v>186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22">
        <v>38000</v>
      </c>
      <c r="J51" s="122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22">
        <v>38000</v>
      </c>
      <c r="J52" s="122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22">
        <v>38000</v>
      </c>
      <c r="J53" s="122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22">
        <v>38000</v>
      </c>
      <c r="J54" s="122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22">
        <v>38000</v>
      </c>
      <c r="J55" s="122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22">
        <v>38000</v>
      </c>
      <c r="J56" s="122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22">
        <v>38000</v>
      </c>
      <c r="J57" s="122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22">
        <v>38000</v>
      </c>
      <c r="J64" s="122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22">
        <v>38000</v>
      </c>
      <c r="J65" s="122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22">
        <v>38000</v>
      </c>
      <c r="J68" s="122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22">
        <v>38000</v>
      </c>
      <c r="J69" s="122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22">
        <v>38000</v>
      </c>
      <c r="J70" s="122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22">
        <v>38000</v>
      </c>
      <c r="J71" s="122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22">
        <v>38000</v>
      </c>
      <c r="J72" s="122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22">
        <v>38000</v>
      </c>
      <c r="J73" s="122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22">
        <v>38000</v>
      </c>
      <c r="J74" s="122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22">
        <v>110000</v>
      </c>
      <c r="J76" s="124" t="s">
        <v>186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22">
        <v>110000</v>
      </c>
      <c r="J77" s="124" t="s">
        <v>186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22">
        <v>38000</v>
      </c>
      <c r="J78" s="122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22">
        <v>110000</v>
      </c>
      <c r="J79" s="122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22">
        <v>110000</v>
      </c>
      <c r="J80" s="122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22">
        <v>38000</v>
      </c>
      <c r="J86" s="124" t="s">
        <v>186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22">
        <v>38000</v>
      </c>
      <c r="J94" s="124" t="s">
        <v>186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G96" s="122"/>
      <c r="H96" s="124" t="s">
        <v>180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22">
        <v>38000</v>
      </c>
      <c r="J103" s="122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22">
        <v>38000</v>
      </c>
      <c r="J107" s="122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22">
        <v>38000</v>
      </c>
      <c r="J110" s="124" t="s">
        <v>186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22">
        <v>38000</v>
      </c>
      <c r="J111" s="124" t="s">
        <v>186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22">
        <v>38000</v>
      </c>
      <c r="J112" s="122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22">
        <v>38000</v>
      </c>
      <c r="J114" s="122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22">
        <v>110000</v>
      </c>
      <c r="J115" s="124" t="s">
        <v>186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22">
        <v>110000</v>
      </c>
      <c r="J119" s="124" t="s">
        <v>186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22">
        <v>38000</v>
      </c>
      <c r="J120" s="122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22">
        <v>110000</v>
      </c>
      <c r="J126" s="124" t="s">
        <v>186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22">
        <v>38000</v>
      </c>
      <c r="J129" s="122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22">
        <v>38000</v>
      </c>
      <c r="J132" s="122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22">
        <v>38000</v>
      </c>
      <c r="J134" s="122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22">
        <v>38000</v>
      </c>
      <c r="J135" s="122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22">
        <v>38000</v>
      </c>
      <c r="J136" s="122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22">
        <v>38000</v>
      </c>
      <c r="J141" s="122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22">
        <v>38000</v>
      </c>
      <c r="J142" s="124" t="s">
        <v>186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22">
        <v>38000</v>
      </c>
      <c r="J144" s="122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22">
        <v>38000</v>
      </c>
      <c r="J145" s="122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22">
        <v>38000</v>
      </c>
      <c r="J146" s="122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22">
        <v>38000</v>
      </c>
      <c r="J148" s="122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22">
        <v>38000</v>
      </c>
      <c r="J149" s="124" t="s">
        <v>186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22">
        <v>38000</v>
      </c>
      <c r="J151" s="122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22">
        <v>38000</v>
      </c>
      <c r="J152" s="122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22">
        <v>38000</v>
      </c>
      <c r="J153" s="122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G154" s="122"/>
      <c r="H154" s="124" t="s">
        <v>200</v>
      </c>
      <c r="I154" s="122">
        <v>110000</v>
      </c>
      <c r="J154" s="124" t="s">
        <v>201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22">
        <v>38000</v>
      </c>
      <c r="J155" s="122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22">
        <v>38000</v>
      </c>
      <c r="J156" s="122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22">
        <v>38000</v>
      </c>
      <c r="J157" s="122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22">
        <v>38000</v>
      </c>
      <c r="J158" s="122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22">
        <v>38000</v>
      </c>
      <c r="J159" s="122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22">
        <v>110000</v>
      </c>
      <c r="J160" s="124" t="s">
        <v>186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22">
        <v>38000</v>
      </c>
      <c r="J170" s="122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22">
        <v>38000</v>
      </c>
      <c r="J171" s="124" t="s">
        <v>186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22">
        <v>38000</v>
      </c>
      <c r="J172" s="122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22">
        <v>38000</v>
      </c>
      <c r="J174" s="122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22">
        <v>38000</v>
      </c>
      <c r="J175" s="122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22">
        <v>38000</v>
      </c>
      <c r="J176" s="122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22">
        <v>38000</v>
      </c>
      <c r="J187" s="122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22">
        <v>38000</v>
      </c>
      <c r="J188" s="124" t="s">
        <v>186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22">
        <v>38000</v>
      </c>
      <c r="J190" s="124" t="s">
        <v>186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22">
        <v>38000</v>
      </c>
      <c r="J191" s="122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22">
        <v>38000</v>
      </c>
      <c r="J194" s="122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22">
        <v>38000</v>
      </c>
      <c r="J195" s="122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22">
        <v>38000</v>
      </c>
      <c r="J196" s="122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22">
        <v>38000</v>
      </c>
      <c r="J203" s="124" t="s">
        <v>186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22">
        <v>38000</v>
      </c>
      <c r="J214" s="122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22">
        <v>38000</v>
      </c>
      <c r="J215" s="122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22">
        <v>38000</v>
      </c>
      <c r="J216" s="122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22">
        <v>38000</v>
      </c>
      <c r="J217" s="122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22">
        <v>38000</v>
      </c>
      <c r="J218" s="122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22">
        <v>38000</v>
      </c>
      <c r="J219" s="122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22">
        <v>38000</v>
      </c>
      <c r="J221" s="122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22">
        <v>38000</v>
      </c>
      <c r="J222" s="122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22">
        <v>38000</v>
      </c>
      <c r="J226" s="122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22">
        <v>38000</v>
      </c>
      <c r="J228" s="122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22">
        <v>38000</v>
      </c>
      <c r="J233" s="122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22">
        <v>38000</v>
      </c>
      <c r="J234" s="122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22">
        <v>38000</v>
      </c>
      <c r="J242" s="122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22">
        <v>38000</v>
      </c>
      <c r="J249" s="122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22">
        <v>38000</v>
      </c>
      <c r="J250" s="122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22">
        <v>38000</v>
      </c>
      <c r="J251" s="122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22">
        <v>38000</v>
      </c>
      <c r="J252" s="122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22">
        <v>38000</v>
      </c>
      <c r="J253" s="122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22">
        <v>38000</v>
      </c>
      <c r="J254" s="122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22">
        <v>38000</v>
      </c>
      <c r="J255" s="122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22">
        <v>38000</v>
      </c>
      <c r="J256" s="124" t="s">
        <v>186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22">
        <v>38000</v>
      </c>
      <c r="J257" s="122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22">
        <v>38000</v>
      </c>
      <c r="J258" s="122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22">
        <v>38000</v>
      </c>
      <c r="J259" s="122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22">
        <v>38000</v>
      </c>
      <c r="J260" s="122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22">
        <v>38000</v>
      </c>
      <c r="J261" s="122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22">
        <v>110000</v>
      </c>
      <c r="J265" s="124" t="s">
        <v>186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22">
        <v>38000</v>
      </c>
      <c r="J268" s="122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22">
        <v>38000</v>
      </c>
      <c r="J269" s="122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22">
        <v>38000</v>
      </c>
      <c r="J270" s="124" t="s">
        <v>186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22">
        <v>110000</v>
      </c>
      <c r="J271" s="122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22">
        <v>110000</v>
      </c>
      <c r="J272" s="122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22">
        <v>38000</v>
      </c>
      <c r="J274" s="122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22">
        <v>38000</v>
      </c>
      <c r="J281" s="124" t="s">
        <v>186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22">
        <v>38000</v>
      </c>
      <c r="J286" s="124" t="s">
        <v>186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22">
        <v>38000</v>
      </c>
      <c r="J288" s="124" t="s">
        <v>186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22">
        <v>38000</v>
      </c>
      <c r="J289" s="122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22">
        <v>38000</v>
      </c>
      <c r="J290" s="122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22">
        <v>38000</v>
      </c>
      <c r="J291" s="122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22">
        <v>38000</v>
      </c>
      <c r="J292" s="124" t="s">
        <v>186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22">
        <v>38000</v>
      </c>
      <c r="J293" s="124" t="s">
        <v>186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22">
        <v>38000</v>
      </c>
      <c r="J294" s="122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22">
        <v>38000</v>
      </c>
      <c r="J296" s="122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G299" s="122"/>
      <c r="H299" s="124" t="s">
        <v>180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G300" s="122"/>
      <c r="H300" s="124" t="s">
        <v>180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22">
        <v>38000</v>
      </c>
      <c r="J302" s="124" t="s">
        <v>186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22">
        <v>38000</v>
      </c>
      <c r="J310" s="122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22">
        <v>110000</v>
      </c>
      <c r="J314" s="124" t="s">
        <v>186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22">
        <v>38000</v>
      </c>
      <c r="J315" s="122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22">
        <v>38000</v>
      </c>
      <c r="J316" s="122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22">
        <v>38000</v>
      </c>
      <c r="J319" s="124" t="s">
        <v>186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22">
        <v>110000</v>
      </c>
      <c r="J320" s="124" t="s">
        <v>186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22">
        <v>38000</v>
      </c>
      <c r="J322" s="122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22">
        <v>38000</v>
      </c>
      <c r="J323" s="122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22">
        <v>110000</v>
      </c>
      <c r="J325" s="124" t="s">
        <v>186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22">
        <v>110000</v>
      </c>
      <c r="J326" s="124" t="s">
        <v>186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22">
        <v>38000</v>
      </c>
      <c r="J327" s="124" t="s">
        <v>186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22">
        <v>110000</v>
      </c>
      <c r="J328" s="124" t="s">
        <v>186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22">
        <v>38000</v>
      </c>
      <c r="J334" s="122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22">
        <v>38000</v>
      </c>
      <c r="J338" s="122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22">
        <v>38000</v>
      </c>
      <c r="J340" s="122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22">
        <v>38000</v>
      </c>
      <c r="J346" s="124" t="s">
        <v>186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22">
        <v>38000</v>
      </c>
      <c r="J347" s="122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22">
        <v>110000</v>
      </c>
      <c r="J352" s="124" t="s">
        <v>186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22">
        <v>110000</v>
      </c>
      <c r="J354" s="124" t="s">
        <v>186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22">
        <v>110000</v>
      </c>
      <c r="J355" s="124" t="s">
        <v>186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22">
        <v>38000</v>
      </c>
      <c r="J362" s="122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22">
        <v>38000</v>
      </c>
      <c r="J363" s="122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22">
        <v>38000</v>
      </c>
      <c r="J364" s="122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22">
        <v>38000</v>
      </c>
      <c r="J365" s="124" t="s">
        <v>186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22">
        <v>38000</v>
      </c>
      <c r="J368" s="122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22">
        <v>38000</v>
      </c>
      <c r="J370" s="122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22">
        <v>38000</v>
      </c>
      <c r="J372" s="122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22">
        <v>38000</v>
      </c>
      <c r="J373" s="122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22">
        <v>38000</v>
      </c>
      <c r="J376" s="122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22">
        <v>38000</v>
      </c>
      <c r="J377" s="122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22">
        <v>38000</v>
      </c>
      <c r="J380" s="124" t="s">
        <v>186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22">
        <v>38000</v>
      </c>
      <c r="J381" s="122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22">
        <v>38000</v>
      </c>
      <c r="J382" s="122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22">
        <v>110000</v>
      </c>
      <c r="J383" s="124" t="s">
        <v>186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22">
        <v>38000</v>
      </c>
      <c r="J384" s="122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22">
        <v>38000</v>
      </c>
      <c r="J385" s="124" t="s">
        <v>186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22">
        <v>38000</v>
      </c>
      <c r="J386" s="122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22">
        <v>38000</v>
      </c>
      <c r="J389" s="122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22">
        <v>38000</v>
      </c>
      <c r="J392" s="122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22">
        <v>38000</v>
      </c>
      <c r="J393" s="122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22">
        <v>38000</v>
      </c>
      <c r="J397" s="124" t="s">
        <v>186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22">
        <v>38000</v>
      </c>
      <c r="J398" s="122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22">
        <v>38000</v>
      </c>
      <c r="J400" s="122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22">
        <v>110000</v>
      </c>
      <c r="J401" s="122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22">
        <v>38000</v>
      </c>
      <c r="J404" s="124" t="s">
        <v>186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22">
        <v>38000</v>
      </c>
      <c r="J406" s="124" t="s">
        <v>186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G407" s="122"/>
      <c r="H407" s="124" t="s">
        <v>180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22">
        <v>38000</v>
      </c>
      <c r="J408" s="122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G410" s="122"/>
      <c r="H410" s="124" t="s">
        <v>180</v>
      </c>
      <c r="I410" s="122">
        <v>38000</v>
      </c>
      <c r="J410" s="124" t="s">
        <v>186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22">
        <v>110000</v>
      </c>
      <c r="J412" s="124" t="s">
        <v>186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22">
        <v>110000</v>
      </c>
      <c r="J413" s="124" t="s">
        <v>186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22">
        <v>110000</v>
      </c>
      <c r="J414" s="124" t="s">
        <v>186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22">
        <v>38000</v>
      </c>
      <c r="J417" s="122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22">
        <v>110000</v>
      </c>
      <c r="J418" s="124" t="s">
        <v>186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22">
        <v>38000</v>
      </c>
      <c r="J420" s="124" t="s">
        <v>186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22">
        <v>38000</v>
      </c>
      <c r="J422" s="122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22">
        <v>38000</v>
      </c>
      <c r="J423" s="124" t="s">
        <v>186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22">
        <v>38000</v>
      </c>
      <c r="J424" s="124" t="s">
        <v>186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22">
        <v>110000</v>
      </c>
      <c r="J425" s="124" t="s">
        <v>186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22">
        <v>110000</v>
      </c>
      <c r="J426" s="124" t="s">
        <v>186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22">
        <v>38000</v>
      </c>
      <c r="J428" s="122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22">
        <v>38000</v>
      </c>
      <c r="J430" s="122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22">
        <v>38000</v>
      </c>
      <c r="J431" s="122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22">
        <v>38000</v>
      </c>
      <c r="J432" s="122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22">
        <v>38000</v>
      </c>
      <c r="J433" s="122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22">
        <v>38000</v>
      </c>
      <c r="J434" s="122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22">
        <v>38000</v>
      </c>
      <c r="J435" s="122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22">
        <v>38000</v>
      </c>
      <c r="J436" s="124" t="s">
        <v>186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22">
        <v>110000</v>
      </c>
      <c r="J439" s="124" t="s">
        <v>186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22">
        <v>38000</v>
      </c>
      <c r="J442" s="122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22">
        <v>38000</v>
      </c>
      <c r="J443" s="122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22">
        <v>38000</v>
      </c>
      <c r="J444" s="124" t="s">
        <v>186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22">
        <v>38000</v>
      </c>
      <c r="J445" s="122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22">
        <v>38000</v>
      </c>
      <c r="J447" s="122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22">
        <v>38000</v>
      </c>
      <c r="J448" s="122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22">
        <v>38000</v>
      </c>
      <c r="J449" s="122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22">
        <v>38000</v>
      </c>
      <c r="J450" s="122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22">
        <v>38000</v>
      </c>
      <c r="J452" s="122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22">
        <v>38000</v>
      </c>
      <c r="J455" s="122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22">
        <v>110000</v>
      </c>
      <c r="J456" s="124" t="s">
        <v>186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22">
        <v>38000</v>
      </c>
      <c r="J457" s="124" t="s">
        <v>186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G458" s="122"/>
      <c r="H458" s="124" t="s">
        <v>200</v>
      </c>
      <c r="I458" s="122">
        <v>110000</v>
      </c>
      <c r="J458" s="124" t="s">
        <v>186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22">
        <v>38000</v>
      </c>
      <c r="J460" s="122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22">
        <v>38000</v>
      </c>
      <c r="J461" s="122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22">
        <v>38000</v>
      </c>
      <c r="J465" s="122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22">
        <v>38000</v>
      </c>
      <c r="J466" s="122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22">
        <v>38000</v>
      </c>
      <c r="J469" s="122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22">
        <v>38000</v>
      </c>
      <c r="J470" s="124" t="s">
        <v>186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22">
        <v>38000</v>
      </c>
      <c r="J474" s="122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22">
        <v>38000</v>
      </c>
      <c r="J475" s="122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22">
        <v>38000</v>
      </c>
      <c r="J476" s="122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22">
        <v>38000</v>
      </c>
      <c r="J477" s="122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22">
        <v>38000</v>
      </c>
      <c r="J478" s="122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22">
        <v>38000</v>
      </c>
      <c r="J479" s="122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22">
        <v>38000</v>
      </c>
      <c r="J480" s="122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22">
        <v>38000</v>
      </c>
      <c r="J481" s="122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22">
        <v>38000</v>
      </c>
      <c r="J483" s="124" t="s">
        <v>186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22">
        <v>38000</v>
      </c>
      <c r="J484" s="122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22">
        <v>38000</v>
      </c>
      <c r="J486" s="124" t="s">
        <v>186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22">
        <v>38000</v>
      </c>
      <c r="J488" s="124" t="s">
        <v>186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22">
        <v>38000</v>
      </c>
      <c r="J491" s="122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22">
        <v>38000</v>
      </c>
      <c r="J492" s="122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G493" s="122"/>
      <c r="H493" s="124" t="s">
        <v>180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22">
        <v>38000</v>
      </c>
      <c r="J494" s="122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22">
        <v>38000</v>
      </c>
      <c r="J495" s="122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22">
        <v>38000</v>
      </c>
      <c r="J498" s="122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22">
        <v>38000</v>
      </c>
      <c r="J499" s="122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22">
        <v>38000</v>
      </c>
      <c r="J500" s="122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22">
        <v>38000</v>
      </c>
      <c r="J501" s="122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22">
        <v>38000</v>
      </c>
      <c r="J502" s="122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22">
        <v>38000</v>
      </c>
      <c r="J503" s="122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22">
        <v>38000</v>
      </c>
      <c r="J507" s="122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22">
        <v>38000</v>
      </c>
      <c r="J508" s="122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22">
        <v>38000</v>
      </c>
      <c r="J509" s="122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22">
        <v>38000</v>
      </c>
      <c r="J510" s="122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22">
        <v>38000</v>
      </c>
      <c r="J511" s="122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22">
        <v>38000</v>
      </c>
      <c r="J512" s="122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22">
        <v>38000</v>
      </c>
      <c r="J514" s="122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22">
        <v>38000</v>
      </c>
      <c r="J515" s="122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22">
        <v>38000</v>
      </c>
      <c r="J516" s="122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22">
        <v>38000</v>
      </c>
      <c r="J519" s="124" t="s">
        <v>186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22">
        <v>38000</v>
      </c>
      <c r="J520" s="124" t="s">
        <v>186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22">
        <v>38000</v>
      </c>
      <c r="J521" s="124" t="s">
        <v>186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22">
        <v>38000</v>
      </c>
      <c r="J528" s="122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22">
        <v>38000</v>
      </c>
      <c r="J529" s="122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22">
        <v>38000</v>
      </c>
      <c r="J530" s="122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22">
        <v>38000</v>
      </c>
      <c r="J531" s="122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22">
        <v>38000</v>
      </c>
      <c r="J532" s="122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22">
        <v>38000</v>
      </c>
      <c r="J533" s="122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22">
        <v>38000</v>
      </c>
      <c r="J534" s="122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22">
        <v>38000</v>
      </c>
      <c r="J535" s="122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22">
        <v>38000</v>
      </c>
      <c r="J536" s="122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22">
        <v>38000</v>
      </c>
      <c r="J537" s="122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22">
        <v>38000</v>
      </c>
      <c r="J538" s="122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22">
        <v>38000</v>
      </c>
      <c r="J540" s="122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22">
        <v>38000</v>
      </c>
      <c r="J543" s="122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22">
        <v>38000</v>
      </c>
      <c r="J544" s="122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22">
        <v>38000</v>
      </c>
      <c r="J545" s="122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22">
        <v>38000</v>
      </c>
      <c r="J546" s="122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22">
        <v>38000</v>
      </c>
      <c r="J549" s="122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22">
        <v>38000</v>
      </c>
      <c r="J554" s="124" t="s">
        <v>186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22">
        <v>38000</v>
      </c>
      <c r="J555" s="124" t="s">
        <v>186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22">
        <v>38000</v>
      </c>
      <c r="J556" s="122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22">
        <v>38000</v>
      </c>
      <c r="J557" s="122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22">
        <v>38000</v>
      </c>
      <c r="J558" s="122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22">
        <v>110000</v>
      </c>
      <c r="J559" s="124" t="s">
        <v>186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22">
        <v>38000</v>
      </c>
      <c r="J560" s="122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22">
        <v>38000</v>
      </c>
      <c r="J565" s="122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22">
        <v>38000</v>
      </c>
      <c r="J574" s="122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22">
        <v>38000</v>
      </c>
      <c r="J575" s="124" t="s">
        <v>186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22">
        <v>38000</v>
      </c>
      <c r="J576" s="122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22">
        <v>38000</v>
      </c>
      <c r="J577" s="124" t="s">
        <v>186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22">
        <v>38000</v>
      </c>
      <c r="J578" s="124" t="s">
        <v>186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22">
        <v>38000</v>
      </c>
      <c r="J579" s="124" t="s">
        <v>186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22">
        <v>38000</v>
      </c>
      <c r="J581" s="122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G582" s="122"/>
      <c r="H582" s="124" t="s">
        <v>180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22">
        <v>38000</v>
      </c>
      <c r="J583" s="124" t="s">
        <v>186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22">
        <v>110000</v>
      </c>
      <c r="J589" s="124" t="s">
        <v>186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22">
        <v>38000</v>
      </c>
      <c r="J590" s="122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22">
        <v>38000</v>
      </c>
      <c r="J591" s="122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22">
        <v>38000</v>
      </c>
      <c r="J596" s="122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22">
        <v>38000</v>
      </c>
      <c r="J597" s="122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22">
        <v>38000</v>
      </c>
      <c r="J598" s="124" t="s">
        <v>186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22">
        <v>38000</v>
      </c>
      <c r="J599" s="124" t="s">
        <v>186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22">
        <v>110000</v>
      </c>
      <c r="J601" s="124" t="s">
        <v>186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22">
        <v>38000</v>
      </c>
      <c r="J602" s="124" t="s">
        <v>186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22">
        <v>38000</v>
      </c>
      <c r="J603" s="124" t="s">
        <v>186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22">
        <v>38000</v>
      </c>
      <c r="J604" s="124" t="s">
        <v>186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22">
        <v>38000</v>
      </c>
      <c r="J605" s="124" t="s">
        <v>186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22">
        <v>38000</v>
      </c>
      <c r="J606" s="124" t="s">
        <v>186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22">
        <v>38000</v>
      </c>
      <c r="J607" s="124" t="s">
        <v>186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22">
        <v>38000</v>
      </c>
      <c r="J610" s="122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22">
        <v>38000</v>
      </c>
      <c r="J611" s="122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22">
        <v>38000</v>
      </c>
      <c r="J612" s="122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22">
        <v>38000</v>
      </c>
      <c r="J613" s="122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22">
        <v>38000</v>
      </c>
      <c r="J614" s="122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22">
        <v>38000</v>
      </c>
      <c r="J616" s="122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22">
        <v>38000</v>
      </c>
      <c r="J617" s="122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22">
        <v>38000</v>
      </c>
      <c r="J620" s="122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22">
        <v>38000</v>
      </c>
      <c r="J621" s="122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22">
        <v>38000</v>
      </c>
      <c r="J622" s="124" t="s">
        <v>186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22">
        <v>38000</v>
      </c>
      <c r="J626" s="122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22">
        <v>38000</v>
      </c>
      <c r="J630" s="122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22">
        <v>38000</v>
      </c>
      <c r="J631" s="122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22">
        <v>38000</v>
      </c>
      <c r="J632" s="122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22">
        <v>38000</v>
      </c>
      <c r="J633" s="124" t="s">
        <v>186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22">
        <v>38000</v>
      </c>
      <c r="J634" s="124" t="s">
        <v>186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22">
        <v>38000</v>
      </c>
      <c r="J635" s="122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22">
        <v>110000</v>
      </c>
      <c r="J636" s="124" t="s">
        <v>186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22">
        <v>38000</v>
      </c>
      <c r="J637" s="122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22">
        <v>38000</v>
      </c>
      <c r="J642" s="124" t="s">
        <v>186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22">
        <v>38000</v>
      </c>
      <c r="J643" s="122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22">
        <v>38000</v>
      </c>
      <c r="J644" s="122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22">
        <v>38000</v>
      </c>
      <c r="J645" s="122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22">
        <v>38000</v>
      </c>
      <c r="J646" s="122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22">
        <v>38000</v>
      </c>
      <c r="J647" s="122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22">
        <v>38000</v>
      </c>
      <c r="J650" s="122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22">
        <v>38000</v>
      </c>
      <c r="J651" s="122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22">
        <v>38000</v>
      </c>
      <c r="J652" s="122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22">
        <v>110000</v>
      </c>
      <c r="J653" s="124" t="s">
        <v>186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22">
        <v>38000</v>
      </c>
      <c r="J654" s="122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22">
        <v>38000</v>
      </c>
      <c r="J655" s="122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22">
        <v>38000</v>
      </c>
      <c r="J656" s="122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22">
        <v>38000</v>
      </c>
      <c r="J657" s="122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22">
        <v>38000</v>
      </c>
      <c r="J658" s="122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22">
        <v>38000</v>
      </c>
      <c r="J666" s="122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22">
        <v>38000</v>
      </c>
      <c r="J669" s="122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22">
        <v>38000</v>
      </c>
      <c r="J670" s="124" t="s">
        <v>186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22">
        <v>38000</v>
      </c>
      <c r="J673" s="122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22">
        <v>38000</v>
      </c>
      <c r="J675" s="122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22">
        <v>110000</v>
      </c>
      <c r="J681" s="124" t="s">
        <v>186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22">
        <v>110000</v>
      </c>
      <c r="J683" s="124" t="s">
        <v>186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22">
        <v>110000</v>
      </c>
      <c r="J684" s="124" t="s">
        <v>186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22">
        <v>110000</v>
      </c>
      <c r="J689" s="122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22">
        <v>38000</v>
      </c>
      <c r="J690" s="122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22">
        <v>38000</v>
      </c>
      <c r="J691" s="122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22">
        <v>38000</v>
      </c>
      <c r="J692" s="122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22">
        <v>38000</v>
      </c>
      <c r="J693" s="122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22">
        <v>38000</v>
      </c>
      <c r="J694" s="122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22">
        <v>38000</v>
      </c>
      <c r="J695" s="122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22">
        <v>38000</v>
      </c>
      <c r="J714" s="124" t="s">
        <v>186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22">
        <v>38000</v>
      </c>
      <c r="J715" s="124" t="s">
        <v>186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22">
        <v>38000</v>
      </c>
      <c r="J716" s="124" t="s">
        <v>186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22">
        <v>38000</v>
      </c>
      <c r="J717" s="124" t="s">
        <v>186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22">
        <v>38000</v>
      </c>
      <c r="J718" s="124" t="s">
        <v>186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22">
        <v>38000</v>
      </c>
      <c r="J719" s="124" t="s">
        <v>186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22">
        <v>38000</v>
      </c>
      <c r="J722" s="124" t="s">
        <v>186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22">
        <v>38000</v>
      </c>
      <c r="J723" s="122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22">
        <v>38000</v>
      </c>
      <c r="J724" s="122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22">
        <v>38000</v>
      </c>
      <c r="J725" s="122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22">
        <v>38000</v>
      </c>
      <c r="J726" s="122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22">
        <v>38000</v>
      </c>
      <c r="J728" s="124" t="s">
        <v>186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22">
        <v>38000</v>
      </c>
      <c r="J732" s="122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22">
        <v>38000</v>
      </c>
      <c r="J733" s="122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22">
        <v>38000</v>
      </c>
      <c r="J735" s="122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22">
        <v>38000</v>
      </c>
      <c r="J736" s="122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22">
        <v>38000</v>
      </c>
      <c r="J737" s="124" t="s">
        <v>186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22">
        <v>38000</v>
      </c>
      <c r="J739" s="124" t="s">
        <v>186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22">
        <v>38000</v>
      </c>
      <c r="J741" s="124" t="s">
        <v>186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22">
        <v>38000</v>
      </c>
      <c r="J742" s="124" t="s">
        <v>186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22">
        <v>38000</v>
      </c>
      <c r="J744" s="124" t="s">
        <v>186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22">
        <v>38000</v>
      </c>
      <c r="J745" s="124" t="s">
        <v>186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22">
        <v>38000</v>
      </c>
      <c r="J746" s="124" t="s">
        <v>186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22">
        <v>38000</v>
      </c>
      <c r="J747" s="124" t="s">
        <v>186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22">
        <v>38000</v>
      </c>
      <c r="J770" s="122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22">
        <v>38000</v>
      </c>
      <c r="J771" s="122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22">
        <v>38000</v>
      </c>
      <c r="J772" s="122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22">
        <v>38000</v>
      </c>
      <c r="J775" s="122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22">
        <v>38000</v>
      </c>
      <c r="J776" s="122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22">
        <v>38000</v>
      </c>
      <c r="J777" s="122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22">
        <v>38000</v>
      </c>
      <c r="J778" s="122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22">
        <v>38000</v>
      </c>
      <c r="J779" s="122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22">
        <v>38000</v>
      </c>
      <c r="J780" s="122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22">
        <v>38000</v>
      </c>
      <c r="J781" s="122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22">
        <v>38000</v>
      </c>
      <c r="J782" s="122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22">
        <v>38000</v>
      </c>
      <c r="J783" s="122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22">
        <v>38000</v>
      </c>
      <c r="J784" s="122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22">
        <v>38000</v>
      </c>
      <c r="J786" s="122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22">
        <v>38000</v>
      </c>
      <c r="J788" s="122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22">
        <v>38000</v>
      </c>
      <c r="J789" s="122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22">
        <v>38000</v>
      </c>
      <c r="J790" s="122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22">
        <v>38000</v>
      </c>
      <c r="J792" s="122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22">
        <v>38000</v>
      </c>
      <c r="J793" s="122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22">
        <v>38000</v>
      </c>
      <c r="J794" s="122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22">
        <v>38000</v>
      </c>
      <c r="J801" s="122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22">
        <v>38000</v>
      </c>
      <c r="J802" s="122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22">
        <v>38000</v>
      </c>
      <c r="J803" s="122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22">
        <v>38000</v>
      </c>
      <c r="J804" s="122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22">
        <v>38000</v>
      </c>
      <c r="J805" s="122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22">
        <v>38000</v>
      </c>
      <c r="J806" s="122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22">
        <v>38000</v>
      </c>
      <c r="J811" s="122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22">
        <v>38000</v>
      </c>
      <c r="J822" s="122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22">
        <v>38000</v>
      </c>
      <c r="J827" s="122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22">
        <v>38000</v>
      </c>
      <c r="J828" s="122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22">
        <v>38000</v>
      </c>
      <c r="J829" s="122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22">
        <v>38000</v>
      </c>
      <c r="J830" s="122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22">
        <v>38000</v>
      </c>
      <c r="J831" s="122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22">
        <v>38000</v>
      </c>
      <c r="J832" s="122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22">
        <v>38000</v>
      </c>
      <c r="J834" s="122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22">
        <v>38000</v>
      </c>
      <c r="J835" s="122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22">
        <v>38000</v>
      </c>
      <c r="J837" s="122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22">
        <v>38000</v>
      </c>
      <c r="J847" s="122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22">
        <v>38000</v>
      </c>
      <c r="J850" s="122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22">
        <v>38000</v>
      </c>
      <c r="J851" s="122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22">
        <v>38000</v>
      </c>
      <c r="J854" s="124" t="s">
        <v>186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22">
        <v>38000</v>
      </c>
      <c r="J858" s="122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22">
        <v>38000</v>
      </c>
      <c r="J859" s="122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22">
        <v>38000</v>
      </c>
      <c r="J864" s="122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22">
        <v>38000</v>
      </c>
      <c r="J865" s="122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22">
        <v>38000</v>
      </c>
      <c r="J866" s="122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22">
        <v>38000</v>
      </c>
      <c r="J868" s="124" t="s">
        <v>186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22">
        <v>110000</v>
      </c>
      <c r="J869" s="122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22">
        <v>110000</v>
      </c>
      <c r="J870" s="122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22">
        <v>110000</v>
      </c>
      <c r="J871" s="122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22">
        <v>110000</v>
      </c>
      <c r="J872" s="122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22">
        <v>38000</v>
      </c>
      <c r="J873" s="122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22">
        <v>38000</v>
      </c>
      <c r="J874" s="124" t="s">
        <v>186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22">
        <v>38000</v>
      </c>
      <c r="J875" s="122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22">
        <v>38000</v>
      </c>
      <c r="J876" s="122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22">
        <v>38000</v>
      </c>
      <c r="J882" s="122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22">
        <v>38000</v>
      </c>
      <c r="J891" s="124" t="s">
        <v>186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22">
        <v>38000</v>
      </c>
      <c r="J892" s="124" t="s">
        <v>186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22">
        <v>38000</v>
      </c>
      <c r="J895" s="124" t="s">
        <v>186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22">
        <v>38000</v>
      </c>
      <c r="J896" s="124" t="s">
        <v>186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22">
        <v>38000</v>
      </c>
      <c r="J897" s="124" t="s">
        <v>186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22">
        <v>38000</v>
      </c>
      <c r="J898" s="124" t="s">
        <v>186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22">
        <v>38000</v>
      </c>
      <c r="J899" s="122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22">
        <v>38000</v>
      </c>
      <c r="J900" s="122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22">
        <v>38000</v>
      </c>
      <c r="J901" s="124" t="s">
        <v>186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22">
        <v>38000</v>
      </c>
      <c r="J902" s="124" t="s">
        <v>186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22">
        <v>38000</v>
      </c>
      <c r="J903" s="122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22">
        <v>38000</v>
      </c>
      <c r="J904" s="122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22">
        <v>38000</v>
      </c>
      <c r="J908" s="124" t="s">
        <v>186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22">
        <v>38000</v>
      </c>
      <c r="J909" s="122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22">
        <v>38000</v>
      </c>
      <c r="J910" s="122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G911" s="122"/>
      <c r="H911" s="124" t="s">
        <v>180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G912" s="122"/>
      <c r="H912" s="124" t="s">
        <v>180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G913" s="122"/>
      <c r="H913" s="124" t="s">
        <v>180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G914" s="122"/>
      <c r="H914" s="124" t="s">
        <v>180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G916" s="122"/>
      <c r="H916" s="124" t="s">
        <v>180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22">
        <v>38000</v>
      </c>
      <c r="J917" s="124" t="s">
        <v>186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22">
        <v>38000</v>
      </c>
      <c r="J918" s="124" t="s">
        <v>186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22">
        <v>38000</v>
      </c>
      <c r="J920" s="122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22">
        <v>38000</v>
      </c>
      <c r="J921" s="122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22">
        <v>38000</v>
      </c>
      <c r="J939" s="122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22">
        <v>110000</v>
      </c>
      <c r="J942" s="124" t="s">
        <v>186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22">
        <v>38000</v>
      </c>
      <c r="J945" s="122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22">
        <v>38000</v>
      </c>
      <c r="J950" s="124" t="s">
        <v>186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22">
        <v>38000</v>
      </c>
      <c r="J951" s="124" t="s">
        <v>186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22">
        <v>110000</v>
      </c>
      <c r="J953" s="124" t="s">
        <v>186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22">
        <v>110000</v>
      </c>
      <c r="J954" s="124" t="s">
        <v>186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22">
        <v>38000</v>
      </c>
      <c r="J957" s="122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22">
        <v>110000</v>
      </c>
      <c r="J961" s="124" t="s">
        <v>186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22">
        <v>110000</v>
      </c>
      <c r="J962" s="124" t="s">
        <v>186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22">
        <v>110000</v>
      </c>
      <c r="J963" s="124" t="s">
        <v>186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22">
        <v>38000</v>
      </c>
      <c r="J964" s="124" t="s">
        <v>186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22">
        <v>38000</v>
      </c>
      <c r="J965" s="124" t="s">
        <v>186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22">
        <v>110000</v>
      </c>
      <c r="J967" s="124" t="s">
        <v>1526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22">
        <v>110000</v>
      </c>
      <c r="J968" s="124" t="s">
        <v>1526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22">
        <v>110000</v>
      </c>
      <c r="J969" s="124" t="s">
        <v>186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22">
        <v>110000</v>
      </c>
      <c r="J970" s="124" t="s">
        <v>186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22">
        <v>38000</v>
      </c>
      <c r="J977" s="124" t="s">
        <v>186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22">
        <v>38000</v>
      </c>
      <c r="J980" s="122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22">
        <v>38000</v>
      </c>
      <c r="J981" s="122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22">
        <v>110000</v>
      </c>
      <c r="J982" s="124" t="s">
        <v>186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22">
        <v>38000</v>
      </c>
      <c r="J983" s="122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22">
        <v>110000</v>
      </c>
      <c r="J985" s="124" t="s">
        <v>186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22">
        <v>38000</v>
      </c>
      <c r="J986" s="124" t="s">
        <v>186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22">
        <v>38000</v>
      </c>
      <c r="J987" s="124" t="s">
        <v>186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22">
        <v>38000</v>
      </c>
      <c r="J988" s="124" t="s">
        <v>186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22">
        <v>110000</v>
      </c>
      <c r="J991" s="124" t="s">
        <v>186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22">
        <v>110000</v>
      </c>
      <c r="J992" s="124" t="s">
        <v>186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22">
        <v>110000</v>
      </c>
      <c r="J993" s="124" t="s">
        <v>186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22">
        <v>110000</v>
      </c>
      <c r="J997" s="124" t="s">
        <v>186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22">
        <v>38000</v>
      </c>
      <c r="J1008" s="124" t="s">
        <v>186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22">
        <v>38000</v>
      </c>
      <c r="J1009" s="124" t="s">
        <v>186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22">
        <v>38000</v>
      </c>
      <c r="J1010" s="122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22">
        <v>38000</v>
      </c>
      <c r="J1011" s="124" t="s">
        <v>186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22">
        <v>110000</v>
      </c>
      <c r="J1014" s="124" t="s">
        <v>186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22">
        <v>110000</v>
      </c>
      <c r="J1015" s="124" t="s">
        <v>186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22">
        <v>110000</v>
      </c>
      <c r="J1025" s="124" t="s">
        <v>186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22">
        <v>38000</v>
      </c>
      <c r="J1026" s="122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22">
        <v>110000</v>
      </c>
      <c r="J1028" s="124" t="s">
        <v>186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22">
        <v>110000</v>
      </c>
      <c r="J1029" s="124" t="s">
        <v>186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22">
        <v>38000</v>
      </c>
      <c r="J1030" s="122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22">
        <v>38000</v>
      </c>
      <c r="J1033" s="122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22">
        <v>110000</v>
      </c>
      <c r="J1036" s="124" t="s">
        <v>186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22">
        <v>38000</v>
      </c>
      <c r="J1040" s="122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22">
        <v>38000</v>
      </c>
      <c r="J1041" s="122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22">
        <v>110000</v>
      </c>
      <c r="J1045" s="124" t="s">
        <v>186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22">
        <v>38000</v>
      </c>
      <c r="J1047" s="122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22">
        <v>38000</v>
      </c>
      <c r="J1055" s="122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22">
        <v>38000</v>
      </c>
      <c r="J1061" s="122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22">
        <v>38000</v>
      </c>
      <c r="J1065" s="122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22">
        <v>38000</v>
      </c>
      <c r="J1069" s="122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22">
        <v>38000</v>
      </c>
      <c r="J1070" s="122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22">
        <v>38000</v>
      </c>
      <c r="J1071" s="122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22">
        <v>38000</v>
      </c>
      <c r="J1078" s="122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22">
        <v>110000</v>
      </c>
      <c r="J1079" s="124" t="s">
        <v>186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22">
        <v>38000</v>
      </c>
      <c r="J1080" s="122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22">
        <v>38000</v>
      </c>
      <c r="J1081" s="122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22">
        <v>38000</v>
      </c>
      <c r="J1082" s="124" t="s">
        <v>186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22">
        <v>38000</v>
      </c>
      <c r="J1085" s="122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22">
        <v>38000</v>
      </c>
      <c r="J1086" s="122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22">
        <v>110000</v>
      </c>
      <c r="J1091" s="124" t="s">
        <v>186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22">
        <v>38000</v>
      </c>
      <c r="J1092" s="122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22">
        <v>38000</v>
      </c>
      <c r="J1094" s="122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22">
        <v>38000</v>
      </c>
      <c r="J1095" s="122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22">
        <v>38000</v>
      </c>
      <c r="J1096" s="122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22">
        <v>38000</v>
      </c>
      <c r="J1097" s="124" t="s">
        <v>186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22">
        <v>38000</v>
      </c>
      <c r="J1099" s="122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22">
        <v>38000</v>
      </c>
      <c r="J1101" s="124" t="s">
        <v>186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22">
        <v>38000</v>
      </c>
      <c r="J1102" s="122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22">
        <v>38000</v>
      </c>
      <c r="J1104" s="124" t="s">
        <v>186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22">
        <v>38000</v>
      </c>
      <c r="J1105" s="124" t="s">
        <v>186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22">
        <v>38000</v>
      </c>
      <c r="J1106" s="124" t="s">
        <v>186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22">
        <v>38000</v>
      </c>
      <c r="J1107" s="122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22">
        <v>38000</v>
      </c>
      <c r="J1110" s="122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22">
        <v>110000</v>
      </c>
      <c r="J1114" s="124" t="s">
        <v>186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22">
        <v>38000</v>
      </c>
      <c r="J1115" s="124" t="s">
        <v>186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22">
        <v>38000</v>
      </c>
      <c r="J1117" s="122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22">
        <v>38000</v>
      </c>
      <c r="J1118" s="122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22">
        <v>38000</v>
      </c>
      <c r="J1120" s="122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22">
        <v>38000</v>
      </c>
      <c r="J1121" s="122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22">
        <v>38000</v>
      </c>
      <c r="J1122" s="122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22">
        <v>110000</v>
      </c>
      <c r="J1123" s="124" t="s">
        <v>186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22">
        <v>110000</v>
      </c>
      <c r="J1125" s="124" t="s">
        <v>186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22">
        <v>38000</v>
      </c>
      <c r="J1128" s="122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22">
        <v>38000</v>
      </c>
      <c r="J1129" s="122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22">
        <v>38000</v>
      </c>
      <c r="J1137" s="122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22">
        <v>38000</v>
      </c>
      <c r="J1142" s="122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22">
        <v>38000</v>
      </c>
      <c r="J1143" s="122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22">
        <v>38000</v>
      </c>
      <c r="J1144" s="122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22">
        <v>38000</v>
      </c>
      <c r="J1145" s="122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22">
        <v>38000</v>
      </c>
      <c r="J1146" s="122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22">
        <v>38000</v>
      </c>
      <c r="J1147" s="122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22">
        <v>38000</v>
      </c>
      <c r="J1150" s="122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22">
        <v>38000</v>
      </c>
      <c r="J1151" s="122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22">
        <v>38000</v>
      </c>
      <c r="J1154" s="122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22">
        <v>38000</v>
      </c>
      <c r="J1155" s="122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22">
        <v>38000</v>
      </c>
      <c r="J1156" s="124" t="s">
        <v>186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22">
        <v>110000</v>
      </c>
      <c r="J1163" s="122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22">
        <v>110000</v>
      </c>
      <c r="J1164" s="122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22">
        <v>38000</v>
      </c>
      <c r="J1165" s="122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22">
        <v>38000</v>
      </c>
      <c r="J1166" s="122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22">
        <v>110000</v>
      </c>
      <c r="J1167" s="124" t="s">
        <v>186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22">
        <v>38000</v>
      </c>
      <c r="J1170" s="122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22">
        <v>38000</v>
      </c>
      <c r="J1171" s="122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22">
        <v>110000</v>
      </c>
      <c r="J1173" s="124" t="s">
        <v>186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22">
        <v>110000</v>
      </c>
      <c r="J1174" s="124" t="s">
        <v>186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22">
        <v>110000</v>
      </c>
      <c r="J1175" s="124" t="s">
        <v>186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22">
        <v>110000</v>
      </c>
      <c r="J1176" s="124" t="s">
        <v>186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22">
        <v>110000</v>
      </c>
      <c r="J1177" s="124" t="s">
        <v>186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22">
        <v>38000</v>
      </c>
      <c r="J1178" s="122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22">
        <v>38000</v>
      </c>
      <c r="J1179" s="122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22">
        <v>38000</v>
      </c>
      <c r="J1180" s="122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22">
        <v>38000</v>
      </c>
      <c r="J1181" s="122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22">
        <v>38000</v>
      </c>
      <c r="J1183" s="122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22">
        <v>38000</v>
      </c>
      <c r="J1190" s="122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22">
        <v>38000</v>
      </c>
      <c r="J1191" s="122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G1193" s="122"/>
      <c r="H1193" s="124" t="s">
        <v>180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22">
        <v>38000</v>
      </c>
      <c r="J1194" s="122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22">
        <v>38000</v>
      </c>
      <c r="J1197" s="124" t="s">
        <v>186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22">
        <v>38000</v>
      </c>
      <c r="J1198" s="124" t="s">
        <v>186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22">
        <v>38000</v>
      </c>
      <c r="J1200" s="122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22">
        <v>38000</v>
      </c>
      <c r="J1209" s="122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22">
        <v>38000</v>
      </c>
      <c r="J1210" s="122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22">
        <v>38000</v>
      </c>
      <c r="J1211" s="122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22">
        <v>38000</v>
      </c>
      <c r="J1212" s="122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22">
        <v>38000</v>
      </c>
      <c r="J1213" s="122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22">
        <v>38000</v>
      </c>
      <c r="J1214" s="122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22">
        <v>38000</v>
      </c>
      <c r="J1219" s="122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22">
        <v>38000</v>
      </c>
      <c r="J1220" s="122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22">
        <v>38000</v>
      </c>
      <c r="J1221" s="122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22">
        <v>38000</v>
      </c>
      <c r="J1223" s="122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22">
        <v>38000</v>
      </c>
      <c r="J1224" s="122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22">
        <v>38000</v>
      </c>
      <c r="J1225" s="122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22">
        <v>38000</v>
      </c>
      <c r="J1226" s="122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22">
        <v>38000</v>
      </c>
      <c r="J1227" s="122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22">
        <v>110000</v>
      </c>
      <c r="J1229" s="124" t="s">
        <v>186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22">
        <v>38000</v>
      </c>
      <c r="J1230" s="122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22">
        <v>38000</v>
      </c>
      <c r="J1231" s="122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22">
        <v>38000</v>
      </c>
      <c r="J1232" s="122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22">
        <v>38000</v>
      </c>
      <c r="J1238" s="122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22">
        <v>38000</v>
      </c>
      <c r="J1240" s="122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22">
        <v>38000</v>
      </c>
      <c r="J1241" s="122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22">
        <v>38000</v>
      </c>
      <c r="J1242" s="122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22">
        <v>38000</v>
      </c>
      <c r="J1243" s="122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22">
        <v>38000</v>
      </c>
      <c r="J1244" s="122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22">
        <v>38000</v>
      </c>
      <c r="J1245" s="122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22">
        <v>38000</v>
      </c>
      <c r="J1246" s="122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22">
        <v>38000</v>
      </c>
      <c r="J1247" s="124" t="s">
        <v>186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22">
        <v>38000</v>
      </c>
      <c r="J1248" s="124" t="s">
        <v>186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22">
        <v>38000</v>
      </c>
      <c r="J1249" s="122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22">
        <v>38000</v>
      </c>
      <c r="J1251" s="122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22">
        <v>38000</v>
      </c>
      <c r="J1253" s="122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22">
        <v>38000</v>
      </c>
      <c r="J1257" s="124" t="s">
        <v>186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22">
        <v>38000</v>
      </c>
      <c r="J1258" s="122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22">
        <v>38000</v>
      </c>
      <c r="J1260" s="122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G1261" s="122"/>
      <c r="H1261" s="124" t="s">
        <v>200</v>
      </c>
      <c r="I1261" s="122">
        <v>110000</v>
      </c>
      <c r="J1261" s="122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22">
        <v>38000</v>
      </c>
      <c r="J1262" s="122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22">
        <v>38000</v>
      </c>
      <c r="J1263" s="122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22">
        <v>38000</v>
      </c>
      <c r="J1264" s="122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22">
        <v>38000</v>
      </c>
      <c r="J1265" s="122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22">
        <v>38000</v>
      </c>
      <c r="J1267" s="122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22">
        <v>38000</v>
      </c>
      <c r="J1268" s="122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22">
        <v>38000</v>
      </c>
      <c r="J1269" s="122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22">
        <v>38000</v>
      </c>
      <c r="J1271" s="122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22">
        <v>38000</v>
      </c>
      <c r="J1275" s="122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22">
        <v>38000</v>
      </c>
      <c r="J1276" s="122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22">
        <v>38000</v>
      </c>
      <c r="J1277" s="122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22">
        <v>38000</v>
      </c>
      <c r="J1278" s="122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22">
        <v>38000</v>
      </c>
      <c r="J1279" s="124" t="s">
        <v>186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22">
        <v>38000</v>
      </c>
      <c r="J1281" s="122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22">
        <v>38000</v>
      </c>
      <c r="J1282" s="122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22">
        <v>38000</v>
      </c>
      <c r="J1284" s="122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22">
        <v>38000</v>
      </c>
      <c r="J1285" s="122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22">
        <v>38000</v>
      </c>
      <c r="J1286" s="122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22">
        <v>38000</v>
      </c>
      <c r="J1287" s="122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22">
        <v>38000</v>
      </c>
      <c r="J1288" s="122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22">
        <v>38000</v>
      </c>
      <c r="J1289" s="122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22">
        <v>38000</v>
      </c>
      <c r="J1292" s="124" t="s">
        <v>186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22">
        <v>38000</v>
      </c>
      <c r="J1296" s="122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22">
        <v>38000</v>
      </c>
      <c r="J1297" s="122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22">
        <v>110000</v>
      </c>
      <c r="J1299" s="122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22">
        <v>110000</v>
      </c>
      <c r="J1300" s="122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22">
        <v>38000</v>
      </c>
      <c r="J1303" s="122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22">
        <v>38000</v>
      </c>
      <c r="J1304" s="122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22">
        <v>38000</v>
      </c>
      <c r="J1305" s="122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22">
        <v>110000</v>
      </c>
      <c r="J1306" s="122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22">
        <v>38000</v>
      </c>
      <c r="J1309" s="122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22">
        <v>38000</v>
      </c>
      <c r="J1310" s="122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22">
        <v>38000</v>
      </c>
      <c r="J1311" s="122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22">
        <v>38000</v>
      </c>
      <c r="J1312" s="122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22">
        <v>38000</v>
      </c>
      <c r="J1313" s="122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22">
        <v>38000</v>
      </c>
      <c r="J1314" s="122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22">
        <v>38000</v>
      </c>
      <c r="J1315" s="122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22">
        <v>38000</v>
      </c>
      <c r="J1316" s="122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22">
        <v>38000</v>
      </c>
      <c r="J1317" s="122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22">
        <v>38000</v>
      </c>
      <c r="J1318" s="122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22">
        <v>38000</v>
      </c>
      <c r="J1319" s="122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22">
        <v>38000</v>
      </c>
      <c r="J1320" s="122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22">
        <v>38000</v>
      </c>
      <c r="J1321" s="122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22">
        <v>38000</v>
      </c>
      <c r="J1323" s="122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22">
        <v>38000</v>
      </c>
      <c r="J1325" s="122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22">
        <v>38000</v>
      </c>
      <c r="J1328" s="122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22">
        <v>38000</v>
      </c>
      <c r="J1329" s="122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22">
        <v>38000</v>
      </c>
      <c r="J1331" s="122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22">
        <v>38000</v>
      </c>
      <c r="J1332" s="122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22">
        <v>38000</v>
      </c>
      <c r="J1333" s="122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22">
        <v>38000</v>
      </c>
      <c r="J1336" s="122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22">
        <v>38000</v>
      </c>
      <c r="J1338" s="122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22">
        <v>38000</v>
      </c>
      <c r="J1339" s="122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22">
        <v>38000</v>
      </c>
      <c r="J1340" s="122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22">
        <v>38000</v>
      </c>
      <c r="J1341" s="122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22">
        <v>38000</v>
      </c>
      <c r="J1343" s="122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22">
        <v>38000</v>
      </c>
      <c r="J1346" s="122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22">
        <v>38000</v>
      </c>
      <c r="J1347" s="122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22">
        <v>38000</v>
      </c>
      <c r="J1350" s="122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22">
        <v>38000</v>
      </c>
      <c r="J1351" s="122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22">
        <v>38000</v>
      </c>
      <c r="J1352" s="122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22">
        <v>38000</v>
      </c>
      <c r="J1353" s="122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22">
        <v>38000</v>
      </c>
      <c r="J1354" s="124" t="s">
        <v>186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22">
        <v>38000</v>
      </c>
      <c r="J1355" s="122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22">
        <v>38000</v>
      </c>
      <c r="J1359" s="122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22">
        <v>38000</v>
      </c>
      <c r="J1360" s="122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22">
        <v>38000</v>
      </c>
      <c r="J1361" s="122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22">
        <v>38000</v>
      </c>
      <c r="J1362" s="122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22">
        <v>110000</v>
      </c>
      <c r="J1364" s="122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22">
        <v>38000</v>
      </c>
      <c r="J1366" s="122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22">
        <v>38000</v>
      </c>
      <c r="J1368" s="124" t="s">
        <v>186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22">
        <v>38000</v>
      </c>
      <c r="J1370" s="122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22">
        <v>110000</v>
      </c>
      <c r="J1374" s="124" t="s">
        <v>186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22">
        <v>38000</v>
      </c>
      <c r="J1376" s="122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22">
        <v>38000</v>
      </c>
      <c r="J1389" s="122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22">
        <v>38000</v>
      </c>
      <c r="J1390" s="122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22">
        <v>38000</v>
      </c>
      <c r="J1391" s="122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22">
        <v>38000</v>
      </c>
      <c r="J1392" s="122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22">
        <v>38000</v>
      </c>
      <c r="J1393" s="122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22">
        <v>38000</v>
      </c>
      <c r="J1394" s="122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22">
        <v>38000</v>
      </c>
      <c r="J1395" s="122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22">
        <v>38000</v>
      </c>
      <c r="J1396" s="124" t="s">
        <v>186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22">
        <v>38000</v>
      </c>
      <c r="J1397" s="122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22">
        <v>38000</v>
      </c>
      <c r="J1400" s="124" t="s">
        <v>186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22">
        <v>110000</v>
      </c>
      <c r="J1402" s="124" t="s">
        <v>1526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22">
        <v>38000</v>
      </c>
      <c r="J1403" s="122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22">
        <v>38000</v>
      </c>
      <c r="J1404" s="122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22">
        <v>38000</v>
      </c>
      <c r="J1405" s="124" t="s">
        <v>186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22">
        <v>38000</v>
      </c>
      <c r="J1406" s="124" t="s">
        <v>186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22">
        <v>38000</v>
      </c>
      <c r="J1407" s="124" t="s">
        <v>186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22">
        <v>38000</v>
      </c>
      <c r="J1408" s="124" t="s">
        <v>186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22">
        <v>38000</v>
      </c>
      <c r="J1409" s="124" t="s">
        <v>186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22">
        <v>38000</v>
      </c>
      <c r="J1410" s="124" t="s">
        <v>186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22">
        <v>38000</v>
      </c>
      <c r="J1411" s="124" t="s">
        <v>186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22">
        <v>38000</v>
      </c>
      <c r="J1413" s="124" t="s">
        <v>186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22">
        <v>38000</v>
      </c>
      <c r="J1425" s="122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22">
        <v>38000</v>
      </c>
      <c r="J1426" s="122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22">
        <v>38000</v>
      </c>
      <c r="J1427" s="122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22">
        <v>38000</v>
      </c>
      <c r="J1428" s="122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22">
        <v>38000</v>
      </c>
      <c r="J1429" s="122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22">
        <v>38000</v>
      </c>
      <c r="J1430" s="122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22">
        <v>38000</v>
      </c>
      <c r="J1431" s="122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22">
        <v>38000</v>
      </c>
      <c r="J1432" s="122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22">
        <v>38000</v>
      </c>
      <c r="J1433" s="122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22">
        <v>38000</v>
      </c>
      <c r="J1434" s="122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22">
        <v>38000</v>
      </c>
      <c r="J1435" s="122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22">
        <v>38000</v>
      </c>
      <c r="J1436" s="122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22">
        <v>38000</v>
      </c>
      <c r="J1438" s="122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22">
        <v>38000</v>
      </c>
      <c r="J1439" s="122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22">
        <v>38000</v>
      </c>
      <c r="J1440" s="122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22">
        <v>38000</v>
      </c>
      <c r="J1442" s="122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22">
        <v>38000</v>
      </c>
      <c r="J1444" s="122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22">
        <v>38000</v>
      </c>
      <c r="J1448" s="124" t="s">
        <v>186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22">
        <v>38000</v>
      </c>
      <c r="J1449" s="124" t="s">
        <v>186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22">
        <v>38000</v>
      </c>
      <c r="J1450" s="124" t="s">
        <v>186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22">
        <v>38000</v>
      </c>
      <c r="J1455" s="124" t="s">
        <v>186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22">
        <v>38000</v>
      </c>
      <c r="J1456" s="124" t="s">
        <v>186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22">
        <v>38000</v>
      </c>
      <c r="J1457" s="124" t="s">
        <v>186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22">
        <v>38000</v>
      </c>
      <c r="J1458" s="124" t="s">
        <v>186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22">
        <v>38000</v>
      </c>
      <c r="J1459" s="124" t="s">
        <v>186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22">
        <v>38000</v>
      </c>
      <c r="J1466" s="124" t="s">
        <v>186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22">
        <v>38000</v>
      </c>
      <c r="J1468" s="122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22">
        <v>38000</v>
      </c>
      <c r="J1471" s="122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22">
        <v>110000</v>
      </c>
      <c r="J1473" s="124" t="s">
        <v>186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22">
        <v>110000</v>
      </c>
      <c r="J1474" s="124" t="s">
        <v>186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22">
        <v>38000</v>
      </c>
      <c r="J1475" s="124" t="s">
        <v>186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22">
        <v>38000</v>
      </c>
      <c r="J1476" s="124" t="s">
        <v>186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22">
        <v>38000</v>
      </c>
      <c r="J1477" s="124" t="s">
        <v>186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22">
        <v>110000</v>
      </c>
      <c r="J1478" s="124" t="s">
        <v>1526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22">
        <v>110000</v>
      </c>
      <c r="J1479" s="124" t="s">
        <v>186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22">
        <v>110000</v>
      </c>
      <c r="J1480" s="124" t="s">
        <v>186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22">
        <v>38000</v>
      </c>
      <c r="J1484" s="122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G1488" s="122"/>
      <c r="H1488" s="124" t="s">
        <v>200</v>
      </c>
      <c r="I1488" s="122">
        <v>110000</v>
      </c>
      <c r="J1488" s="124" t="s">
        <v>201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22">
        <v>38000</v>
      </c>
      <c r="J1489" s="122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22">
        <v>110000</v>
      </c>
      <c r="J1496" s="124" t="s">
        <v>186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22">
        <v>38000</v>
      </c>
      <c r="J1498" s="122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22">
        <v>38000</v>
      </c>
      <c r="J1502" s="122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22">
        <v>38000</v>
      </c>
      <c r="J1510" s="122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22">
        <v>38000</v>
      </c>
      <c r="J1514" s="122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22">
        <v>38000</v>
      </c>
      <c r="J1515" s="122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22">
        <v>38000</v>
      </c>
      <c r="J1517" s="122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22">
        <v>38000</v>
      </c>
      <c r="J1518" s="122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22">
        <v>38000</v>
      </c>
      <c r="J1519" s="122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22">
        <v>38000</v>
      </c>
      <c r="J1520" s="122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22">
        <v>38000</v>
      </c>
      <c r="J1521" s="122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22">
        <v>38000</v>
      </c>
      <c r="J1522" s="122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22">
        <v>38000</v>
      </c>
      <c r="J1523" s="124" t="s">
        <v>186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22">
        <v>38000</v>
      </c>
      <c r="J1524" s="124" t="s">
        <v>186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22">
        <v>38000</v>
      </c>
      <c r="J1525" s="124" t="s">
        <v>186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22">
        <v>38000</v>
      </c>
      <c r="J1528" s="122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22">
        <v>38000</v>
      </c>
      <c r="J1532" s="122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22">
        <v>38000</v>
      </c>
      <c r="J1533" s="122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22">
        <v>38000</v>
      </c>
      <c r="J1534" s="122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22">
        <v>38000</v>
      </c>
      <c r="J1535" s="122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22">
        <v>38000</v>
      </c>
      <c r="J1536" s="122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22">
        <v>38000</v>
      </c>
      <c r="J1537" s="122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22">
        <v>110000</v>
      </c>
      <c r="J1538" s="124" t="s">
        <v>186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22">
        <v>38000</v>
      </c>
      <c r="J1539" s="122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22">
        <v>38000</v>
      </c>
      <c r="J1540" s="122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22">
        <v>38000</v>
      </c>
      <c r="J1541" s="122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22">
        <v>38000</v>
      </c>
      <c r="J1542" s="122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22">
        <v>38000</v>
      </c>
      <c r="J1545" s="122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22">
        <v>38000</v>
      </c>
      <c r="J1546" s="122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22">
        <v>38000</v>
      </c>
      <c r="J1547" s="124" t="s">
        <v>186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22">
        <v>38000</v>
      </c>
      <c r="J1548" s="122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22">
        <v>38000</v>
      </c>
      <c r="J1549" s="122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22">
        <v>38000</v>
      </c>
      <c r="J1550" s="122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22">
        <v>38000</v>
      </c>
      <c r="J1551" s="122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22">
        <v>38000</v>
      </c>
      <c r="J1554" s="122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22">
        <v>38000</v>
      </c>
      <c r="J1555" s="122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22">
        <v>38000</v>
      </c>
      <c r="J1557" s="122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22">
        <v>38000</v>
      </c>
      <c r="J1559" s="122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22">
        <v>38000</v>
      </c>
      <c r="J1560" s="122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22">
        <v>38000</v>
      </c>
      <c r="J1562" s="122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22">
        <v>38000</v>
      </c>
      <c r="J1564" s="122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22">
        <v>38000</v>
      </c>
      <c r="J1565" s="122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22">
        <v>38000</v>
      </c>
      <c r="J1567" s="122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22">
        <v>38000</v>
      </c>
      <c r="J1568" s="122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22">
        <v>38000</v>
      </c>
      <c r="J1570" s="122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22">
        <v>38000</v>
      </c>
      <c r="J1571" s="122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22">
        <v>110000</v>
      </c>
      <c r="J1576" s="124" t="s">
        <v>186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22">
        <v>110000</v>
      </c>
      <c r="J1579" s="122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22">
        <v>38000</v>
      </c>
      <c r="J1581" s="122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22">
        <v>38000</v>
      </c>
      <c r="J1596" s="124" t="s">
        <v>186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22">
        <v>38000</v>
      </c>
      <c r="J1597" s="124" t="s">
        <v>186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22">
        <v>38000</v>
      </c>
      <c r="J1598" s="124" t="s">
        <v>186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22">
        <v>38000</v>
      </c>
      <c r="J1599" s="122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22">
        <v>38000</v>
      </c>
      <c r="J1602" s="122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22">
        <v>38000</v>
      </c>
      <c r="J1603" s="122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22">
        <v>38000</v>
      </c>
      <c r="J1604" s="122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22">
        <v>38000</v>
      </c>
      <c r="J1605" s="122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22">
        <v>38000</v>
      </c>
      <c r="J1606" s="122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22">
        <v>38000</v>
      </c>
      <c r="J1607" s="122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22">
        <v>38000</v>
      </c>
      <c r="J1608" s="122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22">
        <v>38000</v>
      </c>
      <c r="J1609" s="122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22">
        <v>38000</v>
      </c>
      <c r="J1610" s="122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22">
        <v>38000</v>
      </c>
      <c r="J1611" s="124" t="s">
        <v>186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22">
        <v>38000</v>
      </c>
      <c r="J1612" s="124" t="s">
        <v>186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22">
        <v>38000</v>
      </c>
      <c r="J1613" s="122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22">
        <v>38000</v>
      </c>
      <c r="J1614" s="124" t="s">
        <v>186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22">
        <v>38000</v>
      </c>
      <c r="J1615" s="124" t="s">
        <v>186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22">
        <v>38000</v>
      </c>
      <c r="J1616" s="124" t="s">
        <v>186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22">
        <v>38000</v>
      </c>
      <c r="J1617" s="124" t="s">
        <v>186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22">
        <v>38000</v>
      </c>
      <c r="J1620" s="124" t="s">
        <v>186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22">
        <v>38000</v>
      </c>
      <c r="J1621" s="124" t="s">
        <v>186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22">
        <v>38000</v>
      </c>
      <c r="J1622" s="124" t="s">
        <v>186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22">
        <v>38000</v>
      </c>
      <c r="J1623" s="124" t="s">
        <v>186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22">
        <v>38000</v>
      </c>
      <c r="J1624" s="124" t="s">
        <v>186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22">
        <v>38000</v>
      </c>
      <c r="J1625" s="124" t="s">
        <v>186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22">
        <v>38000</v>
      </c>
      <c r="J1630" s="122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22">
        <v>38000</v>
      </c>
      <c r="J1631" s="122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22">
        <v>38000</v>
      </c>
      <c r="J1633" s="122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22">
        <v>38000</v>
      </c>
      <c r="J1634" s="122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22">
        <v>38000</v>
      </c>
      <c r="J1635" s="122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22">
        <v>38000</v>
      </c>
      <c r="J1636" s="124" t="s">
        <v>186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22">
        <v>38000</v>
      </c>
      <c r="J1637" s="124" t="s">
        <v>186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22">
        <v>38000</v>
      </c>
      <c r="J1638" s="124" t="s">
        <v>186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22">
        <v>38000</v>
      </c>
      <c r="J1639" s="124" t="s">
        <v>186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22">
        <v>38000</v>
      </c>
      <c r="J1640" s="124" t="s">
        <v>186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22">
        <v>38000</v>
      </c>
      <c r="J1641" s="124" t="s">
        <v>186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22">
        <v>38000</v>
      </c>
      <c r="J1642" s="124" t="s">
        <v>186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22">
        <v>38000</v>
      </c>
      <c r="J1643" s="124" t="s">
        <v>186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22">
        <v>38000</v>
      </c>
      <c r="J1644" s="124" t="s">
        <v>186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22">
        <v>38000</v>
      </c>
      <c r="J1645" s="124" t="s">
        <v>186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22">
        <v>38000</v>
      </c>
      <c r="J1646" s="124" t="s">
        <v>186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22">
        <v>38000</v>
      </c>
      <c r="J1647" s="124" t="s">
        <v>186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22">
        <v>38000</v>
      </c>
      <c r="J1667" s="122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22">
        <v>110000</v>
      </c>
      <c r="J1669" s="122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22">
        <v>38000</v>
      </c>
      <c r="J1672" s="122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22">
        <v>38000</v>
      </c>
      <c r="J1674" s="122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22">
        <v>38000</v>
      </c>
      <c r="J1675" s="122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22">
        <v>38000</v>
      </c>
      <c r="J1677" s="122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22">
        <v>38000</v>
      </c>
      <c r="J1678" s="122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22">
        <v>38000</v>
      </c>
      <c r="J1680" s="122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22">
        <v>38000</v>
      </c>
      <c r="J1681" s="122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22">
        <v>38000</v>
      </c>
      <c r="J1682" s="122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22">
        <v>38000</v>
      </c>
      <c r="J1683" s="122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22">
        <v>38000</v>
      </c>
      <c r="J1684" s="122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22">
        <v>38000</v>
      </c>
      <c r="J1685" s="122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22">
        <v>38000</v>
      </c>
      <c r="J1686" s="122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22">
        <v>38000</v>
      </c>
      <c r="J1687" s="122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22">
        <v>38000</v>
      </c>
      <c r="J1688" s="122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22">
        <v>38000</v>
      </c>
      <c r="J1689" s="122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22">
        <v>38000</v>
      </c>
      <c r="J1690" s="122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22">
        <v>38000</v>
      </c>
      <c r="J1702" s="124" t="s">
        <v>186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22">
        <v>110000</v>
      </c>
      <c r="J1706" s="122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22">
        <v>38000</v>
      </c>
      <c r="J1707" s="122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22">
        <v>38000</v>
      </c>
      <c r="J1709" s="122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22">
        <v>38000</v>
      </c>
      <c r="J1721" s="122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22">
        <v>38000</v>
      </c>
      <c r="J1722" s="122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22">
        <v>38000</v>
      </c>
      <c r="J1723" s="122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22">
        <v>38000</v>
      </c>
      <c r="J1724" s="124" t="s">
        <v>186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22">
        <v>38000</v>
      </c>
      <c r="J1728" s="124" t="s">
        <v>186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22">
        <v>110000</v>
      </c>
      <c r="J1730" s="124" t="s">
        <v>186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22">
        <v>38000</v>
      </c>
      <c r="J1731" s="124" t="s">
        <v>186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22">
        <v>38000</v>
      </c>
      <c r="J1732" s="124" t="s">
        <v>186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22">
        <v>110000</v>
      </c>
      <c r="J1733" s="124" t="s">
        <v>1526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22">
        <v>38000</v>
      </c>
      <c r="J1738" s="122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22">
        <v>38000</v>
      </c>
      <c r="J1739" s="124" t="s">
        <v>186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22">
        <v>38000</v>
      </c>
      <c r="J1744" s="124" t="s">
        <v>186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22">
        <v>38000</v>
      </c>
      <c r="J1745" s="124" t="s">
        <v>186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22">
        <v>38000</v>
      </c>
      <c r="J1747" s="122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22">
        <v>110000</v>
      </c>
      <c r="J1748" s="124" t="s">
        <v>186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22">
        <v>38000</v>
      </c>
      <c r="J1749" s="122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22">
        <v>38000</v>
      </c>
      <c r="J1750" s="122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22">
        <v>38000</v>
      </c>
      <c r="J1752" s="122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22">
        <v>110000</v>
      </c>
      <c r="J1754" s="124" t="s">
        <v>186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22">
        <v>38000</v>
      </c>
      <c r="J1755" s="122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22">
        <v>110000</v>
      </c>
      <c r="J1756" s="124" t="s">
        <v>186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22">
        <v>110000</v>
      </c>
      <c r="J1757" s="124" t="s">
        <v>186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22">
        <v>110000</v>
      </c>
      <c r="J1758" s="124" t="s">
        <v>186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22">
        <v>110000</v>
      </c>
      <c r="J1759" s="124" t="s">
        <v>186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22">
        <v>38000</v>
      </c>
      <c r="J1760" s="122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22">
        <v>38000</v>
      </c>
      <c r="J1761" s="122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22">
        <v>38000</v>
      </c>
      <c r="J1763" s="122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22">
        <v>110000</v>
      </c>
      <c r="J1768" s="124" t="s">
        <v>186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22">
        <v>110000</v>
      </c>
      <c r="J1770" s="124" t="s">
        <v>186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22">
        <v>110000</v>
      </c>
      <c r="J1771" s="124" t="s">
        <v>186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22">
        <v>38000</v>
      </c>
      <c r="J1772" s="122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22">
        <v>38000</v>
      </c>
      <c r="J1774" s="122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22">
        <v>38000</v>
      </c>
      <c r="J1775" s="122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22">
        <v>38000</v>
      </c>
      <c r="J1802" s="124" t="s">
        <v>186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22">
        <v>38000</v>
      </c>
      <c r="J1803" s="124" t="s">
        <v>186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22">
        <v>38000</v>
      </c>
      <c r="J1804" s="122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22">
        <v>38000</v>
      </c>
      <c r="J1805" s="122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22">
        <v>38000</v>
      </c>
      <c r="J1806" s="122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22">
        <v>38000</v>
      </c>
      <c r="J1807" s="122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22">
        <v>38000</v>
      </c>
      <c r="J1808" s="122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22">
        <v>38000</v>
      </c>
      <c r="J1809" s="122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22">
        <v>38000</v>
      </c>
      <c r="J1811" s="124" t="s">
        <v>186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22">
        <v>38000</v>
      </c>
      <c r="J1812" s="122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22">
        <v>38000</v>
      </c>
      <c r="J1819" s="122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22">
        <v>38000</v>
      </c>
      <c r="J1820" s="122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22">
        <v>38000</v>
      </c>
      <c r="J1827" s="122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22">
        <v>38000</v>
      </c>
      <c r="J1828" s="122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22">
        <v>38000</v>
      </c>
      <c r="J1832" s="122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22">
        <v>38000</v>
      </c>
      <c r="J1833" s="122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22">
        <v>38000</v>
      </c>
      <c r="J1834" s="122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22">
        <v>38000</v>
      </c>
      <c r="J1835" s="122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22">
        <v>38000</v>
      </c>
      <c r="J1836" s="122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22">
        <v>38000</v>
      </c>
      <c r="J1837" s="122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22">
        <v>38000</v>
      </c>
      <c r="J1838" s="122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22">
        <v>38000</v>
      </c>
      <c r="J1841" s="122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22">
        <v>38000</v>
      </c>
      <c r="J1842" s="122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22">
        <v>38000</v>
      </c>
      <c r="J1844" s="122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22">
        <v>38000</v>
      </c>
      <c r="J1845" s="122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22">
        <v>38000</v>
      </c>
      <c r="J1846" s="122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22">
        <v>38000</v>
      </c>
      <c r="J1847" s="122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22">
        <v>38000</v>
      </c>
      <c r="J1848" s="122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22">
        <v>110000</v>
      </c>
      <c r="J1851" s="122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22">
        <v>38000</v>
      </c>
      <c r="J1854" s="122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22">
        <v>38000</v>
      </c>
      <c r="J1855" s="122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22">
        <v>38000</v>
      </c>
      <c r="J1856" s="122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22">
        <v>38000</v>
      </c>
      <c r="J1857" s="122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22">
        <v>38000</v>
      </c>
      <c r="J1859" s="122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22">
        <v>38000</v>
      </c>
      <c r="J1860" s="122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22">
        <v>38000</v>
      </c>
      <c r="J1861" s="122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22">
        <v>38000</v>
      </c>
      <c r="J1864" s="122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22">
        <v>38000</v>
      </c>
      <c r="J1865" s="122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22">
        <v>38000</v>
      </c>
      <c r="J1866" s="122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22">
        <v>110000</v>
      </c>
      <c r="J1867" s="124" t="s">
        <v>186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22">
        <v>38000</v>
      </c>
      <c r="J1868" s="122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22">
        <v>38000</v>
      </c>
      <c r="J1869" s="122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22">
        <v>38000</v>
      </c>
      <c r="J1870" s="122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22">
        <v>38000</v>
      </c>
      <c r="J1871" s="122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22">
        <v>38000</v>
      </c>
      <c r="J1873" s="122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22">
        <v>38000</v>
      </c>
      <c r="J1874" s="122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22">
        <v>38000</v>
      </c>
      <c r="J1875" s="122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22">
        <v>38000</v>
      </c>
      <c r="J1877" s="122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22">
        <v>38000</v>
      </c>
      <c r="J1878" s="122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22">
        <v>38000</v>
      </c>
      <c r="J1879" s="122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22">
        <v>38000</v>
      </c>
      <c r="J1880" s="122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22">
        <v>38000</v>
      </c>
      <c r="J1881" s="122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22">
        <v>38000</v>
      </c>
      <c r="J1883" s="122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22">
        <v>38000</v>
      </c>
      <c r="J1886" s="122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22">
        <v>38000</v>
      </c>
      <c r="J1887" s="122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22">
        <v>38000</v>
      </c>
      <c r="J1889" s="122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22">
        <v>38000</v>
      </c>
      <c r="J1890" s="122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22">
        <v>38000</v>
      </c>
      <c r="J1891" s="122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22">
        <v>38000</v>
      </c>
      <c r="J1893" s="122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22">
        <v>38000</v>
      </c>
      <c r="J1894" s="122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22">
        <v>38000</v>
      </c>
      <c r="J1896" s="124" t="s">
        <v>186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22">
        <v>38000</v>
      </c>
      <c r="J1897" s="122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22">
        <v>38000</v>
      </c>
      <c r="J1902" s="122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22">
        <v>38000</v>
      </c>
      <c r="J1903" s="124" t="s">
        <v>186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22">
        <v>38000</v>
      </c>
      <c r="J1906" s="122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22">
        <v>38000</v>
      </c>
      <c r="J1910" s="122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22">
        <v>38000</v>
      </c>
      <c r="J1911" s="122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22">
        <v>38000</v>
      </c>
      <c r="J1916" s="122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22">
        <v>38000</v>
      </c>
      <c r="J1917" s="122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22">
        <v>110000</v>
      </c>
      <c r="J1918" s="124" t="s">
        <v>186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22">
        <v>38000</v>
      </c>
      <c r="J1919" s="122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22">
        <v>38000</v>
      </c>
      <c r="J1920" s="122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22">
        <v>38000</v>
      </c>
      <c r="J1921" s="122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22">
        <v>38000</v>
      </c>
      <c r="J1922" s="122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22">
        <v>38000</v>
      </c>
      <c r="J1926" s="122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22">
        <v>38000</v>
      </c>
      <c r="J1927" s="122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22">
        <v>38000</v>
      </c>
      <c r="J1928" s="122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22">
        <v>38000</v>
      </c>
      <c r="J1929" s="122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22">
        <v>38000</v>
      </c>
      <c r="J1930" s="122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22">
        <v>38000</v>
      </c>
      <c r="J1931" s="122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22">
        <v>38000</v>
      </c>
      <c r="J1932" s="122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22">
        <v>38000</v>
      </c>
      <c r="J1933" s="122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A361" zoomScaleNormal="100" workbookViewId="0">
      <selection activeCell="E509" sqref="E509"/>
    </sheetView>
  </sheetViews>
  <sheetFormatPr defaultRowHeight="15"/>
  <cols>
    <col min="1" max="1" width="24.85546875" style="184" customWidth="1"/>
    <col min="2" max="2" width="18.7109375" style="184" customWidth="1"/>
    <col min="3" max="3" width="10.7109375" style="184" customWidth="1"/>
    <col min="4" max="4" width="13.7109375" style="184" bestFit="1" customWidth="1"/>
    <col min="5" max="12" width="8.7109375" style="184" customWidth="1"/>
    <col min="13" max="13" width="9.140625" style="184"/>
    <col min="14" max="14" width="18.7109375" style="184" customWidth="1"/>
    <col min="15" max="15" width="10.7109375" style="184" customWidth="1"/>
    <col min="16" max="16" width="13.7109375" style="184" bestFit="1" customWidth="1"/>
    <col min="17" max="21" width="8.7109375" style="184" customWidth="1"/>
    <col min="22" max="25" width="9.140625" style="184"/>
    <col min="26" max="29" width="8.7109375" style="184" customWidth="1"/>
    <col min="30" max="30" width="8.85546875" style="184" customWidth="1"/>
    <col min="31" max="31" width="18.7109375" style="184" customWidth="1"/>
    <col min="32" max="32" width="10.7109375" style="184" customWidth="1"/>
    <col min="33" max="33" width="13.7109375" style="184" bestFit="1" customWidth="1"/>
    <col min="34" max="41" width="8.7109375" style="184" customWidth="1"/>
    <col min="42" max="42" width="9.140625" style="184"/>
    <col min="43" max="43" width="18.7109375" style="184" customWidth="1"/>
    <col min="44" max="44" width="10.7109375" style="184" customWidth="1"/>
    <col min="45" max="45" width="13.7109375" style="184" bestFit="1" customWidth="1"/>
    <col min="46" max="53" width="8.7109375" style="184" customWidth="1"/>
    <col min="54" max="16384" width="9.140625" style="184"/>
  </cols>
  <sheetData>
    <row r="1" spans="2:12">
      <c r="B1" s="264" t="s">
        <v>2918</v>
      </c>
    </row>
    <row r="2" spans="2:12" ht="21">
      <c r="B2" s="265" t="s">
        <v>2919</v>
      </c>
    </row>
    <row r="4" spans="2:12" ht="15.75" thickBot="1">
      <c r="B4" s="266" t="s">
        <v>2920</v>
      </c>
    </row>
    <row r="5" spans="2:12" ht="15.75" thickBot="1">
      <c r="B5" s="403"/>
      <c r="C5" s="404"/>
      <c r="D5" s="267" t="s">
        <v>0</v>
      </c>
      <c r="E5" s="268">
        <v>2015</v>
      </c>
      <c r="F5" s="268">
        <v>2020</v>
      </c>
      <c r="G5" s="268">
        <v>2025</v>
      </c>
      <c r="H5" s="268">
        <v>2030</v>
      </c>
      <c r="I5" s="268">
        <v>2035</v>
      </c>
      <c r="J5" s="268">
        <v>2040</v>
      </c>
      <c r="K5" s="268">
        <v>2045</v>
      </c>
      <c r="L5" s="268">
        <v>2050</v>
      </c>
    </row>
    <row r="6" spans="2:12" ht="16.5" thickTop="1" thickBot="1">
      <c r="B6" s="402" t="s">
        <v>2921</v>
      </c>
      <c r="C6" s="269" t="s">
        <v>2922</v>
      </c>
      <c r="D6" s="269" t="s">
        <v>2</v>
      </c>
      <c r="E6" s="270">
        <v>403.66769999999997</v>
      </c>
      <c r="F6" s="270">
        <v>606.14927339748783</v>
      </c>
      <c r="G6" s="270">
        <v>766.39753003230362</v>
      </c>
      <c r="H6" s="270">
        <v>926.64578666711941</v>
      </c>
      <c r="I6" s="270">
        <v>1073.654746120922</v>
      </c>
      <c r="J6" s="270">
        <v>1220.6637055747244</v>
      </c>
      <c r="K6" s="270">
        <v>1370.5899421379372</v>
      </c>
      <c r="L6" s="270">
        <v>1520.5161787011502</v>
      </c>
    </row>
    <row r="7" spans="2:12" ht="15.75" thickBot="1">
      <c r="B7" s="395"/>
      <c r="C7" s="271" t="s">
        <v>2923</v>
      </c>
      <c r="D7" s="271" t="s">
        <v>2</v>
      </c>
      <c r="E7" s="272">
        <v>403.66769999999997</v>
      </c>
      <c r="F7" s="272">
        <v>785</v>
      </c>
      <c r="G7" s="272">
        <v>1222.5</v>
      </c>
      <c r="H7" s="272">
        <v>1660</v>
      </c>
      <c r="I7" s="272">
        <v>2043</v>
      </c>
      <c r="J7" s="272">
        <v>2426</v>
      </c>
      <c r="K7" s="272">
        <v>2731.5</v>
      </c>
      <c r="L7" s="272">
        <v>3037</v>
      </c>
    </row>
    <row r="8" spans="2:12" ht="15.75" thickBot="1">
      <c r="B8" s="396"/>
      <c r="C8" s="269" t="s">
        <v>2924</v>
      </c>
      <c r="D8" s="269" t="s">
        <v>2</v>
      </c>
      <c r="E8" s="270">
        <v>403.66769999999997</v>
      </c>
      <c r="F8" s="270">
        <v>783.88035438694976</v>
      </c>
      <c r="G8" s="270">
        <v>1483.7707675031147</v>
      </c>
      <c r="H8" s="270">
        <v>2183.6611806192795</v>
      </c>
      <c r="I8" s="270">
        <v>2842.8862409716312</v>
      </c>
      <c r="J8" s="270">
        <v>3502.1113013239824</v>
      </c>
      <c r="K8" s="270">
        <v>3972.8269031476711</v>
      </c>
      <c r="L8" s="270">
        <v>4443.5425049713594</v>
      </c>
    </row>
    <row r="9" spans="2:12" ht="15.75" thickBot="1">
      <c r="B9" s="394" t="s">
        <v>2925</v>
      </c>
      <c r="C9" s="271" t="s">
        <v>2922</v>
      </c>
      <c r="D9" s="271" t="s">
        <v>2926</v>
      </c>
      <c r="E9" s="272">
        <v>45</v>
      </c>
      <c r="F9" s="272">
        <v>40</v>
      </c>
      <c r="G9" s="272">
        <v>38</v>
      </c>
      <c r="H9" s="272">
        <v>37</v>
      </c>
      <c r="I9" s="272">
        <v>57</v>
      </c>
      <c r="J9" s="272">
        <v>71</v>
      </c>
      <c r="K9" s="272">
        <v>65</v>
      </c>
      <c r="L9" s="272">
        <v>74</v>
      </c>
    </row>
    <row r="10" spans="2:12" ht="15.75" thickBot="1">
      <c r="B10" s="395"/>
      <c r="C10" s="269" t="s">
        <v>2923</v>
      </c>
      <c r="D10" s="269" t="s">
        <v>2926</v>
      </c>
      <c r="E10" s="270">
        <v>45</v>
      </c>
      <c r="F10" s="270">
        <v>76</v>
      </c>
      <c r="G10" s="270">
        <v>77</v>
      </c>
      <c r="H10" s="270">
        <v>109</v>
      </c>
      <c r="I10" s="270">
        <v>107</v>
      </c>
      <c r="J10" s="270">
        <v>115</v>
      </c>
      <c r="K10" s="270">
        <v>129</v>
      </c>
      <c r="L10" s="270">
        <v>147</v>
      </c>
    </row>
    <row r="11" spans="2:12" ht="15.75" thickBot="1">
      <c r="B11" s="396"/>
      <c r="C11" s="271" t="s">
        <v>2924</v>
      </c>
      <c r="D11" s="271" t="s">
        <v>2926</v>
      </c>
      <c r="E11" s="272">
        <v>45</v>
      </c>
      <c r="F11" s="272">
        <v>76</v>
      </c>
      <c r="G11" s="272">
        <v>133</v>
      </c>
      <c r="H11" s="272">
        <v>159</v>
      </c>
      <c r="I11" s="272">
        <v>165</v>
      </c>
      <c r="J11" s="272">
        <v>167</v>
      </c>
      <c r="K11" s="272">
        <v>185</v>
      </c>
      <c r="L11" s="272">
        <v>212</v>
      </c>
    </row>
    <row r="12" spans="2:12" ht="15.75" thickBot="1">
      <c r="B12" s="397" t="s">
        <v>2927</v>
      </c>
      <c r="C12" s="269" t="s">
        <v>2928</v>
      </c>
      <c r="D12" s="269" t="s">
        <v>2908</v>
      </c>
      <c r="E12" s="273">
        <v>0.05</v>
      </c>
      <c r="F12" s="273">
        <v>0.05</v>
      </c>
      <c r="G12" s="273">
        <v>0.05</v>
      </c>
      <c r="H12" s="273">
        <v>0.05</v>
      </c>
      <c r="I12" s="273">
        <v>0.05</v>
      </c>
      <c r="J12" s="273">
        <v>0.05</v>
      </c>
      <c r="K12" s="273">
        <v>0.05</v>
      </c>
      <c r="L12" s="273">
        <v>0.05</v>
      </c>
    </row>
    <row r="13" spans="2:12" ht="15.75" thickBot="1">
      <c r="B13" s="398"/>
      <c r="C13" s="271" t="s">
        <v>2929</v>
      </c>
      <c r="D13" s="271" t="s">
        <v>2908</v>
      </c>
      <c r="E13" s="273">
        <v>0.1</v>
      </c>
      <c r="F13" s="273">
        <v>0.1</v>
      </c>
      <c r="G13" s="273">
        <v>0.1</v>
      </c>
      <c r="H13" s="273">
        <v>0.1</v>
      </c>
      <c r="I13" s="273">
        <v>0.1</v>
      </c>
      <c r="J13" s="273">
        <v>0.1</v>
      </c>
      <c r="K13" s="273">
        <v>0.1</v>
      </c>
      <c r="L13" s="273">
        <v>0.1</v>
      </c>
    </row>
    <row r="14" spans="2:12" ht="15.75" thickBot="1">
      <c r="B14" s="399"/>
      <c r="C14" s="269" t="s">
        <v>2930</v>
      </c>
      <c r="D14" s="269" t="s">
        <v>2908</v>
      </c>
      <c r="E14" s="273">
        <v>0.02</v>
      </c>
      <c r="F14" s="273">
        <v>0.02</v>
      </c>
      <c r="G14" s="273">
        <v>0.02</v>
      </c>
      <c r="H14" s="273">
        <v>0.02</v>
      </c>
      <c r="I14" s="273">
        <v>0.02</v>
      </c>
      <c r="J14" s="273">
        <v>0.02</v>
      </c>
      <c r="K14" s="273">
        <v>0.02</v>
      </c>
      <c r="L14" s="273">
        <v>0.02</v>
      </c>
    </row>
    <row r="15" spans="2:12" ht="15.75" thickBot="1">
      <c r="B15" s="274" t="s">
        <v>2931</v>
      </c>
      <c r="C15" s="271" t="s">
        <v>2932</v>
      </c>
      <c r="D15" s="271" t="s">
        <v>2906</v>
      </c>
      <c r="E15" s="272">
        <v>25</v>
      </c>
      <c r="F15" s="272">
        <v>25</v>
      </c>
      <c r="G15" s="272">
        <v>25</v>
      </c>
      <c r="H15" s="272">
        <v>25</v>
      </c>
      <c r="I15" s="272">
        <v>25</v>
      </c>
      <c r="J15" s="272">
        <v>25</v>
      </c>
      <c r="K15" s="272">
        <v>25</v>
      </c>
      <c r="L15" s="272">
        <v>25</v>
      </c>
    </row>
    <row r="17" spans="2:12" ht="15.75" thickBot="1">
      <c r="B17" s="266" t="s">
        <v>2933</v>
      </c>
    </row>
    <row r="18" spans="2:12" ht="15.75" thickBot="1">
      <c r="B18" s="400"/>
      <c r="C18" s="401"/>
      <c r="D18" s="267" t="s">
        <v>0</v>
      </c>
      <c r="E18" s="275">
        <v>2015</v>
      </c>
      <c r="F18" s="275">
        <v>2020</v>
      </c>
      <c r="G18" s="275">
        <v>2025</v>
      </c>
      <c r="H18" s="275">
        <v>2030</v>
      </c>
      <c r="I18" s="275">
        <v>2035</v>
      </c>
      <c r="J18" s="275">
        <v>2040</v>
      </c>
      <c r="K18" s="275">
        <v>2045</v>
      </c>
      <c r="L18" s="275">
        <v>2050</v>
      </c>
    </row>
    <row r="19" spans="2:12" ht="16.5" thickTop="1" thickBot="1">
      <c r="B19" s="402" t="s">
        <v>2921</v>
      </c>
      <c r="C19" s="269" t="s">
        <v>2922</v>
      </c>
      <c r="D19" s="269" t="s">
        <v>2</v>
      </c>
      <c r="E19" s="270">
        <v>11.636700000000003</v>
      </c>
      <c r="F19" s="270">
        <v>29.848723085510589</v>
      </c>
      <c r="G19" s="270">
        <v>38.287371158789547</v>
      </c>
      <c r="H19" s="270">
        <v>46.726019232068509</v>
      </c>
      <c r="I19" s="270">
        <v>60.041552862002597</v>
      </c>
      <c r="J19" s="270">
        <v>73.357086491936684</v>
      </c>
      <c r="K19" s="270">
        <v>90.638104313916799</v>
      </c>
      <c r="L19" s="270">
        <v>107.91912213589691</v>
      </c>
    </row>
    <row r="20" spans="2:12" ht="15.75" thickBot="1">
      <c r="B20" s="395"/>
      <c r="C20" s="271" t="s">
        <v>2923</v>
      </c>
      <c r="D20" s="271" t="s">
        <v>2</v>
      </c>
      <c r="E20" s="272">
        <v>11.636700000000003</v>
      </c>
      <c r="F20" s="272">
        <v>37.909090909090907</v>
      </c>
      <c r="G20" s="272">
        <v>79.954545454545453</v>
      </c>
      <c r="H20" s="272">
        <v>122</v>
      </c>
      <c r="I20" s="272">
        <v>194.5</v>
      </c>
      <c r="J20" s="272">
        <v>267</v>
      </c>
      <c r="K20" s="272">
        <v>352</v>
      </c>
      <c r="L20" s="272">
        <v>437</v>
      </c>
    </row>
    <row r="21" spans="2:12" ht="15.75" thickBot="1">
      <c r="B21" s="396"/>
      <c r="C21" s="269" t="s">
        <v>2924</v>
      </c>
      <c r="D21" s="269" t="s">
        <v>2</v>
      </c>
      <c r="E21" s="270">
        <v>11.636700000000003</v>
      </c>
      <c r="F21" s="270">
        <v>36.515153552630487</v>
      </c>
      <c r="G21" s="270">
        <v>181.5042868077351</v>
      </c>
      <c r="H21" s="270">
        <v>326.49342006283968</v>
      </c>
      <c r="I21" s="270">
        <v>570.19890393736966</v>
      </c>
      <c r="J21" s="270">
        <v>813.90438781189971</v>
      </c>
      <c r="K21" s="270">
        <v>972.55366312951128</v>
      </c>
      <c r="L21" s="270">
        <v>1131.202938447123</v>
      </c>
    </row>
    <row r="22" spans="2:12" ht="15.75" thickBot="1">
      <c r="B22" s="394" t="s">
        <v>2925</v>
      </c>
      <c r="C22" s="271" t="s">
        <v>2922</v>
      </c>
      <c r="D22" s="271" t="s">
        <v>2926</v>
      </c>
      <c r="E22" s="272">
        <v>2</v>
      </c>
      <c r="F22" s="272">
        <v>4</v>
      </c>
      <c r="G22" s="272">
        <v>2</v>
      </c>
      <c r="H22" s="272">
        <v>2</v>
      </c>
      <c r="I22" s="272">
        <v>3</v>
      </c>
      <c r="J22" s="272">
        <v>3</v>
      </c>
      <c r="K22" s="272">
        <v>5</v>
      </c>
      <c r="L22" s="272">
        <v>7</v>
      </c>
    </row>
    <row r="23" spans="2:12" ht="15.75" thickBot="1">
      <c r="B23" s="395"/>
      <c r="C23" s="269" t="s">
        <v>2923</v>
      </c>
      <c r="D23" s="269" t="s">
        <v>2926</v>
      </c>
      <c r="E23" s="270">
        <v>2</v>
      </c>
      <c r="F23" s="270">
        <v>5</v>
      </c>
      <c r="G23" s="270">
        <v>5</v>
      </c>
      <c r="H23" s="270">
        <v>12</v>
      </c>
      <c r="I23" s="270">
        <v>14</v>
      </c>
      <c r="J23" s="270">
        <v>15</v>
      </c>
      <c r="K23" s="270">
        <v>17</v>
      </c>
      <c r="L23" s="270">
        <v>24</v>
      </c>
    </row>
    <row r="24" spans="2:12" ht="15.75" thickBot="1">
      <c r="B24" s="396"/>
      <c r="C24" s="271" t="s">
        <v>2924</v>
      </c>
      <c r="D24" s="271" t="s">
        <v>2926</v>
      </c>
      <c r="E24" s="272">
        <v>2</v>
      </c>
      <c r="F24" s="272">
        <v>5</v>
      </c>
      <c r="G24" s="272">
        <v>21</v>
      </c>
      <c r="H24" s="272">
        <v>37</v>
      </c>
      <c r="I24" s="272">
        <v>49</v>
      </c>
      <c r="J24" s="272">
        <v>49</v>
      </c>
      <c r="K24" s="272">
        <v>44</v>
      </c>
      <c r="L24" s="272">
        <v>26</v>
      </c>
    </row>
    <row r="25" spans="2:12" ht="15.75" thickBot="1">
      <c r="B25" s="397" t="s">
        <v>2927</v>
      </c>
      <c r="C25" s="269" t="s">
        <v>2928</v>
      </c>
      <c r="D25" s="269" t="s">
        <v>2908</v>
      </c>
      <c r="E25" s="273">
        <v>0.11</v>
      </c>
      <c r="F25" s="273">
        <v>0.11</v>
      </c>
      <c r="G25" s="273">
        <v>0.08</v>
      </c>
      <c r="H25" s="273">
        <v>0.05</v>
      </c>
      <c r="I25" s="273">
        <v>0.05</v>
      </c>
      <c r="J25" s="273">
        <v>0.05</v>
      </c>
      <c r="K25" s="273">
        <v>0.05</v>
      </c>
      <c r="L25" s="273">
        <v>0.05</v>
      </c>
    </row>
    <row r="26" spans="2:12" ht="15.75" thickBot="1">
      <c r="B26" s="398"/>
      <c r="C26" s="271" t="s">
        <v>2929</v>
      </c>
      <c r="D26" s="271" t="s">
        <v>2908</v>
      </c>
      <c r="E26" s="276">
        <v>0.2</v>
      </c>
      <c r="F26" s="276">
        <v>0.2</v>
      </c>
      <c r="G26" s="276">
        <v>0.15</v>
      </c>
      <c r="H26" s="276">
        <v>0.1</v>
      </c>
      <c r="I26" s="276">
        <v>0.1</v>
      </c>
      <c r="J26" s="276">
        <v>0.1</v>
      </c>
      <c r="K26" s="276">
        <v>0.1</v>
      </c>
      <c r="L26" s="276">
        <v>0.1</v>
      </c>
    </row>
    <row r="27" spans="2:12" ht="15.75" thickBot="1">
      <c r="B27" s="399"/>
      <c r="C27" s="269" t="s">
        <v>2930</v>
      </c>
      <c r="D27" s="269" t="s">
        <v>2908</v>
      </c>
      <c r="E27" s="273">
        <v>0.05</v>
      </c>
      <c r="F27" s="273">
        <v>0.05</v>
      </c>
      <c r="G27" s="273">
        <v>0.05</v>
      </c>
      <c r="H27" s="273">
        <v>0.02</v>
      </c>
      <c r="I27" s="273">
        <v>0.02</v>
      </c>
      <c r="J27" s="273">
        <v>0.02</v>
      </c>
      <c r="K27" s="273">
        <v>0.02</v>
      </c>
      <c r="L27" s="273">
        <v>0.02</v>
      </c>
    </row>
    <row r="28" spans="2:12" ht="15.75" thickBot="1">
      <c r="B28" s="274" t="s">
        <v>2931</v>
      </c>
      <c r="C28" s="271" t="s">
        <v>2932</v>
      </c>
      <c r="D28" s="271" t="s">
        <v>2906</v>
      </c>
      <c r="E28" s="277">
        <v>30</v>
      </c>
      <c r="F28" s="277">
        <v>30</v>
      </c>
      <c r="G28" s="277">
        <v>30</v>
      </c>
      <c r="H28" s="277">
        <v>30</v>
      </c>
      <c r="I28" s="277">
        <v>30</v>
      </c>
      <c r="J28" s="277">
        <v>30</v>
      </c>
      <c r="K28" s="277">
        <v>30</v>
      </c>
      <c r="L28" s="277">
        <v>30</v>
      </c>
    </row>
    <row r="31" spans="2:12" ht="15.75" thickBot="1">
      <c r="B31" s="266" t="s">
        <v>2934</v>
      </c>
    </row>
    <row r="32" spans="2:12" ht="15.75" thickBot="1">
      <c r="B32" s="400"/>
      <c r="C32" s="401"/>
      <c r="D32" s="267" t="s">
        <v>0</v>
      </c>
      <c r="E32" s="275">
        <v>2015</v>
      </c>
      <c r="F32" s="275">
        <v>2020</v>
      </c>
      <c r="G32" s="275">
        <v>2030</v>
      </c>
      <c r="H32" s="275">
        <v>2040</v>
      </c>
      <c r="I32" s="275">
        <v>2050</v>
      </c>
    </row>
    <row r="33" spans="2:9" ht="16.5" thickTop="1" thickBot="1">
      <c r="B33" s="402" t="s">
        <v>2935</v>
      </c>
      <c r="C33" s="269" t="s">
        <v>2922</v>
      </c>
      <c r="D33" s="269" t="s">
        <v>2936</v>
      </c>
      <c r="E33" s="278">
        <v>1850</v>
      </c>
      <c r="F33" s="279">
        <v>1800</v>
      </c>
      <c r="G33" s="279">
        <v>1730</v>
      </c>
      <c r="H33" s="279">
        <v>1670</v>
      </c>
      <c r="I33" s="279">
        <v>1630</v>
      </c>
    </row>
    <row r="34" spans="2:9" ht="16.5" thickTop="1" thickBot="1">
      <c r="B34" s="395"/>
      <c r="C34" s="271" t="s">
        <v>2923</v>
      </c>
      <c r="D34" s="271" t="s">
        <v>2936</v>
      </c>
      <c r="E34" s="278">
        <v>1850</v>
      </c>
      <c r="F34" s="277">
        <v>1760</v>
      </c>
      <c r="G34" s="277">
        <v>1660</v>
      </c>
      <c r="H34" s="277">
        <v>1600</v>
      </c>
      <c r="I34" s="277">
        <v>1560</v>
      </c>
    </row>
    <row r="35" spans="2:9" ht="16.5" thickTop="1" thickBot="1">
      <c r="B35" s="395"/>
      <c r="C35" s="269" t="s">
        <v>2924</v>
      </c>
      <c r="D35" s="269" t="s">
        <v>2936</v>
      </c>
      <c r="E35" s="278">
        <v>1850</v>
      </c>
      <c r="F35" s="279">
        <v>1760</v>
      </c>
      <c r="G35" s="279">
        <v>1630</v>
      </c>
      <c r="H35" s="279">
        <v>1560</v>
      </c>
      <c r="I35" s="279">
        <v>1520</v>
      </c>
    </row>
    <row r="36" spans="2:9" ht="16.5" thickTop="1" thickBot="1">
      <c r="B36" s="395"/>
      <c r="C36" s="271" t="s">
        <v>2937</v>
      </c>
      <c r="D36" s="271" t="s">
        <v>2936</v>
      </c>
      <c r="E36" s="278">
        <v>1850</v>
      </c>
      <c r="F36" s="277">
        <v>1670</v>
      </c>
      <c r="G36" s="277">
        <v>1430</v>
      </c>
      <c r="H36" s="277">
        <v>1310</v>
      </c>
      <c r="I36" s="277">
        <v>1230</v>
      </c>
    </row>
    <row r="37" spans="2:9" ht="16.5" thickTop="1" thickBot="1">
      <c r="B37" s="396"/>
      <c r="C37" s="269" t="s">
        <v>2938</v>
      </c>
      <c r="D37" s="269" t="s">
        <v>2936</v>
      </c>
      <c r="E37" s="278">
        <v>1850</v>
      </c>
      <c r="F37" s="279">
        <v>1830</v>
      </c>
      <c r="G37" s="279">
        <v>1800</v>
      </c>
      <c r="H37" s="279">
        <v>1780</v>
      </c>
      <c r="I37" s="279">
        <v>1760</v>
      </c>
    </row>
    <row r="38" spans="2:9" ht="15.75" thickBot="1">
      <c r="B38" s="274" t="s">
        <v>2939</v>
      </c>
      <c r="C38" s="271" t="s">
        <v>2932</v>
      </c>
      <c r="D38" s="271" t="s">
        <v>2940</v>
      </c>
      <c r="E38" s="276">
        <v>0.03</v>
      </c>
      <c r="F38" s="276">
        <v>0.03</v>
      </c>
      <c r="G38" s="276">
        <v>0.03</v>
      </c>
      <c r="H38" s="276">
        <v>0.03</v>
      </c>
      <c r="I38" s="276">
        <v>0.03</v>
      </c>
    </row>
    <row r="41" spans="2:9" ht="15.75" thickBot="1">
      <c r="B41" s="266" t="s">
        <v>2941</v>
      </c>
    </row>
    <row r="42" spans="2:9" ht="15.75" thickBot="1">
      <c r="B42" s="400"/>
      <c r="C42" s="401"/>
      <c r="D42" s="267" t="s">
        <v>0</v>
      </c>
      <c r="E42" s="275">
        <v>2015</v>
      </c>
      <c r="F42" s="275">
        <v>2020</v>
      </c>
      <c r="G42" s="275">
        <v>2030</v>
      </c>
      <c r="H42" s="275">
        <v>2040</v>
      </c>
      <c r="I42" s="275">
        <v>2050</v>
      </c>
    </row>
    <row r="43" spans="2:9" ht="16.5" thickTop="1" thickBot="1">
      <c r="B43" s="402" t="s">
        <v>2935</v>
      </c>
      <c r="C43" s="269" t="s">
        <v>2922</v>
      </c>
      <c r="D43" s="269" t="s">
        <v>2936</v>
      </c>
      <c r="E43" s="278">
        <v>1350</v>
      </c>
      <c r="F43" s="279">
        <v>1310</v>
      </c>
      <c r="G43" s="279">
        <v>1260</v>
      </c>
      <c r="H43" s="279">
        <v>1220</v>
      </c>
      <c r="I43" s="279">
        <v>1190</v>
      </c>
    </row>
    <row r="44" spans="2:9" ht="16.5" thickTop="1" thickBot="1">
      <c r="B44" s="395"/>
      <c r="C44" s="271" t="s">
        <v>2923</v>
      </c>
      <c r="D44" s="271" t="s">
        <v>2936</v>
      </c>
      <c r="E44" s="278">
        <v>1350</v>
      </c>
      <c r="F44" s="277">
        <v>1290</v>
      </c>
      <c r="G44" s="277">
        <v>1210</v>
      </c>
      <c r="H44" s="277">
        <v>1170</v>
      </c>
      <c r="I44" s="277">
        <v>1130</v>
      </c>
    </row>
    <row r="45" spans="2:9" ht="16.5" thickTop="1" thickBot="1">
      <c r="B45" s="395"/>
      <c r="C45" s="269" t="s">
        <v>2924</v>
      </c>
      <c r="D45" s="269" t="s">
        <v>2936</v>
      </c>
      <c r="E45" s="278">
        <v>1350</v>
      </c>
      <c r="F45" s="279">
        <v>1290</v>
      </c>
      <c r="G45" s="279">
        <v>1190</v>
      </c>
      <c r="H45" s="279">
        <v>1140</v>
      </c>
      <c r="I45" s="279">
        <v>1110</v>
      </c>
    </row>
    <row r="46" spans="2:9" ht="16.5" thickTop="1" thickBot="1">
      <c r="B46" s="395"/>
      <c r="C46" s="271" t="s">
        <v>2937</v>
      </c>
      <c r="D46" s="271" t="s">
        <v>2936</v>
      </c>
      <c r="E46" s="278">
        <v>1350</v>
      </c>
      <c r="F46" s="277">
        <v>1220</v>
      </c>
      <c r="G46" s="277">
        <v>1040</v>
      </c>
      <c r="H46" s="277">
        <v>960</v>
      </c>
      <c r="I46" s="277">
        <v>900</v>
      </c>
    </row>
    <row r="47" spans="2:9" ht="16.5" thickTop="1" thickBot="1">
      <c r="B47" s="396"/>
      <c r="C47" s="269" t="s">
        <v>2938</v>
      </c>
      <c r="D47" s="269" t="s">
        <v>2936</v>
      </c>
      <c r="E47" s="278">
        <v>1350</v>
      </c>
      <c r="F47" s="279">
        <v>1330</v>
      </c>
      <c r="G47" s="279">
        <v>1320</v>
      </c>
      <c r="H47" s="279">
        <v>1300</v>
      </c>
      <c r="I47" s="279">
        <v>1280</v>
      </c>
    </row>
    <row r="48" spans="2:9" ht="15.75" thickBot="1">
      <c r="B48" s="274" t="s">
        <v>2939</v>
      </c>
      <c r="C48" s="271" t="s">
        <v>2932</v>
      </c>
      <c r="D48" s="271" t="s">
        <v>2940</v>
      </c>
      <c r="E48" s="276">
        <v>0.03</v>
      </c>
      <c r="F48" s="276">
        <v>0.03</v>
      </c>
      <c r="G48" s="276">
        <v>0.03</v>
      </c>
      <c r="H48" s="276">
        <v>0.03</v>
      </c>
      <c r="I48" s="276">
        <v>0.03</v>
      </c>
    </row>
    <row r="51" spans="1:9" ht="15.75" thickBot="1">
      <c r="B51" s="266" t="s">
        <v>2942</v>
      </c>
    </row>
    <row r="52" spans="1:9" ht="15.75" thickBot="1">
      <c r="B52" s="400"/>
      <c r="C52" s="401"/>
      <c r="D52" s="267" t="s">
        <v>0</v>
      </c>
      <c r="E52" s="275">
        <v>2015</v>
      </c>
      <c r="F52" s="275">
        <v>2020</v>
      </c>
      <c r="G52" s="275">
        <v>2030</v>
      </c>
      <c r="H52" s="275">
        <v>2040</v>
      </c>
      <c r="I52" s="275">
        <v>2050</v>
      </c>
    </row>
    <row r="53" spans="1:9" ht="16.5" thickTop="1" thickBot="1">
      <c r="B53" s="402" t="s">
        <v>2935</v>
      </c>
      <c r="C53" s="269" t="s">
        <v>2922</v>
      </c>
      <c r="D53" s="269" t="s">
        <v>2936</v>
      </c>
      <c r="E53" s="278">
        <v>1090</v>
      </c>
      <c r="F53" s="279">
        <v>1060</v>
      </c>
      <c r="G53" s="279">
        <v>1020</v>
      </c>
      <c r="H53" s="279">
        <v>980</v>
      </c>
      <c r="I53" s="279">
        <v>960</v>
      </c>
    </row>
    <row r="54" spans="1:9" ht="16.5" thickTop="1" thickBot="1">
      <c r="B54" s="395"/>
      <c r="C54" s="271" t="s">
        <v>2923</v>
      </c>
      <c r="D54" s="271" t="s">
        <v>2936</v>
      </c>
      <c r="E54" s="278">
        <v>1090</v>
      </c>
      <c r="F54" s="277">
        <v>1040</v>
      </c>
      <c r="G54" s="277">
        <v>980</v>
      </c>
      <c r="H54" s="277">
        <v>940</v>
      </c>
      <c r="I54" s="277">
        <v>920</v>
      </c>
    </row>
    <row r="55" spans="1:9" ht="16.5" thickTop="1" thickBot="1">
      <c r="B55" s="395"/>
      <c r="C55" s="269" t="s">
        <v>2924</v>
      </c>
      <c r="D55" s="269" t="s">
        <v>2936</v>
      </c>
      <c r="E55" s="278">
        <v>1090</v>
      </c>
      <c r="F55" s="279">
        <v>1040</v>
      </c>
      <c r="G55" s="279">
        <v>960</v>
      </c>
      <c r="H55" s="279">
        <v>920</v>
      </c>
      <c r="I55" s="279">
        <v>890</v>
      </c>
    </row>
    <row r="56" spans="1:9" ht="16.5" thickTop="1" thickBot="1">
      <c r="B56" s="395"/>
      <c r="C56" s="271" t="s">
        <v>2937</v>
      </c>
      <c r="D56" s="271" t="s">
        <v>2936</v>
      </c>
      <c r="E56" s="278">
        <v>1090</v>
      </c>
      <c r="F56" s="277">
        <v>990</v>
      </c>
      <c r="G56" s="277">
        <v>840</v>
      </c>
      <c r="H56" s="277">
        <v>770</v>
      </c>
      <c r="I56" s="277">
        <v>730</v>
      </c>
    </row>
    <row r="57" spans="1:9" ht="16.5" thickTop="1" thickBot="1">
      <c r="B57" s="396"/>
      <c r="C57" s="269" t="s">
        <v>2938</v>
      </c>
      <c r="D57" s="269" t="s">
        <v>2936</v>
      </c>
      <c r="E57" s="278">
        <v>1090</v>
      </c>
      <c r="F57" s="279">
        <v>1080</v>
      </c>
      <c r="G57" s="279">
        <v>1060</v>
      </c>
      <c r="H57" s="279">
        <v>1050</v>
      </c>
      <c r="I57" s="279">
        <v>1040</v>
      </c>
    </row>
    <row r="58" spans="1:9" ht="15.75" thickBot="1">
      <c r="B58" s="274" t="s">
        <v>2939</v>
      </c>
      <c r="C58" s="271" t="s">
        <v>2932</v>
      </c>
      <c r="D58" s="271" t="s">
        <v>2940</v>
      </c>
      <c r="E58" s="276">
        <v>0.03</v>
      </c>
      <c r="F58" s="276">
        <v>0.03</v>
      </c>
      <c r="G58" s="276">
        <v>0.03</v>
      </c>
      <c r="H58" s="276">
        <v>0.03</v>
      </c>
      <c r="I58" s="276">
        <v>0.03</v>
      </c>
    </row>
    <row r="60" spans="1:9" ht="15.75" thickBot="1">
      <c r="B60" s="266" t="s">
        <v>2943</v>
      </c>
    </row>
    <row r="61" spans="1:9" ht="15.75" thickBot="1">
      <c r="B61" s="400"/>
      <c r="C61" s="401"/>
      <c r="D61" s="267" t="s">
        <v>0</v>
      </c>
      <c r="E61" s="275">
        <v>2015</v>
      </c>
      <c r="F61" s="275">
        <v>2020</v>
      </c>
      <c r="G61" s="275">
        <v>2030</v>
      </c>
      <c r="H61" s="275">
        <v>2040</v>
      </c>
      <c r="I61" s="275">
        <v>2050</v>
      </c>
    </row>
    <row r="62" spans="1:9" ht="16.5" thickTop="1" thickBot="1">
      <c r="B62" s="402" t="s">
        <v>2935</v>
      </c>
      <c r="C62" s="269" t="s">
        <v>2922</v>
      </c>
      <c r="D62" s="269" t="s">
        <v>2936</v>
      </c>
      <c r="E62" s="278">
        <v>3500</v>
      </c>
      <c r="F62" s="279">
        <v>2990</v>
      </c>
      <c r="G62" s="279">
        <v>2850</v>
      </c>
      <c r="H62" s="279">
        <v>2750</v>
      </c>
      <c r="I62" s="279">
        <v>2640</v>
      </c>
    </row>
    <row r="63" spans="1:9" ht="15.75" thickBot="1">
      <c r="A63" s="184" t="s">
        <v>2944</v>
      </c>
      <c r="B63" s="395"/>
      <c r="C63" s="271" t="s">
        <v>2923</v>
      </c>
      <c r="D63" s="271" t="s">
        <v>2936</v>
      </c>
      <c r="E63" s="280">
        <v>3500</v>
      </c>
      <c r="F63" s="277">
        <v>2870</v>
      </c>
      <c r="G63" s="277">
        <v>2570</v>
      </c>
      <c r="H63" s="277">
        <v>2430</v>
      </c>
      <c r="I63" s="277">
        <v>2330</v>
      </c>
    </row>
    <row r="64" spans="1:9" ht="15.75" thickBot="1">
      <c r="B64" s="395"/>
      <c r="C64" s="269" t="s">
        <v>2924</v>
      </c>
      <c r="D64" s="269" t="s">
        <v>2936</v>
      </c>
      <c r="E64" s="280">
        <v>3500</v>
      </c>
      <c r="F64" s="279">
        <v>2890</v>
      </c>
      <c r="G64" s="279">
        <v>2310</v>
      </c>
      <c r="H64" s="279">
        <v>2150</v>
      </c>
      <c r="I64" s="279">
        <v>2100</v>
      </c>
    </row>
    <row r="65" spans="2:9" ht="15.75" thickBot="1">
      <c r="B65" s="395"/>
      <c r="C65" s="271" t="s">
        <v>2937</v>
      </c>
      <c r="D65" s="271" t="s">
        <v>2936</v>
      </c>
      <c r="E65" s="280">
        <v>3500</v>
      </c>
      <c r="F65" s="277">
        <v>2390</v>
      </c>
      <c r="G65" s="277">
        <v>1550</v>
      </c>
      <c r="H65" s="277">
        <v>1350</v>
      </c>
      <c r="I65" s="277">
        <v>1280</v>
      </c>
    </row>
    <row r="66" spans="2:9" ht="15.75" thickBot="1">
      <c r="B66" s="396"/>
      <c r="C66" s="269" t="s">
        <v>2938</v>
      </c>
      <c r="D66" s="269" t="s">
        <v>2936</v>
      </c>
      <c r="E66" s="281">
        <v>3500</v>
      </c>
      <c r="F66" s="279">
        <v>3260</v>
      </c>
      <c r="G66" s="279">
        <v>3180</v>
      </c>
      <c r="H66" s="279">
        <v>3140</v>
      </c>
      <c r="I66" s="279">
        <v>3090</v>
      </c>
    </row>
    <row r="67" spans="2:9" ht="15.75" thickBot="1">
      <c r="B67" s="274" t="s">
        <v>2939</v>
      </c>
      <c r="C67" s="271" t="s">
        <v>2932</v>
      </c>
      <c r="D67" s="271" t="s">
        <v>2940</v>
      </c>
      <c r="E67" s="276">
        <v>0.02</v>
      </c>
      <c r="F67" s="276">
        <v>0.02</v>
      </c>
      <c r="G67" s="276">
        <v>0.02</v>
      </c>
      <c r="H67" s="276">
        <v>0.02</v>
      </c>
      <c r="I67" s="276">
        <v>0.02</v>
      </c>
    </row>
    <row r="70" spans="2:9" ht="15.75" thickBot="1">
      <c r="B70" s="266" t="s">
        <v>2945</v>
      </c>
    </row>
    <row r="71" spans="2:9" ht="15.75" thickBot="1">
      <c r="B71" s="400"/>
      <c r="C71" s="401"/>
      <c r="D71" s="267" t="s">
        <v>0</v>
      </c>
      <c r="E71" s="275">
        <v>2015</v>
      </c>
      <c r="F71" s="275">
        <v>2020</v>
      </c>
      <c r="G71" s="275">
        <v>2030</v>
      </c>
      <c r="H71" s="275">
        <v>2040</v>
      </c>
      <c r="I71" s="275">
        <v>2050</v>
      </c>
    </row>
    <row r="72" spans="2:9" ht="16.5" thickTop="1" thickBot="1">
      <c r="B72" s="402" t="s">
        <v>2935</v>
      </c>
      <c r="C72" s="269" t="s">
        <v>2922</v>
      </c>
      <c r="D72" s="269" t="s">
        <v>2936</v>
      </c>
      <c r="E72" s="278">
        <v>3600</v>
      </c>
      <c r="F72" s="279">
        <v>3070</v>
      </c>
      <c r="G72" s="279">
        <v>2940</v>
      </c>
      <c r="H72" s="279">
        <v>2830</v>
      </c>
      <c r="I72" s="279">
        <v>2710</v>
      </c>
    </row>
    <row r="73" spans="2:9" ht="16.5" thickTop="1" thickBot="1">
      <c r="B73" s="395"/>
      <c r="C73" s="271" t="s">
        <v>2923</v>
      </c>
      <c r="D73" s="271" t="s">
        <v>2936</v>
      </c>
      <c r="E73" s="278">
        <v>3600</v>
      </c>
      <c r="F73" s="277">
        <v>2950</v>
      </c>
      <c r="G73" s="277">
        <v>2650</v>
      </c>
      <c r="H73" s="277">
        <v>2490</v>
      </c>
      <c r="I73" s="277">
        <v>2390</v>
      </c>
    </row>
    <row r="74" spans="2:9" ht="16.5" thickTop="1" thickBot="1">
      <c r="B74" s="395"/>
      <c r="C74" s="269" t="s">
        <v>2924</v>
      </c>
      <c r="D74" s="269" t="s">
        <v>2936</v>
      </c>
      <c r="E74" s="278">
        <v>3600</v>
      </c>
      <c r="F74" s="279">
        <v>2970</v>
      </c>
      <c r="G74" s="279">
        <v>2370</v>
      </c>
      <c r="H74" s="279">
        <v>2220</v>
      </c>
      <c r="I74" s="279">
        <v>2160</v>
      </c>
    </row>
    <row r="75" spans="2:9" ht="16.5" thickTop="1" thickBot="1">
      <c r="B75" s="395"/>
      <c r="C75" s="271" t="s">
        <v>2937</v>
      </c>
      <c r="D75" s="271" t="s">
        <v>2936</v>
      </c>
      <c r="E75" s="278">
        <v>3600</v>
      </c>
      <c r="F75" s="277">
        <v>2460</v>
      </c>
      <c r="G75" s="277">
        <v>1600</v>
      </c>
      <c r="H75" s="277">
        <v>1390</v>
      </c>
      <c r="I75" s="277">
        <v>1320</v>
      </c>
    </row>
    <row r="76" spans="2:9" ht="16.5" thickTop="1" thickBot="1">
      <c r="B76" s="396"/>
      <c r="C76" s="269" t="s">
        <v>2938</v>
      </c>
      <c r="D76" s="269" t="s">
        <v>2936</v>
      </c>
      <c r="E76" s="278">
        <v>3600</v>
      </c>
      <c r="F76" s="279">
        <v>3360</v>
      </c>
      <c r="G76" s="279">
        <v>3280</v>
      </c>
      <c r="H76" s="279">
        <v>3230</v>
      </c>
      <c r="I76" s="279">
        <v>3170</v>
      </c>
    </row>
    <row r="77" spans="2:9" ht="15.75" thickBot="1">
      <c r="B77" s="274" t="s">
        <v>2939</v>
      </c>
      <c r="C77" s="271" t="s">
        <v>2932</v>
      </c>
      <c r="D77" s="271" t="s">
        <v>2940</v>
      </c>
      <c r="E77" s="276">
        <v>0.02</v>
      </c>
      <c r="F77" s="276">
        <v>0.02</v>
      </c>
      <c r="G77" s="276">
        <v>0.02</v>
      </c>
      <c r="H77" s="276">
        <v>0.02</v>
      </c>
      <c r="I77" s="276">
        <v>0.02</v>
      </c>
    </row>
    <row r="80" spans="2:9" ht="15.75" thickBot="1">
      <c r="B80" s="266" t="s">
        <v>2946</v>
      </c>
    </row>
    <row r="81" spans="2:12" ht="15.75" thickBot="1">
      <c r="B81" s="400"/>
      <c r="C81" s="401"/>
      <c r="D81" s="267" t="s">
        <v>0</v>
      </c>
      <c r="E81" s="275">
        <v>2015</v>
      </c>
      <c r="F81" s="275">
        <v>2020</v>
      </c>
      <c r="G81" s="275">
        <v>2030</v>
      </c>
      <c r="H81" s="275">
        <v>2040</v>
      </c>
      <c r="I81" s="275">
        <v>2050</v>
      </c>
    </row>
    <row r="82" spans="2:12" ht="16.5" thickTop="1" thickBot="1">
      <c r="B82" s="402" t="s">
        <v>2935</v>
      </c>
      <c r="C82" s="269" t="s">
        <v>2922</v>
      </c>
      <c r="D82" s="269" t="s">
        <v>2936</v>
      </c>
      <c r="E82" s="278">
        <v>5500</v>
      </c>
      <c r="F82" s="279">
        <v>4690</v>
      </c>
      <c r="G82" s="279">
        <v>4490</v>
      </c>
      <c r="H82" s="279">
        <v>4330</v>
      </c>
      <c r="I82" s="279">
        <v>4140</v>
      </c>
    </row>
    <row r="83" spans="2:12" ht="16.5" thickTop="1" thickBot="1">
      <c r="B83" s="395"/>
      <c r="C83" s="271" t="s">
        <v>2923</v>
      </c>
      <c r="D83" s="271" t="s">
        <v>2936</v>
      </c>
      <c r="E83" s="278">
        <v>5500</v>
      </c>
      <c r="F83" s="277">
        <v>4510</v>
      </c>
      <c r="G83" s="277">
        <v>4040</v>
      </c>
      <c r="H83" s="277">
        <v>3810</v>
      </c>
      <c r="I83" s="277">
        <v>3660</v>
      </c>
    </row>
    <row r="84" spans="2:12" ht="16.5" thickTop="1" thickBot="1">
      <c r="B84" s="395"/>
      <c r="C84" s="269" t="s">
        <v>2924</v>
      </c>
      <c r="D84" s="269" t="s">
        <v>2936</v>
      </c>
      <c r="E84" s="278">
        <v>5500</v>
      </c>
      <c r="F84" s="279">
        <v>4540</v>
      </c>
      <c r="G84" s="279">
        <v>3620</v>
      </c>
      <c r="H84" s="279">
        <v>3390</v>
      </c>
      <c r="I84" s="279">
        <v>3300</v>
      </c>
    </row>
    <row r="85" spans="2:12" ht="16.5" thickTop="1" thickBot="1">
      <c r="B85" s="395"/>
      <c r="C85" s="271" t="s">
        <v>2937</v>
      </c>
      <c r="D85" s="271" t="s">
        <v>2936</v>
      </c>
      <c r="E85" s="278">
        <v>5500</v>
      </c>
      <c r="F85" s="277">
        <v>3760</v>
      </c>
      <c r="G85" s="277">
        <v>2440</v>
      </c>
      <c r="H85" s="277">
        <v>2120</v>
      </c>
      <c r="I85" s="277">
        <v>2010</v>
      </c>
    </row>
    <row r="86" spans="2:12" ht="16.5" thickTop="1" thickBot="1">
      <c r="B86" s="396"/>
      <c r="C86" s="269" t="s">
        <v>2938</v>
      </c>
      <c r="D86" s="269" t="s">
        <v>2936</v>
      </c>
      <c r="E86" s="278">
        <v>5500</v>
      </c>
      <c r="F86" s="279">
        <v>5130</v>
      </c>
      <c r="G86" s="279">
        <v>5000</v>
      </c>
      <c r="H86" s="279">
        <v>4930</v>
      </c>
      <c r="I86" s="279">
        <v>4850</v>
      </c>
    </row>
    <row r="87" spans="2:12" ht="15.75" thickBot="1">
      <c r="B87" s="274" t="s">
        <v>2939</v>
      </c>
      <c r="C87" s="271" t="s">
        <v>2932</v>
      </c>
      <c r="D87" s="271" t="s">
        <v>2940</v>
      </c>
      <c r="E87" s="276">
        <v>0.02</v>
      </c>
      <c r="F87" s="276">
        <v>0.02</v>
      </c>
      <c r="G87" s="276">
        <v>0.02</v>
      </c>
      <c r="H87" s="276">
        <v>0.02</v>
      </c>
      <c r="I87" s="276">
        <v>0.02</v>
      </c>
    </row>
    <row r="89" spans="2:12" ht="15.75" thickBot="1">
      <c r="B89" s="266" t="s">
        <v>2947</v>
      </c>
    </row>
    <row r="90" spans="2:12" ht="15.75" thickBot="1">
      <c r="B90" s="405"/>
      <c r="C90" s="406"/>
      <c r="D90" s="282" t="s">
        <v>0</v>
      </c>
      <c r="E90" s="283">
        <v>2015</v>
      </c>
      <c r="F90" s="283">
        <v>2020</v>
      </c>
      <c r="G90" s="283">
        <v>2025</v>
      </c>
      <c r="H90" s="283">
        <v>2030</v>
      </c>
      <c r="I90" s="283">
        <v>2035</v>
      </c>
      <c r="J90" s="283">
        <v>2040</v>
      </c>
      <c r="K90" s="283">
        <v>2045</v>
      </c>
      <c r="L90" s="283">
        <v>2050</v>
      </c>
    </row>
    <row r="91" spans="2:12" ht="16.5" thickTop="1" thickBot="1">
      <c r="B91" s="407" t="s">
        <v>2921</v>
      </c>
      <c r="C91" s="284" t="s">
        <v>2922</v>
      </c>
      <c r="D91" s="284" t="s">
        <v>2</v>
      </c>
      <c r="E91" s="285">
        <v>220</v>
      </c>
      <c r="F91" s="285">
        <v>424.27247422740209</v>
      </c>
      <c r="G91" s="285">
        <v>533.59458604179963</v>
      </c>
      <c r="H91" s="285">
        <v>642.91669785619729</v>
      </c>
      <c r="I91" s="285">
        <v>833.73054213910052</v>
      </c>
      <c r="J91" s="285">
        <v>1024.5443864220038</v>
      </c>
      <c r="K91" s="285">
        <v>1244.4582838637666</v>
      </c>
      <c r="L91" s="285">
        <v>1464.3721813055295</v>
      </c>
    </row>
    <row r="92" spans="2:12" ht="15.75" thickBot="1">
      <c r="B92" s="408"/>
      <c r="C92" s="286" t="s">
        <v>2923</v>
      </c>
      <c r="D92" s="286" t="s">
        <v>2</v>
      </c>
      <c r="E92" s="287">
        <v>220</v>
      </c>
      <c r="F92" s="287">
        <v>491.63636363636363</v>
      </c>
      <c r="G92" s="287">
        <v>826.81818181818176</v>
      </c>
      <c r="H92" s="287">
        <v>1162</v>
      </c>
      <c r="I92" s="287">
        <v>1851</v>
      </c>
      <c r="J92" s="287">
        <v>2540</v>
      </c>
      <c r="K92" s="287">
        <v>3482</v>
      </c>
      <c r="L92" s="287">
        <v>4424</v>
      </c>
    </row>
    <row r="93" spans="2:12" ht="15.75" thickBot="1">
      <c r="B93" s="409"/>
      <c r="C93" s="284" t="s">
        <v>2924</v>
      </c>
      <c r="D93" s="284" t="s">
        <v>2</v>
      </c>
      <c r="E93" s="285">
        <v>220</v>
      </c>
      <c r="F93" s="285">
        <v>732.07456591498942</v>
      </c>
      <c r="G93" s="285">
        <v>1785.321819256143</v>
      </c>
      <c r="H93" s="285">
        <v>2838.5690725972968</v>
      </c>
      <c r="I93" s="285">
        <v>3913.0395866832614</v>
      </c>
      <c r="J93" s="285">
        <v>4987.5101007692256</v>
      </c>
      <c r="K93" s="285">
        <v>5866.1955602156177</v>
      </c>
      <c r="L93" s="285">
        <v>6744.8810196620088</v>
      </c>
    </row>
    <row r="94" spans="2:12" ht="15.75" thickBot="1">
      <c r="B94" s="410" t="s">
        <v>2925</v>
      </c>
      <c r="C94" s="286" t="s">
        <v>2922</v>
      </c>
      <c r="D94" s="286" t="s">
        <v>2926</v>
      </c>
      <c r="E94" s="287">
        <v>36.245940000000004</v>
      </c>
      <c r="F94" s="287">
        <v>40.827894845480408</v>
      </c>
      <c r="G94" s="287">
        <v>23.43515905924869</v>
      </c>
      <c r="H94" s="287">
        <v>21.196685666510348</v>
      </c>
      <c r="I94" s="287">
        <v>25.577992100646632</v>
      </c>
      <c r="J94" s="287">
        <v>93.871145612514667</v>
      </c>
      <c r="K94" s="287">
        <v>91.576352500844422</v>
      </c>
      <c r="L94" s="287">
        <v>60.652260380589816</v>
      </c>
    </row>
    <row r="95" spans="2:12" ht="15.75" thickBot="1">
      <c r="B95" s="408"/>
      <c r="C95" s="284" t="s">
        <v>2923</v>
      </c>
      <c r="D95" s="284" t="s">
        <v>2926</v>
      </c>
      <c r="E95" s="285">
        <v>36.245940000000004</v>
      </c>
      <c r="F95" s="285">
        <v>54.300672727272719</v>
      </c>
      <c r="G95" s="285">
        <v>52.434247272727269</v>
      </c>
      <c r="H95" s="285">
        <v>82.541480000000007</v>
      </c>
      <c r="I95" s="285">
        <v>128.67766</v>
      </c>
      <c r="J95" s="285">
        <v>190.04593999999997</v>
      </c>
      <c r="K95" s="285">
        <v>242.50067272727273</v>
      </c>
      <c r="L95" s="285">
        <v>241.03424727272721</v>
      </c>
    </row>
    <row r="96" spans="2:12" ht="15.75" thickBot="1">
      <c r="B96" s="409"/>
      <c r="C96" s="286" t="s">
        <v>2924</v>
      </c>
      <c r="D96" s="286" t="s">
        <v>2926</v>
      </c>
      <c r="E96" s="287">
        <v>36.245940000000004</v>
      </c>
      <c r="F96" s="287">
        <v>102.38831318299788</v>
      </c>
      <c r="G96" s="287">
        <v>174.4386363111916</v>
      </c>
      <c r="H96" s="287">
        <v>247.76326502526985</v>
      </c>
      <c r="I96" s="287">
        <v>232.6818095473478</v>
      </c>
      <c r="J96" s="287">
        <v>240.22999608703793</v>
      </c>
      <c r="K96" s="287">
        <v>283.37477419456809</v>
      </c>
      <c r="L96" s="287">
        <v>344.92635907817805</v>
      </c>
    </row>
    <row r="97" spans="1:12" ht="15.75" thickBot="1">
      <c r="B97" s="411" t="s">
        <v>2927</v>
      </c>
      <c r="C97" s="284" t="s">
        <v>2928</v>
      </c>
      <c r="D97" s="284" t="s">
        <v>2908</v>
      </c>
      <c r="E97" s="288">
        <v>0.2</v>
      </c>
      <c r="F97" s="288">
        <v>0.2</v>
      </c>
      <c r="G97" s="288">
        <v>0.2</v>
      </c>
      <c r="H97" s="288">
        <v>0.2</v>
      </c>
      <c r="I97" s="288">
        <v>0.2</v>
      </c>
      <c r="J97" s="288">
        <v>0.2</v>
      </c>
      <c r="K97" s="288">
        <v>0.2</v>
      </c>
      <c r="L97" s="288">
        <v>0.2</v>
      </c>
    </row>
    <row r="98" spans="1:12" ht="15.75" thickBot="1">
      <c r="B98" s="412"/>
      <c r="C98" s="286" t="s">
        <v>2929</v>
      </c>
      <c r="D98" s="286" t="s">
        <v>2908</v>
      </c>
      <c r="E98" s="289">
        <v>0.23</v>
      </c>
      <c r="F98" s="289">
        <v>0.23</v>
      </c>
      <c r="G98" s="289">
        <v>0.23</v>
      </c>
      <c r="H98" s="289">
        <v>0.23</v>
      </c>
      <c r="I98" s="289">
        <v>0.23</v>
      </c>
      <c r="J98" s="289">
        <v>0.23</v>
      </c>
      <c r="K98" s="289">
        <v>0.23</v>
      </c>
      <c r="L98" s="289">
        <v>0.23</v>
      </c>
    </row>
    <row r="99" spans="1:12" ht="15.75" thickBot="1">
      <c r="B99" s="413"/>
      <c r="C99" s="284" t="s">
        <v>2930</v>
      </c>
      <c r="D99" s="284" t="s">
        <v>2908</v>
      </c>
      <c r="E99" s="288">
        <v>0.1</v>
      </c>
      <c r="F99" s="288">
        <v>0.1</v>
      </c>
      <c r="G99" s="288">
        <v>0.1</v>
      </c>
      <c r="H99" s="288">
        <v>0.1</v>
      </c>
      <c r="I99" s="288">
        <v>0.1</v>
      </c>
      <c r="J99" s="288">
        <v>0.1</v>
      </c>
      <c r="K99" s="288">
        <v>0.1</v>
      </c>
      <c r="L99" s="288">
        <v>0.1</v>
      </c>
    </row>
    <row r="100" spans="1:12" ht="15.75" thickBot="1">
      <c r="B100" s="290" t="s">
        <v>2931</v>
      </c>
      <c r="C100" s="286" t="s">
        <v>2948</v>
      </c>
      <c r="D100" s="286" t="s">
        <v>2906</v>
      </c>
      <c r="E100" s="291">
        <v>25</v>
      </c>
      <c r="F100" s="291">
        <v>25</v>
      </c>
      <c r="G100" s="291">
        <v>25</v>
      </c>
      <c r="H100" s="291">
        <v>25</v>
      </c>
      <c r="I100" s="291">
        <v>25</v>
      </c>
      <c r="J100" s="291">
        <v>25</v>
      </c>
      <c r="K100" s="291">
        <v>25</v>
      </c>
      <c r="L100" s="291">
        <v>25</v>
      </c>
    </row>
    <row r="102" spans="1:12" ht="15.75" thickBot="1">
      <c r="B102" s="266" t="s">
        <v>2949</v>
      </c>
    </row>
    <row r="103" spans="1:12" ht="15.75" thickBot="1">
      <c r="B103" s="425"/>
      <c r="C103" s="426"/>
      <c r="D103" s="282" t="s">
        <v>0</v>
      </c>
      <c r="E103" s="283">
        <v>2015</v>
      </c>
      <c r="F103" s="283">
        <v>2020</v>
      </c>
      <c r="G103" s="283">
        <v>2030</v>
      </c>
      <c r="H103" s="283">
        <v>2040</v>
      </c>
      <c r="I103" s="283">
        <v>2050</v>
      </c>
    </row>
    <row r="104" spans="1:12" ht="16.5" thickTop="1" thickBot="1">
      <c r="B104" s="407" t="s">
        <v>2935</v>
      </c>
      <c r="C104" s="292" t="s">
        <v>2922</v>
      </c>
      <c r="D104" s="292" t="s">
        <v>2936</v>
      </c>
      <c r="E104" s="293">
        <v>1120</v>
      </c>
      <c r="F104" s="294">
        <v>910</v>
      </c>
      <c r="G104" s="294">
        <v>790</v>
      </c>
      <c r="H104" s="294">
        <v>640</v>
      </c>
      <c r="I104" s="294">
        <v>550</v>
      </c>
    </row>
    <row r="105" spans="1:12" ht="16.5" thickTop="1" thickBot="1">
      <c r="A105" s="184" t="s">
        <v>2772</v>
      </c>
      <c r="B105" s="408"/>
      <c r="C105" s="295" t="s">
        <v>2923</v>
      </c>
      <c r="D105" s="295" t="s">
        <v>2936</v>
      </c>
      <c r="E105" s="293">
        <v>1120</v>
      </c>
      <c r="F105" s="296">
        <v>860</v>
      </c>
      <c r="G105" s="296">
        <v>650</v>
      </c>
      <c r="H105" s="296">
        <v>500</v>
      </c>
      <c r="I105" s="296">
        <v>410</v>
      </c>
    </row>
    <row r="106" spans="1:12" ht="16.5" thickTop="1" thickBot="1">
      <c r="B106" s="408"/>
      <c r="C106" s="292" t="s">
        <v>2924</v>
      </c>
      <c r="D106" s="292" t="s">
        <v>2936</v>
      </c>
      <c r="E106" s="293">
        <v>1120</v>
      </c>
      <c r="F106" s="294">
        <v>760</v>
      </c>
      <c r="G106" s="294">
        <v>490</v>
      </c>
      <c r="H106" s="294">
        <v>400</v>
      </c>
      <c r="I106" s="294">
        <v>350</v>
      </c>
    </row>
    <row r="107" spans="1:12" ht="16.5" thickTop="1" thickBot="1">
      <c r="B107" s="408"/>
      <c r="C107" s="295" t="s">
        <v>2937</v>
      </c>
      <c r="D107" s="295" t="s">
        <v>2936</v>
      </c>
      <c r="E107" s="293">
        <v>1120</v>
      </c>
      <c r="F107" s="296">
        <v>710</v>
      </c>
      <c r="G107" s="296">
        <v>430</v>
      </c>
      <c r="H107" s="296">
        <v>340</v>
      </c>
      <c r="I107" s="296">
        <v>280</v>
      </c>
    </row>
    <row r="108" spans="1:12" ht="16.5" thickTop="1" thickBot="1">
      <c r="B108" s="409"/>
      <c r="C108" s="292" t="s">
        <v>2938</v>
      </c>
      <c r="D108" s="292" t="s">
        <v>2936</v>
      </c>
      <c r="E108" s="293">
        <v>1120</v>
      </c>
      <c r="F108" s="294">
        <v>1010</v>
      </c>
      <c r="G108" s="294">
        <v>950</v>
      </c>
      <c r="H108" s="294">
        <v>860</v>
      </c>
      <c r="I108" s="294">
        <v>800</v>
      </c>
    </row>
    <row r="109" spans="1:12" ht="18" thickBot="1">
      <c r="B109" s="290" t="s">
        <v>2939</v>
      </c>
      <c r="C109" s="295" t="s">
        <v>2932</v>
      </c>
      <c r="D109" s="297" t="s">
        <v>2950</v>
      </c>
      <c r="E109" s="298">
        <v>2.3E-2</v>
      </c>
      <c r="F109" s="298">
        <v>2.3E-2</v>
      </c>
      <c r="G109" s="298">
        <v>2.3E-2</v>
      </c>
      <c r="H109" s="298">
        <v>2.3E-2</v>
      </c>
      <c r="I109" s="298">
        <v>2.3E-2</v>
      </c>
    </row>
    <row r="112" spans="1:12" ht="15.75" thickBot="1">
      <c r="B112" s="266" t="s">
        <v>2951</v>
      </c>
    </row>
    <row r="113" spans="1:9" ht="15.75" thickBot="1">
      <c r="B113" s="425"/>
      <c r="C113" s="426"/>
      <c r="D113" s="282" t="s">
        <v>0</v>
      </c>
      <c r="E113" s="283">
        <v>2015</v>
      </c>
      <c r="F113" s="283">
        <v>2020</v>
      </c>
      <c r="G113" s="283">
        <v>2030</v>
      </c>
      <c r="H113" s="283">
        <v>2040</v>
      </c>
      <c r="I113" s="283">
        <v>2050</v>
      </c>
    </row>
    <row r="114" spans="1:9" ht="16.5" thickTop="1" thickBot="1">
      <c r="B114" s="407" t="s">
        <v>2935</v>
      </c>
      <c r="C114" s="292" t="s">
        <v>2922</v>
      </c>
      <c r="D114" s="292" t="s">
        <v>2936</v>
      </c>
      <c r="E114" s="293">
        <v>1020</v>
      </c>
      <c r="F114" s="294">
        <v>830</v>
      </c>
      <c r="G114" s="294">
        <v>720</v>
      </c>
      <c r="H114" s="294">
        <v>580</v>
      </c>
      <c r="I114" s="294">
        <v>500</v>
      </c>
    </row>
    <row r="115" spans="1:9" ht="16.5" thickTop="1" thickBot="1">
      <c r="A115" s="184" t="s">
        <v>2952</v>
      </c>
      <c r="B115" s="408"/>
      <c r="C115" s="295" t="s">
        <v>2923</v>
      </c>
      <c r="D115" s="295" t="s">
        <v>2936</v>
      </c>
      <c r="E115" s="293">
        <v>1020</v>
      </c>
      <c r="F115" s="296">
        <v>790</v>
      </c>
      <c r="G115" s="296">
        <v>600</v>
      </c>
      <c r="H115" s="296">
        <v>450</v>
      </c>
      <c r="I115" s="296">
        <v>370</v>
      </c>
    </row>
    <row r="116" spans="1:9" ht="16.5" thickTop="1" thickBot="1">
      <c r="B116" s="408"/>
      <c r="C116" s="292" t="s">
        <v>2924</v>
      </c>
      <c r="D116" s="292" t="s">
        <v>2936</v>
      </c>
      <c r="E116" s="293">
        <v>1020</v>
      </c>
      <c r="F116" s="294">
        <v>690</v>
      </c>
      <c r="G116" s="294">
        <v>450</v>
      </c>
      <c r="H116" s="294">
        <v>370</v>
      </c>
      <c r="I116" s="294">
        <v>320</v>
      </c>
    </row>
    <row r="117" spans="1:9" ht="16.5" thickTop="1" thickBot="1">
      <c r="B117" s="408"/>
      <c r="C117" s="295" t="s">
        <v>2937</v>
      </c>
      <c r="D117" s="295" t="s">
        <v>2936</v>
      </c>
      <c r="E117" s="293">
        <v>1020</v>
      </c>
      <c r="F117" s="296">
        <v>650</v>
      </c>
      <c r="G117" s="296">
        <v>390</v>
      </c>
      <c r="H117" s="296">
        <v>310</v>
      </c>
      <c r="I117" s="296">
        <v>260</v>
      </c>
    </row>
    <row r="118" spans="1:9" ht="16.5" thickTop="1" thickBot="1">
      <c r="B118" s="409"/>
      <c r="C118" s="292" t="s">
        <v>2938</v>
      </c>
      <c r="D118" s="292" t="s">
        <v>2936</v>
      </c>
      <c r="E118" s="293">
        <v>1020</v>
      </c>
      <c r="F118" s="294">
        <v>920</v>
      </c>
      <c r="G118" s="294">
        <v>870</v>
      </c>
      <c r="H118" s="294">
        <v>780</v>
      </c>
      <c r="I118" s="294">
        <v>730</v>
      </c>
    </row>
    <row r="119" spans="1:9" ht="18" thickBot="1">
      <c r="B119" s="290" t="s">
        <v>2939</v>
      </c>
      <c r="C119" s="295" t="s">
        <v>2932</v>
      </c>
      <c r="D119" s="297" t="s">
        <v>2950</v>
      </c>
      <c r="E119" s="298">
        <v>1.7000000000000001E-2</v>
      </c>
      <c r="F119" s="298">
        <v>1.7000000000000001E-2</v>
      </c>
      <c r="G119" s="298">
        <v>1.7000000000000001E-2</v>
      </c>
      <c r="H119" s="298">
        <v>1.7000000000000001E-2</v>
      </c>
      <c r="I119" s="298">
        <v>1.7000000000000001E-2</v>
      </c>
    </row>
    <row r="122" spans="1:9" ht="15.75" thickBot="1">
      <c r="B122" s="266" t="s">
        <v>2953</v>
      </c>
    </row>
    <row r="123" spans="1:9" ht="15.75" thickBot="1">
      <c r="B123" s="414"/>
      <c r="C123" s="415"/>
      <c r="D123" s="282" t="s">
        <v>0</v>
      </c>
      <c r="E123" s="283">
        <v>2015</v>
      </c>
      <c r="F123" s="283">
        <v>2020</v>
      </c>
      <c r="G123" s="283">
        <v>2030</v>
      </c>
      <c r="H123" s="283">
        <v>2040</v>
      </c>
      <c r="I123" s="283">
        <v>2050</v>
      </c>
    </row>
    <row r="124" spans="1:9" ht="16.5" thickTop="1" thickBot="1">
      <c r="B124" s="407" t="s">
        <v>2935</v>
      </c>
      <c r="C124" s="284" t="s">
        <v>2922</v>
      </c>
      <c r="D124" s="284" t="s">
        <v>2936</v>
      </c>
      <c r="E124" s="299">
        <v>1140</v>
      </c>
      <c r="F124" s="300">
        <v>920</v>
      </c>
      <c r="G124" s="300">
        <v>810</v>
      </c>
      <c r="H124" s="300">
        <v>650</v>
      </c>
      <c r="I124" s="300">
        <v>560</v>
      </c>
    </row>
    <row r="125" spans="1:9" ht="16.5" thickTop="1" thickBot="1">
      <c r="A125" s="184" t="s">
        <v>2954</v>
      </c>
      <c r="B125" s="408"/>
      <c r="C125" s="286" t="s">
        <v>2923</v>
      </c>
      <c r="D125" s="286" t="s">
        <v>2936</v>
      </c>
      <c r="E125" s="299">
        <v>1140</v>
      </c>
      <c r="F125" s="291">
        <v>880</v>
      </c>
      <c r="G125" s="291">
        <v>670</v>
      </c>
      <c r="H125" s="291">
        <v>510</v>
      </c>
      <c r="I125" s="291">
        <v>410</v>
      </c>
    </row>
    <row r="126" spans="1:9" ht="16.5" thickTop="1" thickBot="1">
      <c r="B126" s="408"/>
      <c r="C126" s="284" t="s">
        <v>2924</v>
      </c>
      <c r="D126" s="284" t="s">
        <v>2936</v>
      </c>
      <c r="E126" s="299">
        <v>1140</v>
      </c>
      <c r="F126" s="300">
        <v>770</v>
      </c>
      <c r="G126" s="300">
        <v>500</v>
      </c>
      <c r="H126" s="300">
        <v>410</v>
      </c>
      <c r="I126" s="300">
        <v>350</v>
      </c>
    </row>
    <row r="127" spans="1:9" ht="16.5" thickTop="1" thickBot="1">
      <c r="B127" s="408"/>
      <c r="C127" s="286" t="s">
        <v>2937</v>
      </c>
      <c r="D127" s="286" t="s">
        <v>2936</v>
      </c>
      <c r="E127" s="299">
        <v>1140</v>
      </c>
      <c r="F127" s="291">
        <v>720</v>
      </c>
      <c r="G127" s="291">
        <v>430</v>
      </c>
      <c r="H127" s="291">
        <v>350</v>
      </c>
      <c r="I127" s="291">
        <v>290</v>
      </c>
    </row>
    <row r="128" spans="1:9" ht="16.5" thickTop="1" thickBot="1">
      <c r="B128" s="409"/>
      <c r="C128" s="284" t="s">
        <v>2938</v>
      </c>
      <c r="D128" s="284" t="s">
        <v>2936</v>
      </c>
      <c r="E128" s="299">
        <v>1140</v>
      </c>
      <c r="F128" s="300">
        <v>1030</v>
      </c>
      <c r="G128" s="300">
        <v>970</v>
      </c>
      <c r="H128" s="300">
        <v>880</v>
      </c>
      <c r="I128" s="300">
        <v>810</v>
      </c>
    </row>
    <row r="129" spans="2:12" ht="18" thickBot="1">
      <c r="B129" s="290" t="s">
        <v>2939</v>
      </c>
      <c r="C129" s="286" t="s">
        <v>2932</v>
      </c>
      <c r="D129" s="297" t="s">
        <v>2950</v>
      </c>
      <c r="E129" s="301">
        <v>2.5000000000000001E-2</v>
      </c>
      <c r="F129" s="301">
        <v>2.5000000000000001E-2</v>
      </c>
      <c r="G129" s="301">
        <v>2.5000000000000001E-2</v>
      </c>
      <c r="H129" s="301">
        <v>2.5000000000000001E-2</v>
      </c>
      <c r="I129" s="301">
        <v>2.5000000000000001E-2</v>
      </c>
    </row>
    <row r="132" spans="2:12" ht="15.75" thickBot="1">
      <c r="B132" s="266" t="s">
        <v>2955</v>
      </c>
    </row>
    <row r="133" spans="2:12" ht="15.75" thickBot="1">
      <c r="B133" s="414"/>
      <c r="C133" s="415"/>
      <c r="D133" s="282" t="s">
        <v>0</v>
      </c>
      <c r="E133" s="283">
        <v>2015</v>
      </c>
      <c r="F133" s="283">
        <v>2020</v>
      </c>
      <c r="G133" s="283">
        <v>2030</v>
      </c>
      <c r="H133" s="283">
        <v>2040</v>
      </c>
      <c r="I133" s="283">
        <v>2050</v>
      </c>
    </row>
    <row r="134" spans="2:12" ht="16.5" thickTop="1" thickBot="1">
      <c r="B134" s="407" t="s">
        <v>2935</v>
      </c>
      <c r="C134" s="284" t="s">
        <v>2922</v>
      </c>
      <c r="D134" s="284" t="s">
        <v>2936</v>
      </c>
      <c r="E134" s="299">
        <v>1360</v>
      </c>
      <c r="F134" s="300">
        <v>1100</v>
      </c>
      <c r="G134" s="300">
        <v>960</v>
      </c>
      <c r="H134" s="300">
        <v>780</v>
      </c>
      <c r="I134" s="300">
        <v>670</v>
      </c>
    </row>
    <row r="135" spans="2:12" ht="16.5" thickTop="1" thickBot="1">
      <c r="B135" s="408"/>
      <c r="C135" s="286" t="s">
        <v>2923</v>
      </c>
      <c r="D135" s="286" t="s">
        <v>2936</v>
      </c>
      <c r="E135" s="299">
        <v>1360</v>
      </c>
      <c r="F135" s="291">
        <v>1050</v>
      </c>
      <c r="G135" s="291">
        <v>800</v>
      </c>
      <c r="H135" s="291">
        <v>600</v>
      </c>
      <c r="I135" s="291">
        <v>490</v>
      </c>
    </row>
    <row r="136" spans="2:12" ht="16.5" thickTop="1" thickBot="1">
      <c r="B136" s="408"/>
      <c r="C136" s="284" t="s">
        <v>2924</v>
      </c>
      <c r="D136" s="284" t="s">
        <v>2936</v>
      </c>
      <c r="E136" s="299">
        <v>1360</v>
      </c>
      <c r="F136" s="300">
        <v>920</v>
      </c>
      <c r="G136" s="300">
        <v>600</v>
      </c>
      <c r="H136" s="300">
        <v>490</v>
      </c>
      <c r="I136" s="300">
        <v>420</v>
      </c>
    </row>
    <row r="137" spans="2:12" ht="16.5" thickTop="1" thickBot="1">
      <c r="B137" s="408"/>
      <c r="C137" s="286" t="s">
        <v>2937</v>
      </c>
      <c r="D137" s="286" t="s">
        <v>2936</v>
      </c>
      <c r="E137" s="299">
        <v>1360</v>
      </c>
      <c r="F137" s="291">
        <v>860</v>
      </c>
      <c r="G137" s="291">
        <v>520</v>
      </c>
      <c r="H137" s="291">
        <v>410</v>
      </c>
      <c r="I137" s="291">
        <v>350</v>
      </c>
    </row>
    <row r="138" spans="2:12" ht="16.5" thickTop="1" thickBot="1">
      <c r="B138" s="409"/>
      <c r="C138" s="284" t="s">
        <v>2938</v>
      </c>
      <c r="D138" s="284" t="s">
        <v>2936</v>
      </c>
      <c r="E138" s="299">
        <v>1360</v>
      </c>
      <c r="F138" s="300">
        <v>1230</v>
      </c>
      <c r="G138" s="300">
        <v>1150</v>
      </c>
      <c r="H138" s="300">
        <v>1050</v>
      </c>
      <c r="I138" s="300">
        <v>970</v>
      </c>
    </row>
    <row r="139" spans="2:12" ht="18" thickBot="1">
      <c r="B139" s="290" t="s">
        <v>2939</v>
      </c>
      <c r="C139" s="286" t="s">
        <v>2932</v>
      </c>
      <c r="D139" s="297" t="s">
        <v>2950</v>
      </c>
      <c r="E139" s="289">
        <v>0.02</v>
      </c>
      <c r="F139" s="289">
        <v>0.02</v>
      </c>
      <c r="G139" s="289">
        <v>0.02</v>
      </c>
      <c r="H139" s="289">
        <v>0.02</v>
      </c>
      <c r="I139" s="289">
        <v>0.02</v>
      </c>
    </row>
    <row r="141" spans="2:12" ht="21">
      <c r="B141" s="265" t="s">
        <v>2956</v>
      </c>
    </row>
    <row r="143" spans="2:12" ht="15.75" thickBot="1">
      <c r="B143" s="266" t="s">
        <v>2957</v>
      </c>
    </row>
    <row r="144" spans="2:12" ht="15.75" thickBot="1">
      <c r="B144" s="416"/>
      <c r="C144" s="417"/>
      <c r="D144" s="302" t="s">
        <v>0</v>
      </c>
      <c r="E144" s="303">
        <v>2015</v>
      </c>
      <c r="F144" s="303">
        <v>2020</v>
      </c>
      <c r="G144" s="303">
        <v>2025</v>
      </c>
      <c r="H144" s="303">
        <v>2030</v>
      </c>
      <c r="I144" s="303">
        <v>2035</v>
      </c>
      <c r="J144" s="303">
        <v>2040</v>
      </c>
      <c r="K144" s="303">
        <v>2045</v>
      </c>
      <c r="L144" s="303">
        <v>2050</v>
      </c>
    </row>
    <row r="145" spans="2:12" ht="16.5" thickTop="1" thickBot="1">
      <c r="B145" s="418" t="s">
        <v>2921</v>
      </c>
      <c r="C145" s="304" t="s">
        <v>2922</v>
      </c>
      <c r="D145" s="304" t="s">
        <v>2</v>
      </c>
      <c r="E145" s="305">
        <v>4.6590000000000016</v>
      </c>
      <c r="F145" s="305">
        <v>8.2511793318236339</v>
      </c>
      <c r="G145" s="305">
        <v>15.01533583440682</v>
      </c>
      <c r="H145" s="305">
        <v>21.779492336990003</v>
      </c>
      <c r="I145" s="305">
        <v>44.246468927389202</v>
      </c>
      <c r="J145" s="305">
        <v>66.713445517788401</v>
      </c>
      <c r="K145" s="305">
        <v>100.23140798494771</v>
      </c>
      <c r="L145" s="305">
        <v>133.74937045210703</v>
      </c>
    </row>
    <row r="146" spans="2:12" ht="15.75" thickBot="1">
      <c r="B146" s="419"/>
      <c r="C146" s="286" t="s">
        <v>2923</v>
      </c>
      <c r="D146" s="286" t="s">
        <v>2</v>
      </c>
      <c r="E146" s="287">
        <v>4.6590000000000016</v>
      </c>
      <c r="F146" s="287">
        <v>55.545454545454547</v>
      </c>
      <c r="G146" s="287">
        <v>129.27272727272725</v>
      </c>
      <c r="H146" s="287">
        <v>203</v>
      </c>
      <c r="I146" s="287">
        <v>384</v>
      </c>
      <c r="J146" s="287">
        <v>565</v>
      </c>
      <c r="K146" s="287">
        <v>752</v>
      </c>
      <c r="L146" s="287">
        <v>939</v>
      </c>
    </row>
    <row r="147" spans="2:12" ht="15.75" thickBot="1">
      <c r="B147" s="420"/>
      <c r="C147" s="304" t="s">
        <v>2924</v>
      </c>
      <c r="D147" s="304" t="s">
        <v>2</v>
      </c>
      <c r="E147" s="305">
        <v>4.6590000000000016</v>
      </c>
      <c r="F147" s="305">
        <v>31.216702751416161</v>
      </c>
      <c r="G147" s="305">
        <v>217.97660053168826</v>
      </c>
      <c r="H147" s="305">
        <v>404.73649831196036</v>
      </c>
      <c r="I147" s="305">
        <v>694.4168847160156</v>
      </c>
      <c r="J147" s="305">
        <v>984.09727112007101</v>
      </c>
      <c r="K147" s="305">
        <v>1228.672877065078</v>
      </c>
      <c r="L147" s="305">
        <v>1473.2484830100848</v>
      </c>
    </row>
    <row r="148" spans="2:12" ht="15.75" thickBot="1">
      <c r="B148" s="421" t="s">
        <v>2925</v>
      </c>
      <c r="C148" s="286" t="s">
        <v>2922</v>
      </c>
      <c r="D148" s="286" t="s">
        <v>2926</v>
      </c>
      <c r="E148" s="287">
        <v>0.67972000000000032</v>
      </c>
      <c r="F148" s="287">
        <v>0.71843586636472645</v>
      </c>
      <c r="G148" s="287">
        <v>1.1238106202123266</v>
      </c>
      <c r="H148" s="287">
        <v>1.6656519808209473</v>
      </c>
      <c r="I148" s="287">
        <v>3.4019368615760341</v>
      </c>
      <c r="J148" s="287">
        <v>5.7531337745836453</v>
      </c>
      <c r="K148" s="287">
        <v>6.1470962955387876</v>
      </c>
      <c r="L148" s="287">
        <v>8.6582445576896649</v>
      </c>
    </row>
    <row r="149" spans="2:12" ht="15.75" thickBot="1">
      <c r="B149" s="419"/>
      <c r="C149" s="304" t="s">
        <v>2923</v>
      </c>
      <c r="D149" s="304" t="s">
        <v>2926</v>
      </c>
      <c r="E149" s="305">
        <v>0.67972000000000032</v>
      </c>
      <c r="F149" s="305">
        <v>10.17729090909091</v>
      </c>
      <c r="G149" s="305">
        <v>8.0909090909090899</v>
      </c>
      <c r="H149" s="305">
        <v>21.483799999999999</v>
      </c>
      <c r="I149" s="305">
        <v>34</v>
      </c>
      <c r="J149" s="305">
        <v>38.568280000000001</v>
      </c>
      <c r="K149" s="305">
        <v>36.879719999999999</v>
      </c>
      <c r="L149" s="305">
        <v>48.777290909090901</v>
      </c>
    </row>
    <row r="150" spans="2:12" ht="15.75" thickBot="1">
      <c r="B150" s="420"/>
      <c r="C150" s="286" t="s">
        <v>2924</v>
      </c>
      <c r="D150" s="286" t="s">
        <v>2926</v>
      </c>
      <c r="E150" s="287">
        <v>0.67972000000000032</v>
      </c>
      <c r="F150" s="287">
        <v>5.3115405502832314</v>
      </c>
      <c r="G150" s="287">
        <v>19.02349904072015</v>
      </c>
      <c r="H150" s="287">
        <v>55.764260071388684</v>
      </c>
      <c r="I150" s="287">
        <v>58.966129368200043</v>
      </c>
      <c r="J150" s="287">
        <v>57.074305193422084</v>
      </c>
      <c r="K150" s="287">
        <v>53.727864432876572</v>
      </c>
      <c r="L150" s="287">
        <v>50.093638495409415</v>
      </c>
    </row>
    <row r="151" spans="2:12" ht="15.75" thickBot="1">
      <c r="B151" s="422" t="s">
        <v>2927</v>
      </c>
      <c r="C151" s="304" t="s">
        <v>2928</v>
      </c>
      <c r="D151" s="304" t="s">
        <v>2908</v>
      </c>
      <c r="E151" s="306">
        <v>7.0000000000000007E-2</v>
      </c>
      <c r="F151" s="306">
        <v>7.0000000000000007E-2</v>
      </c>
      <c r="G151" s="306">
        <v>7.0000000000000007E-2</v>
      </c>
      <c r="H151" s="306">
        <v>7.0000000000000007E-2</v>
      </c>
      <c r="I151" s="306">
        <v>7.0000000000000007E-2</v>
      </c>
      <c r="J151" s="306">
        <v>7.0000000000000007E-2</v>
      </c>
      <c r="K151" s="306">
        <v>7.0000000000000007E-2</v>
      </c>
      <c r="L151" s="306">
        <v>7.0000000000000007E-2</v>
      </c>
    </row>
    <row r="152" spans="2:12" ht="15.75" thickBot="1">
      <c r="B152" s="423"/>
      <c r="C152" s="286" t="s">
        <v>2929</v>
      </c>
      <c r="D152" s="286" t="s">
        <v>2908</v>
      </c>
      <c r="E152" s="289">
        <v>0.1</v>
      </c>
      <c r="F152" s="289">
        <v>0.1</v>
      </c>
      <c r="G152" s="289">
        <v>0.1</v>
      </c>
      <c r="H152" s="289">
        <v>0.1</v>
      </c>
      <c r="I152" s="289">
        <v>0.1</v>
      </c>
      <c r="J152" s="289">
        <v>0.1</v>
      </c>
      <c r="K152" s="289">
        <v>0.1</v>
      </c>
      <c r="L152" s="289">
        <v>0.1</v>
      </c>
    </row>
    <row r="153" spans="2:12" ht="15.75" thickBot="1">
      <c r="B153" s="424"/>
      <c r="C153" s="304" t="s">
        <v>2930</v>
      </c>
      <c r="D153" s="304" t="s">
        <v>2908</v>
      </c>
      <c r="E153" s="306">
        <v>0.04</v>
      </c>
      <c r="F153" s="306">
        <v>0.04</v>
      </c>
      <c r="G153" s="306">
        <v>0.04</v>
      </c>
      <c r="H153" s="306">
        <v>0.04</v>
      </c>
      <c r="I153" s="306">
        <v>0.04</v>
      </c>
      <c r="J153" s="306">
        <v>0.04</v>
      </c>
      <c r="K153" s="306">
        <v>0.04</v>
      </c>
      <c r="L153" s="306">
        <v>0.04</v>
      </c>
    </row>
    <row r="154" spans="2:12" ht="15.75" thickBot="1">
      <c r="B154" s="307" t="s">
        <v>2931</v>
      </c>
      <c r="C154" s="286" t="s">
        <v>2932</v>
      </c>
      <c r="D154" s="286" t="s">
        <v>2906</v>
      </c>
      <c r="E154" s="291">
        <v>30</v>
      </c>
      <c r="F154" s="291">
        <v>30</v>
      </c>
      <c r="G154" s="291">
        <v>30</v>
      </c>
      <c r="H154" s="291">
        <v>30</v>
      </c>
      <c r="I154" s="291">
        <v>30</v>
      </c>
      <c r="J154" s="291">
        <v>30</v>
      </c>
      <c r="K154" s="291">
        <v>30</v>
      </c>
      <c r="L154" s="291">
        <v>30</v>
      </c>
    </row>
    <row r="156" spans="2:12" ht="15.75" thickBot="1">
      <c r="B156" s="266" t="s">
        <v>2958</v>
      </c>
    </row>
    <row r="157" spans="2:12" ht="15.75" thickBot="1">
      <c r="B157" s="416"/>
      <c r="C157" s="417"/>
      <c r="D157" s="302" t="s">
        <v>0</v>
      </c>
      <c r="E157" s="303">
        <v>2015</v>
      </c>
      <c r="F157" s="303">
        <v>2020</v>
      </c>
      <c r="G157" s="303">
        <v>2030</v>
      </c>
      <c r="H157" s="303">
        <v>2040</v>
      </c>
      <c r="I157" s="303">
        <v>2050</v>
      </c>
    </row>
    <row r="158" spans="2:12" ht="16.5" thickTop="1" thickBot="1">
      <c r="B158" s="418" t="s">
        <v>2935</v>
      </c>
      <c r="C158" s="304" t="s">
        <v>2922</v>
      </c>
      <c r="D158" s="304" t="s">
        <v>2936</v>
      </c>
      <c r="E158" s="308">
        <v>6000</v>
      </c>
      <c r="F158" s="309">
        <v>5650</v>
      </c>
      <c r="G158" s="309">
        <v>5100</v>
      </c>
      <c r="H158" s="309">
        <v>4530</v>
      </c>
      <c r="I158" s="309">
        <v>4200</v>
      </c>
    </row>
    <row r="159" spans="2:12" ht="16.5" thickTop="1" thickBot="1">
      <c r="B159" s="419"/>
      <c r="C159" s="286" t="s">
        <v>2923</v>
      </c>
      <c r="D159" s="286" t="s">
        <v>2936</v>
      </c>
      <c r="E159" s="308">
        <v>6000</v>
      </c>
      <c r="F159" s="291">
        <v>4630</v>
      </c>
      <c r="G159" s="291">
        <v>4040</v>
      </c>
      <c r="H159" s="291">
        <v>3630</v>
      </c>
      <c r="I159" s="291">
        <v>3420</v>
      </c>
    </row>
    <row r="160" spans="2:12" ht="16.5" thickTop="1" thickBot="1">
      <c r="B160" s="419"/>
      <c r="C160" s="304" t="s">
        <v>2924</v>
      </c>
      <c r="D160" s="304" t="s">
        <v>2936</v>
      </c>
      <c r="E160" s="308">
        <v>6000</v>
      </c>
      <c r="F160" s="309">
        <v>4920</v>
      </c>
      <c r="G160" s="309">
        <v>3760</v>
      </c>
      <c r="H160" s="309">
        <v>3430</v>
      </c>
      <c r="I160" s="309">
        <v>3280</v>
      </c>
    </row>
    <row r="161" spans="2:9" ht="16.5" thickTop="1" thickBot="1">
      <c r="B161" s="419"/>
      <c r="C161" s="286" t="s">
        <v>2937</v>
      </c>
      <c r="D161" s="286" t="s">
        <v>2936</v>
      </c>
      <c r="E161" s="308">
        <v>6000</v>
      </c>
      <c r="F161" s="291">
        <v>4120</v>
      </c>
      <c r="G161" s="291">
        <v>3040</v>
      </c>
      <c r="H161" s="291">
        <v>2660</v>
      </c>
      <c r="I161" s="291">
        <v>2490</v>
      </c>
    </row>
    <row r="162" spans="2:9" ht="16.5" thickTop="1" thickBot="1">
      <c r="B162" s="420"/>
      <c r="C162" s="304" t="s">
        <v>2938</v>
      </c>
      <c r="D162" s="304" t="s">
        <v>2936</v>
      </c>
      <c r="E162" s="308">
        <v>6000</v>
      </c>
      <c r="F162" s="309">
        <v>5800</v>
      </c>
      <c r="G162" s="309">
        <v>5470</v>
      </c>
      <c r="H162" s="309">
        <v>5120</v>
      </c>
      <c r="I162" s="309">
        <v>4910</v>
      </c>
    </row>
    <row r="163" spans="2:9" ht="18" thickBot="1">
      <c r="B163" s="307" t="s">
        <v>2939</v>
      </c>
      <c r="C163" s="286" t="s">
        <v>2932</v>
      </c>
      <c r="D163" s="297" t="s">
        <v>2950</v>
      </c>
      <c r="E163" s="301">
        <v>1.7000000000000001E-2</v>
      </c>
      <c r="F163" s="301">
        <v>1.7000000000000001E-2</v>
      </c>
      <c r="G163" s="301">
        <v>1.7000000000000001E-2</v>
      </c>
      <c r="H163" s="301">
        <v>1.7000000000000001E-2</v>
      </c>
      <c r="I163" s="301">
        <v>1.7000000000000001E-2</v>
      </c>
    </row>
    <row r="166" spans="2:9" ht="15.75" thickBot="1">
      <c r="B166" s="266" t="s">
        <v>2959</v>
      </c>
    </row>
    <row r="167" spans="2:9" ht="15.75" thickBot="1">
      <c r="B167" s="416"/>
      <c r="C167" s="417"/>
      <c r="D167" s="302" t="s">
        <v>0</v>
      </c>
      <c r="E167" s="303">
        <v>2015</v>
      </c>
      <c r="F167" s="303">
        <v>2020</v>
      </c>
      <c r="G167" s="303">
        <v>2030</v>
      </c>
      <c r="H167" s="303">
        <v>2040</v>
      </c>
      <c r="I167" s="303">
        <v>2050</v>
      </c>
    </row>
    <row r="168" spans="2:9" ht="16.5" thickTop="1" thickBot="1">
      <c r="B168" s="418" t="s">
        <v>2935</v>
      </c>
      <c r="C168" s="304" t="s">
        <v>2922</v>
      </c>
      <c r="D168" s="304" t="s">
        <v>2936</v>
      </c>
      <c r="E168" s="308">
        <v>5280</v>
      </c>
      <c r="F168" s="309">
        <v>4970</v>
      </c>
      <c r="G168" s="309">
        <v>4480</v>
      </c>
      <c r="H168" s="309">
        <v>3990</v>
      </c>
      <c r="I168" s="309">
        <v>3690</v>
      </c>
    </row>
    <row r="169" spans="2:9" ht="16.5" thickTop="1" thickBot="1">
      <c r="B169" s="419"/>
      <c r="C169" s="286" t="s">
        <v>2923</v>
      </c>
      <c r="D169" s="286" t="s">
        <v>2936</v>
      </c>
      <c r="E169" s="308">
        <v>5280</v>
      </c>
      <c r="F169" s="291">
        <v>4070</v>
      </c>
      <c r="G169" s="291">
        <v>3560</v>
      </c>
      <c r="H169" s="291">
        <v>3190</v>
      </c>
      <c r="I169" s="291">
        <v>3010</v>
      </c>
    </row>
    <row r="170" spans="2:9" ht="16.5" thickTop="1" thickBot="1">
      <c r="B170" s="419"/>
      <c r="C170" s="304" t="s">
        <v>2924</v>
      </c>
      <c r="D170" s="304" t="s">
        <v>2936</v>
      </c>
      <c r="E170" s="308">
        <v>5280</v>
      </c>
      <c r="F170" s="309">
        <v>4330</v>
      </c>
      <c r="G170" s="309">
        <v>3310</v>
      </c>
      <c r="H170" s="309">
        <v>3010</v>
      </c>
      <c r="I170" s="309">
        <v>2880</v>
      </c>
    </row>
    <row r="171" spans="2:9" ht="16.5" thickTop="1" thickBot="1">
      <c r="B171" s="419"/>
      <c r="C171" s="286" t="s">
        <v>2937</v>
      </c>
      <c r="D171" s="286" t="s">
        <v>2936</v>
      </c>
      <c r="E171" s="308">
        <v>5280</v>
      </c>
      <c r="F171" s="291">
        <v>3620</v>
      </c>
      <c r="G171" s="291">
        <v>2680</v>
      </c>
      <c r="H171" s="291">
        <v>2340</v>
      </c>
      <c r="I171" s="291">
        <v>2190</v>
      </c>
    </row>
    <row r="172" spans="2:9" ht="16.5" thickTop="1" thickBot="1">
      <c r="B172" s="420"/>
      <c r="C172" s="304" t="s">
        <v>2938</v>
      </c>
      <c r="D172" s="304" t="s">
        <v>2936</v>
      </c>
      <c r="E172" s="308">
        <v>5280</v>
      </c>
      <c r="F172" s="309">
        <v>5110</v>
      </c>
      <c r="G172" s="309">
        <v>4820</v>
      </c>
      <c r="H172" s="309">
        <v>4510</v>
      </c>
      <c r="I172" s="309">
        <v>4320</v>
      </c>
    </row>
    <row r="173" spans="2:9" ht="18" thickBot="1">
      <c r="B173" s="307" t="s">
        <v>2939</v>
      </c>
      <c r="C173" s="286" t="s">
        <v>2932</v>
      </c>
      <c r="D173" s="297" t="s">
        <v>2950</v>
      </c>
      <c r="E173" s="301">
        <v>1.7000000000000001E-2</v>
      </c>
      <c r="F173" s="301">
        <v>1.7000000000000001E-2</v>
      </c>
      <c r="G173" s="301">
        <v>1.7000000000000001E-2</v>
      </c>
      <c r="H173" s="301">
        <v>1.7000000000000001E-2</v>
      </c>
      <c r="I173" s="301">
        <v>1.7000000000000001E-2</v>
      </c>
    </row>
    <row r="175" spans="2:9" ht="21">
      <c r="B175" s="265" t="s">
        <v>2960</v>
      </c>
    </row>
    <row r="177" spans="2:12" ht="15.75" thickBot="1">
      <c r="B177" s="266" t="s">
        <v>2961</v>
      </c>
    </row>
    <row r="178" spans="2:12" ht="15.75" thickBot="1">
      <c r="B178" s="433"/>
      <c r="C178" s="434"/>
      <c r="D178" s="310" t="s">
        <v>0</v>
      </c>
      <c r="E178" s="311">
        <v>2015</v>
      </c>
      <c r="F178" s="311">
        <v>2020</v>
      </c>
      <c r="G178" s="311">
        <v>2025</v>
      </c>
      <c r="H178" s="311">
        <v>2030</v>
      </c>
      <c r="I178" s="311">
        <v>2035</v>
      </c>
      <c r="J178" s="311">
        <v>2040</v>
      </c>
      <c r="K178" s="311">
        <v>2045</v>
      </c>
      <c r="L178" s="311">
        <v>2050</v>
      </c>
    </row>
    <row r="179" spans="2:12" ht="16.5" thickTop="1" thickBot="1">
      <c r="B179" s="435" t="s">
        <v>2921</v>
      </c>
      <c r="C179" s="312" t="s">
        <v>2922</v>
      </c>
      <c r="D179" s="312" t="s">
        <v>2</v>
      </c>
      <c r="E179" s="313">
        <v>11.847999999999999</v>
      </c>
      <c r="F179" s="313">
        <v>18.157344509707865</v>
      </c>
      <c r="G179" s="313">
        <v>23.307843677987066</v>
      </c>
      <c r="H179" s="313">
        <v>28.458342846266262</v>
      </c>
      <c r="I179" s="313">
        <v>36.224364686690222</v>
      </c>
      <c r="J179" s="313">
        <v>43.990386527114183</v>
      </c>
      <c r="K179" s="313">
        <v>54.674039193009826</v>
      </c>
      <c r="L179" s="313">
        <v>65.357691858905469</v>
      </c>
    </row>
    <row r="180" spans="2:12" ht="15.75" thickBot="1">
      <c r="B180" s="428"/>
      <c r="C180" s="314" t="s">
        <v>2923</v>
      </c>
      <c r="D180" s="314" t="s">
        <v>2</v>
      </c>
      <c r="E180" s="315">
        <v>11.847999999999999</v>
      </c>
      <c r="F180" s="315">
        <v>24.545454545454547</v>
      </c>
      <c r="G180" s="315">
        <v>37.272727272727273</v>
      </c>
      <c r="H180" s="315">
        <v>50</v>
      </c>
      <c r="I180" s="315">
        <v>70.5</v>
      </c>
      <c r="J180" s="315">
        <v>91</v>
      </c>
      <c r="K180" s="315">
        <v>118</v>
      </c>
      <c r="L180" s="315">
        <v>145</v>
      </c>
    </row>
    <row r="181" spans="2:12" ht="15.75" thickBot="1">
      <c r="B181" s="429"/>
      <c r="C181" s="312" t="s">
        <v>2924</v>
      </c>
      <c r="D181" s="312" t="s">
        <v>2</v>
      </c>
      <c r="E181" s="313">
        <v>11.847999999999999</v>
      </c>
      <c r="F181" s="313">
        <v>28.295605160518459</v>
      </c>
      <c r="G181" s="313">
        <v>82.41630909322663</v>
      </c>
      <c r="H181" s="313">
        <v>136.53701302593481</v>
      </c>
      <c r="I181" s="313">
        <v>230.87910435453176</v>
      </c>
      <c r="J181" s="313">
        <v>325.22119568312871</v>
      </c>
      <c r="K181" s="313">
        <v>405.29540268446851</v>
      </c>
      <c r="L181" s="313">
        <v>485.36960968580826</v>
      </c>
    </row>
    <row r="182" spans="2:12" ht="15.75" thickBot="1">
      <c r="B182" s="427" t="s">
        <v>2925</v>
      </c>
      <c r="C182" s="314" t="s">
        <v>2922</v>
      </c>
      <c r="D182" s="314" t="s">
        <v>2926</v>
      </c>
      <c r="E182" s="316">
        <v>0.34464000000000039</v>
      </c>
      <c r="F182" s="315">
        <v>1.2618689019415732</v>
      </c>
      <c r="G182" s="315">
        <v>1.0212032590198894</v>
      </c>
      <c r="H182" s="315">
        <v>2.7047364082917902</v>
      </c>
      <c r="I182" s="315">
        <v>1.4924328379686684</v>
      </c>
      <c r="J182" s="315">
        <v>1.9731958982009146</v>
      </c>
      <c r="K182" s="315">
        <v>2.3210810745807153</v>
      </c>
      <c r="L182" s="315">
        <v>3.5588888937191157</v>
      </c>
    </row>
    <row r="183" spans="2:12" ht="15.75" thickBot="1">
      <c r="B183" s="428"/>
      <c r="C183" s="312" t="s">
        <v>2923</v>
      </c>
      <c r="D183" s="312" t="s">
        <v>2926</v>
      </c>
      <c r="E183" s="317">
        <v>0.34464000000000039</v>
      </c>
      <c r="F183" s="313">
        <v>2.5394909090909095</v>
      </c>
      <c r="G183" s="313">
        <v>2.0909090909090908</v>
      </c>
      <c r="H183" s="313">
        <v>4.6657400000000004</v>
      </c>
      <c r="I183" s="313">
        <v>4.0721999999999996</v>
      </c>
      <c r="J183" s="313">
        <v>4.4870200000000011</v>
      </c>
      <c r="K183" s="313">
        <v>6.3446399999999983</v>
      </c>
      <c r="L183" s="313">
        <v>7.3394909090909097</v>
      </c>
    </row>
    <row r="184" spans="2:12" ht="15.75" thickBot="1">
      <c r="B184" s="429"/>
      <c r="C184" s="314" t="s">
        <v>2924</v>
      </c>
      <c r="D184" s="314" t="s">
        <v>2926</v>
      </c>
      <c r="E184" s="316">
        <v>0.34464000000000039</v>
      </c>
      <c r="F184" s="315">
        <v>3.2895210321036918</v>
      </c>
      <c r="G184" s="315">
        <v>8.1911427952061988</v>
      </c>
      <c r="H184" s="315">
        <v>15.122878777877071</v>
      </c>
      <c r="I184" s="315">
        <v>19.101003309077122</v>
      </c>
      <c r="J184" s="315">
        <v>18.995053222361655</v>
      </c>
      <c r="K184" s="315">
        <v>18.467581546003725</v>
      </c>
      <c r="L184" s="315">
        <v>17.196262286635886</v>
      </c>
    </row>
    <row r="185" spans="2:12" ht="15.75" thickBot="1">
      <c r="B185" s="430" t="s">
        <v>2927</v>
      </c>
      <c r="C185" s="312" t="s">
        <v>2928</v>
      </c>
      <c r="D185" s="312" t="s">
        <v>2908</v>
      </c>
      <c r="E185" s="318">
        <v>0.05</v>
      </c>
      <c r="F185" s="318">
        <v>0.05</v>
      </c>
      <c r="G185" s="318">
        <v>0.05</v>
      </c>
      <c r="H185" s="318">
        <v>0.05</v>
      </c>
      <c r="I185" s="318">
        <v>0.05</v>
      </c>
      <c r="J185" s="318">
        <v>0.05</v>
      </c>
      <c r="K185" s="318">
        <v>0.05</v>
      </c>
      <c r="L185" s="318">
        <v>0.05</v>
      </c>
    </row>
    <row r="186" spans="2:12" ht="15.75" thickBot="1">
      <c r="B186" s="431"/>
      <c r="C186" s="314" t="s">
        <v>2929</v>
      </c>
      <c r="D186" s="314" t="s">
        <v>2908</v>
      </c>
      <c r="E186" s="319">
        <v>0.1</v>
      </c>
      <c r="F186" s="319">
        <v>0.1</v>
      </c>
      <c r="G186" s="319">
        <v>0.1</v>
      </c>
      <c r="H186" s="319">
        <v>0.1</v>
      </c>
      <c r="I186" s="319">
        <v>0.1</v>
      </c>
      <c r="J186" s="319">
        <v>0.1</v>
      </c>
      <c r="K186" s="319">
        <v>0.1</v>
      </c>
      <c r="L186" s="319">
        <v>0.1</v>
      </c>
    </row>
    <row r="187" spans="2:12" ht="15.75" thickBot="1">
      <c r="B187" s="432"/>
      <c r="C187" s="312" t="s">
        <v>2930</v>
      </c>
      <c r="D187" s="312" t="s">
        <v>2908</v>
      </c>
      <c r="E187" s="318">
        <v>0.02</v>
      </c>
      <c r="F187" s="318">
        <v>0.02</v>
      </c>
      <c r="G187" s="318">
        <v>0.02</v>
      </c>
      <c r="H187" s="318">
        <v>0.02</v>
      </c>
      <c r="I187" s="318">
        <v>0.02</v>
      </c>
      <c r="J187" s="318">
        <v>0.02</v>
      </c>
      <c r="K187" s="318">
        <v>0.02</v>
      </c>
      <c r="L187" s="318">
        <v>0.02</v>
      </c>
    </row>
    <row r="188" spans="2:12" ht="15.75" thickBot="1">
      <c r="B188" s="320" t="s">
        <v>2931</v>
      </c>
      <c r="C188" s="314" t="s">
        <v>2932</v>
      </c>
      <c r="D188" s="314" t="s">
        <v>2906</v>
      </c>
      <c r="E188" s="321">
        <v>30</v>
      </c>
      <c r="F188" s="321">
        <v>30</v>
      </c>
      <c r="G188" s="321">
        <v>30</v>
      </c>
      <c r="H188" s="321">
        <v>30</v>
      </c>
      <c r="I188" s="321">
        <v>30</v>
      </c>
      <c r="J188" s="321">
        <v>30</v>
      </c>
      <c r="K188" s="321">
        <v>30</v>
      </c>
      <c r="L188" s="321">
        <v>30</v>
      </c>
    </row>
    <row r="190" spans="2:12" ht="15.75" thickBot="1">
      <c r="B190" s="266" t="s">
        <v>2962</v>
      </c>
    </row>
    <row r="191" spans="2:12" ht="15.75" thickBot="1">
      <c r="B191" s="433"/>
      <c r="C191" s="434"/>
      <c r="D191" s="310" t="s">
        <v>0</v>
      </c>
      <c r="E191" s="311">
        <v>2015</v>
      </c>
      <c r="F191" s="311">
        <v>2020</v>
      </c>
      <c r="G191" s="311">
        <v>2030</v>
      </c>
      <c r="H191" s="311">
        <v>2040</v>
      </c>
      <c r="I191" s="311">
        <v>2050</v>
      </c>
    </row>
    <row r="192" spans="2:12" ht="16.5" thickTop="1" thickBot="1">
      <c r="B192" s="435" t="s">
        <v>2935</v>
      </c>
      <c r="C192" s="312" t="s">
        <v>2922</v>
      </c>
      <c r="D192" s="312" t="s">
        <v>2936</v>
      </c>
      <c r="E192" s="322">
        <v>3540</v>
      </c>
      <c r="F192" s="323">
        <v>3430</v>
      </c>
      <c r="G192" s="323">
        <v>3260</v>
      </c>
      <c r="H192" s="323">
        <v>3160</v>
      </c>
      <c r="I192" s="323">
        <v>3060</v>
      </c>
    </row>
    <row r="193" spans="1:9" ht="16.5" thickTop="1" thickBot="1">
      <c r="A193" s="184" t="s">
        <v>2778</v>
      </c>
      <c r="B193" s="428"/>
      <c r="C193" s="314" t="s">
        <v>2923</v>
      </c>
      <c r="D193" s="314" t="s">
        <v>2936</v>
      </c>
      <c r="E193" s="322">
        <v>3540</v>
      </c>
      <c r="F193" s="321">
        <v>3350</v>
      </c>
      <c r="G193" s="321">
        <v>3150</v>
      </c>
      <c r="H193" s="321">
        <v>3020</v>
      </c>
      <c r="I193" s="321">
        <v>2910</v>
      </c>
    </row>
    <row r="194" spans="1:9" ht="16.5" thickTop="1" thickBot="1">
      <c r="B194" s="428"/>
      <c r="C194" s="312" t="s">
        <v>2924</v>
      </c>
      <c r="D194" s="312" t="s">
        <v>2936</v>
      </c>
      <c r="E194" s="322">
        <v>3540</v>
      </c>
      <c r="F194" s="323">
        <v>3320</v>
      </c>
      <c r="G194" s="323">
        <v>2940</v>
      </c>
      <c r="H194" s="323">
        <v>2760</v>
      </c>
      <c r="I194" s="323">
        <v>2680</v>
      </c>
    </row>
    <row r="195" spans="1:9" ht="16.5" thickTop="1" thickBot="1">
      <c r="B195" s="428"/>
      <c r="C195" s="314" t="s">
        <v>2937</v>
      </c>
      <c r="D195" s="314" t="s">
        <v>2936</v>
      </c>
      <c r="E195" s="322">
        <v>3540</v>
      </c>
      <c r="F195" s="321">
        <v>3100</v>
      </c>
      <c r="G195" s="321">
        <v>2420</v>
      </c>
      <c r="H195" s="321">
        <v>2130</v>
      </c>
      <c r="I195" s="321">
        <v>2000</v>
      </c>
    </row>
    <row r="196" spans="1:9" ht="16.5" thickTop="1" thickBot="1">
      <c r="B196" s="429"/>
      <c r="C196" s="312" t="s">
        <v>2938</v>
      </c>
      <c r="D196" s="312" t="s">
        <v>2936</v>
      </c>
      <c r="E196" s="322">
        <v>3540</v>
      </c>
      <c r="F196" s="323">
        <v>3500</v>
      </c>
      <c r="G196" s="323">
        <v>3430</v>
      </c>
      <c r="H196" s="323">
        <v>3390</v>
      </c>
      <c r="I196" s="323">
        <v>3340</v>
      </c>
    </row>
    <row r="197" spans="1:9" ht="15.75" thickBot="1">
      <c r="B197" s="320" t="s">
        <v>2939</v>
      </c>
      <c r="C197" s="314" t="s">
        <v>2932</v>
      </c>
      <c r="D197" s="314" t="s">
        <v>2940</v>
      </c>
      <c r="E197" s="319">
        <v>0.02</v>
      </c>
      <c r="F197" s="319">
        <v>0.02</v>
      </c>
      <c r="G197" s="319">
        <v>0.02</v>
      </c>
      <c r="H197" s="319">
        <v>0.02</v>
      </c>
      <c r="I197" s="319">
        <v>0.02</v>
      </c>
    </row>
    <row r="200" spans="1:9" ht="15.75" thickBot="1">
      <c r="B200" s="266" t="s">
        <v>2963</v>
      </c>
    </row>
    <row r="201" spans="1:9" ht="15.75" thickBot="1">
      <c r="B201" s="433"/>
      <c r="C201" s="434"/>
      <c r="D201" s="310" t="s">
        <v>0</v>
      </c>
      <c r="E201" s="311">
        <v>2015</v>
      </c>
      <c r="F201" s="311">
        <v>2020</v>
      </c>
      <c r="G201" s="311">
        <v>2030</v>
      </c>
      <c r="H201" s="311">
        <v>2040</v>
      </c>
      <c r="I201" s="311">
        <v>2050</v>
      </c>
    </row>
    <row r="202" spans="1:9" ht="16.5" thickTop="1" thickBot="1">
      <c r="B202" s="435" t="s">
        <v>2935</v>
      </c>
      <c r="C202" s="312" t="s">
        <v>2922</v>
      </c>
      <c r="D202" s="312" t="s">
        <v>2936</v>
      </c>
      <c r="E202" s="322">
        <v>6970</v>
      </c>
      <c r="F202" s="323">
        <v>6750</v>
      </c>
      <c r="G202" s="323">
        <v>6410</v>
      </c>
      <c r="H202" s="323">
        <v>6230</v>
      </c>
      <c r="I202" s="323">
        <v>6030</v>
      </c>
    </row>
    <row r="203" spans="1:9" ht="16.5" thickTop="1" thickBot="1">
      <c r="A203" s="184" t="s">
        <v>2779</v>
      </c>
      <c r="B203" s="428"/>
      <c r="C203" s="314" t="s">
        <v>2923</v>
      </c>
      <c r="D203" s="314" t="s">
        <v>2936</v>
      </c>
      <c r="E203" s="322">
        <v>6970</v>
      </c>
      <c r="F203" s="321">
        <v>6600</v>
      </c>
      <c r="G203" s="321">
        <v>6190</v>
      </c>
      <c r="H203" s="321">
        <v>5950</v>
      </c>
      <c r="I203" s="321">
        <v>5720</v>
      </c>
    </row>
    <row r="204" spans="1:9" ht="16.5" thickTop="1" thickBot="1">
      <c r="B204" s="428"/>
      <c r="C204" s="312" t="s">
        <v>2924</v>
      </c>
      <c r="D204" s="312" t="s">
        <v>2936</v>
      </c>
      <c r="E204" s="322">
        <v>6970</v>
      </c>
      <c r="F204" s="323">
        <v>6540</v>
      </c>
      <c r="G204" s="323">
        <v>5790</v>
      </c>
      <c r="H204" s="323">
        <v>5440</v>
      </c>
      <c r="I204" s="323">
        <v>5270</v>
      </c>
    </row>
    <row r="205" spans="1:9" ht="16.5" thickTop="1" thickBot="1">
      <c r="B205" s="428"/>
      <c r="C205" s="314" t="s">
        <v>2937</v>
      </c>
      <c r="D205" s="314" t="s">
        <v>2936</v>
      </c>
      <c r="E205" s="322">
        <v>6970</v>
      </c>
      <c r="F205" s="321">
        <v>6110</v>
      </c>
      <c r="G205" s="321">
        <v>4760</v>
      </c>
      <c r="H205" s="321">
        <v>4190</v>
      </c>
      <c r="I205" s="321">
        <v>3930</v>
      </c>
    </row>
    <row r="206" spans="1:9" ht="16.5" thickTop="1" thickBot="1">
      <c r="B206" s="429"/>
      <c r="C206" s="312" t="s">
        <v>2938</v>
      </c>
      <c r="D206" s="312" t="s">
        <v>2936</v>
      </c>
      <c r="E206" s="322">
        <v>6970</v>
      </c>
      <c r="F206" s="323">
        <v>6880</v>
      </c>
      <c r="G206" s="323">
        <v>6740</v>
      </c>
      <c r="H206" s="323">
        <v>6670</v>
      </c>
      <c r="I206" s="323">
        <v>6580</v>
      </c>
    </row>
    <row r="207" spans="1:9" ht="15.75" thickBot="1">
      <c r="B207" s="320" t="s">
        <v>2939</v>
      </c>
      <c r="C207" s="314" t="s">
        <v>2932</v>
      </c>
      <c r="D207" s="314" t="s">
        <v>2940</v>
      </c>
      <c r="E207" s="319">
        <v>0.02</v>
      </c>
      <c r="F207" s="319">
        <v>0.02</v>
      </c>
      <c r="G207" s="319">
        <v>0.02</v>
      </c>
      <c r="H207" s="319">
        <v>0.02</v>
      </c>
      <c r="I207" s="319">
        <v>0.02</v>
      </c>
    </row>
    <row r="210" spans="2:12" ht="15.75" thickBot="1">
      <c r="B210" s="266" t="s">
        <v>2964</v>
      </c>
    </row>
    <row r="211" spans="2:12" ht="15.75" thickBot="1">
      <c r="B211" s="433"/>
      <c r="C211" s="434"/>
      <c r="D211" s="310" t="s">
        <v>0</v>
      </c>
      <c r="E211" s="311">
        <v>2015</v>
      </c>
      <c r="F211" s="311">
        <v>2020</v>
      </c>
      <c r="G211" s="311">
        <v>2030</v>
      </c>
      <c r="H211" s="311">
        <v>2040</v>
      </c>
      <c r="I211" s="311">
        <v>2050</v>
      </c>
    </row>
    <row r="212" spans="2:12" ht="16.5" thickTop="1" thickBot="1">
      <c r="B212" s="435" t="s">
        <v>2935</v>
      </c>
      <c r="C212" s="312" t="s">
        <v>2922</v>
      </c>
      <c r="D212" s="312" t="s">
        <v>2936</v>
      </c>
      <c r="E212" s="322">
        <v>11790</v>
      </c>
      <c r="F212" s="323">
        <v>11420</v>
      </c>
      <c r="G212" s="323">
        <v>10840</v>
      </c>
      <c r="H212" s="323">
        <v>10540</v>
      </c>
      <c r="I212" s="323">
        <v>10200</v>
      </c>
    </row>
    <row r="213" spans="2:12" ht="16.5" thickTop="1" thickBot="1">
      <c r="B213" s="428"/>
      <c r="C213" s="314" t="s">
        <v>2923</v>
      </c>
      <c r="D213" s="314" t="s">
        <v>2936</v>
      </c>
      <c r="E213" s="322">
        <v>11790</v>
      </c>
      <c r="F213" s="321">
        <v>11170</v>
      </c>
      <c r="G213" s="321">
        <v>10480</v>
      </c>
      <c r="H213" s="321">
        <v>10060</v>
      </c>
      <c r="I213" s="321">
        <v>9680</v>
      </c>
    </row>
    <row r="214" spans="2:12" ht="16.5" thickTop="1" thickBot="1">
      <c r="B214" s="428"/>
      <c r="C214" s="312" t="s">
        <v>2924</v>
      </c>
      <c r="D214" s="312" t="s">
        <v>2936</v>
      </c>
      <c r="E214" s="322">
        <v>11790</v>
      </c>
      <c r="F214" s="323">
        <v>11050</v>
      </c>
      <c r="G214" s="323">
        <v>9800</v>
      </c>
      <c r="H214" s="323">
        <v>9210</v>
      </c>
      <c r="I214" s="323">
        <v>8920</v>
      </c>
    </row>
    <row r="215" spans="2:12" ht="16.5" thickTop="1" thickBot="1">
      <c r="B215" s="428"/>
      <c r="C215" s="314" t="s">
        <v>2937</v>
      </c>
      <c r="D215" s="314" t="s">
        <v>2936</v>
      </c>
      <c r="E215" s="322">
        <v>11790</v>
      </c>
      <c r="F215" s="321">
        <v>10330</v>
      </c>
      <c r="G215" s="321">
        <v>8060</v>
      </c>
      <c r="H215" s="321">
        <v>7090</v>
      </c>
      <c r="I215" s="321">
        <v>6650</v>
      </c>
    </row>
    <row r="216" spans="2:12" ht="16.5" thickTop="1" thickBot="1">
      <c r="B216" s="429"/>
      <c r="C216" s="312" t="s">
        <v>2938</v>
      </c>
      <c r="D216" s="312" t="s">
        <v>2936</v>
      </c>
      <c r="E216" s="322">
        <v>11790</v>
      </c>
      <c r="F216" s="323">
        <v>11640</v>
      </c>
      <c r="G216" s="323">
        <v>11410</v>
      </c>
      <c r="H216" s="323">
        <v>11280</v>
      </c>
      <c r="I216" s="323">
        <v>11140</v>
      </c>
    </row>
    <row r="217" spans="2:12" ht="15.75" thickBot="1">
      <c r="B217" s="320" t="s">
        <v>2939</v>
      </c>
      <c r="C217" s="314" t="s">
        <v>2932</v>
      </c>
      <c r="D217" s="314" t="s">
        <v>2940</v>
      </c>
      <c r="E217" s="319">
        <v>0.02</v>
      </c>
      <c r="F217" s="319">
        <v>0.02</v>
      </c>
      <c r="G217" s="319">
        <v>0.02</v>
      </c>
      <c r="H217" s="319">
        <v>0.02</v>
      </c>
      <c r="I217" s="319">
        <v>0.02</v>
      </c>
    </row>
    <row r="219" spans="2:12" ht="21">
      <c r="B219" s="265" t="s">
        <v>2965</v>
      </c>
    </row>
    <row r="221" spans="2:12" ht="15.75" thickBot="1">
      <c r="B221" s="266" t="s">
        <v>2966</v>
      </c>
    </row>
    <row r="222" spans="2:12" ht="15.75" thickBot="1">
      <c r="B222" s="436"/>
      <c r="C222" s="437"/>
      <c r="D222" s="324" t="s">
        <v>0</v>
      </c>
      <c r="E222" s="325">
        <v>2015</v>
      </c>
      <c r="F222" s="325">
        <v>2020</v>
      </c>
      <c r="G222" s="325">
        <v>2025</v>
      </c>
      <c r="H222" s="325">
        <v>2030</v>
      </c>
      <c r="I222" s="325">
        <v>2035</v>
      </c>
      <c r="J222" s="325">
        <v>2040</v>
      </c>
      <c r="K222" s="325">
        <v>2045</v>
      </c>
      <c r="L222" s="325">
        <v>2050</v>
      </c>
    </row>
    <row r="223" spans="2:12" ht="16.5" thickTop="1" thickBot="1">
      <c r="B223" s="438" t="s">
        <v>2921</v>
      </c>
      <c r="C223" s="326" t="s">
        <v>2922</v>
      </c>
      <c r="D223" s="326" t="s">
        <v>2</v>
      </c>
      <c r="E223" s="327">
        <v>0.53349999999999986</v>
      </c>
      <c r="F223" s="328">
        <v>0.64090404564257442</v>
      </c>
      <c r="G223" s="328">
        <v>1.9219994612654814</v>
      </c>
      <c r="H223" s="328">
        <v>3.2030948768883887</v>
      </c>
      <c r="I223" s="328">
        <v>7.9781252226973658</v>
      </c>
      <c r="J223" s="328">
        <v>12.753155568506342</v>
      </c>
      <c r="K223" s="328">
        <v>23.160011434969839</v>
      </c>
      <c r="L223" s="328">
        <v>33.566867301433334</v>
      </c>
    </row>
    <row r="224" spans="2:12" ht="15.75" thickBot="1">
      <c r="B224" s="439"/>
      <c r="C224" s="329" t="s">
        <v>2923</v>
      </c>
      <c r="D224" s="329" t="s">
        <v>2</v>
      </c>
      <c r="E224" s="330">
        <v>0.53349999999999986</v>
      </c>
      <c r="F224" s="331">
        <v>2.0909090909090908</v>
      </c>
      <c r="G224" s="331">
        <v>4.545454545454545</v>
      </c>
      <c r="H224" s="331">
        <v>7</v>
      </c>
      <c r="I224" s="331">
        <v>24.5</v>
      </c>
      <c r="J224" s="331">
        <v>42</v>
      </c>
      <c r="K224" s="331">
        <v>112</v>
      </c>
      <c r="L224" s="331">
        <v>182</v>
      </c>
    </row>
    <row r="225" spans="2:12" ht="15.75" thickBot="1">
      <c r="B225" s="440"/>
      <c r="C225" s="326" t="s">
        <v>2924</v>
      </c>
      <c r="D225" s="326" t="s">
        <v>2</v>
      </c>
      <c r="E225" s="327">
        <v>0.53349999999999986</v>
      </c>
      <c r="F225" s="328">
        <v>10.797734712391669</v>
      </c>
      <c r="G225" s="328">
        <v>52.879616106903057</v>
      </c>
      <c r="H225" s="328">
        <v>94.961497501414442</v>
      </c>
      <c r="I225" s="328">
        <v>206.55014975920602</v>
      </c>
      <c r="J225" s="328">
        <v>318.1388020169976</v>
      </c>
      <c r="K225" s="328">
        <v>434.82031064614358</v>
      </c>
      <c r="L225" s="328">
        <v>551.50181927528956</v>
      </c>
    </row>
    <row r="226" spans="2:12" ht="15.75" thickBot="1">
      <c r="B226" s="441" t="s">
        <v>2925</v>
      </c>
      <c r="C226" s="329" t="s">
        <v>2922</v>
      </c>
      <c r="D226" s="329" t="s">
        <v>2926</v>
      </c>
      <c r="E226" s="332">
        <v>5.2539999999999989E-2</v>
      </c>
      <c r="F226" s="330">
        <v>7.4500809128514908E-2</v>
      </c>
      <c r="G226" s="330">
        <v>0.16361968377463373</v>
      </c>
      <c r="H226" s="332">
        <v>0.3499584824745291</v>
      </c>
      <c r="I226" s="331">
        <v>0.93398475300082739</v>
      </c>
      <c r="J226" s="331">
        <v>1.1030681944512781</v>
      </c>
      <c r="K226" s="331">
        <v>1.6999807812477599</v>
      </c>
      <c r="L226" s="331">
        <v>2.9763397315868012</v>
      </c>
    </row>
    <row r="227" spans="2:12" ht="15.75" thickBot="1">
      <c r="B227" s="439"/>
      <c r="C227" s="326" t="s">
        <v>2923</v>
      </c>
      <c r="D227" s="326" t="s">
        <v>2926</v>
      </c>
      <c r="E227" s="333">
        <v>5.2539999999999989E-2</v>
      </c>
      <c r="F227" s="327">
        <v>0.3645018181818182</v>
      </c>
      <c r="G227" s="327">
        <v>0.18181818181818182</v>
      </c>
      <c r="H227" s="327">
        <v>0.80113999999999996</v>
      </c>
      <c r="I227" s="328">
        <v>2.4525399999999999</v>
      </c>
      <c r="J227" s="328">
        <v>4.9645018181818186</v>
      </c>
      <c r="K227" s="328">
        <v>10.181818181818182</v>
      </c>
      <c r="L227" s="328">
        <v>18.80114</v>
      </c>
    </row>
    <row r="228" spans="2:12" ht="15.75" thickBot="1">
      <c r="B228" s="440"/>
      <c r="C228" s="329" t="s">
        <v>2924</v>
      </c>
      <c r="D228" s="329" t="s">
        <v>2926</v>
      </c>
      <c r="E228" s="332">
        <v>5.2539999999999989E-2</v>
      </c>
      <c r="F228" s="330">
        <v>2.1058669424783338</v>
      </c>
      <c r="G228" s="331">
        <v>5.2898553304065334</v>
      </c>
      <c r="H228" s="331">
        <v>11.54403722739802</v>
      </c>
      <c r="I228" s="331">
        <v>22.128597847642972</v>
      </c>
      <c r="J228" s="331">
        <v>24.665269997951999</v>
      </c>
      <c r="K228" s="331">
        <v>30.317962311785937</v>
      </c>
      <c r="L228" s="331">
        <v>33.188533697677009</v>
      </c>
    </row>
    <row r="229" spans="2:12" ht="15.75" thickBot="1">
      <c r="B229" s="442" t="s">
        <v>2927</v>
      </c>
      <c r="C229" s="326" t="s">
        <v>2928</v>
      </c>
      <c r="D229" s="326" t="s">
        <v>2908</v>
      </c>
      <c r="E229" s="334">
        <v>0.1</v>
      </c>
      <c r="F229" s="334">
        <v>0.1</v>
      </c>
      <c r="G229" s="334">
        <v>0.1</v>
      </c>
      <c r="H229" s="334">
        <v>0.1</v>
      </c>
      <c r="I229" s="334">
        <v>0.1</v>
      </c>
      <c r="J229" s="334">
        <v>0.1</v>
      </c>
      <c r="K229" s="334">
        <v>0.1</v>
      </c>
      <c r="L229" s="334">
        <v>0.1</v>
      </c>
    </row>
    <row r="230" spans="2:12" ht="15.75" thickBot="1">
      <c r="B230" s="443"/>
      <c r="C230" s="329" t="s">
        <v>2929</v>
      </c>
      <c r="D230" s="329" t="s">
        <v>2908</v>
      </c>
      <c r="E230" s="335">
        <v>0.15</v>
      </c>
      <c r="F230" s="335">
        <v>0.15</v>
      </c>
      <c r="G230" s="335">
        <v>0.15</v>
      </c>
      <c r="H230" s="335">
        <v>0.15</v>
      </c>
      <c r="I230" s="335">
        <v>0.15</v>
      </c>
      <c r="J230" s="335">
        <v>0.15</v>
      </c>
      <c r="K230" s="335">
        <v>0.15</v>
      </c>
      <c r="L230" s="335">
        <v>0.15</v>
      </c>
    </row>
    <row r="231" spans="2:12" ht="15.75" thickBot="1">
      <c r="B231" s="444"/>
      <c r="C231" s="326" t="s">
        <v>2930</v>
      </c>
      <c r="D231" s="326" t="s">
        <v>2908</v>
      </c>
      <c r="E231" s="334">
        <v>7.0000000000000007E-2</v>
      </c>
      <c r="F231" s="334">
        <v>7.0000000000000007E-2</v>
      </c>
      <c r="G231" s="334">
        <v>7.0000000000000007E-2</v>
      </c>
      <c r="H231" s="334">
        <v>7.0000000000000007E-2</v>
      </c>
      <c r="I231" s="334">
        <v>7.0000000000000007E-2</v>
      </c>
      <c r="J231" s="334">
        <v>7.0000000000000007E-2</v>
      </c>
      <c r="K231" s="334">
        <v>7.0000000000000007E-2</v>
      </c>
      <c r="L231" s="334">
        <v>7.0000000000000007E-2</v>
      </c>
    </row>
    <row r="232" spans="2:12" ht="15.75" thickBot="1">
      <c r="B232" s="336" t="s">
        <v>2931</v>
      </c>
      <c r="C232" s="329" t="s">
        <v>2932</v>
      </c>
      <c r="D232" s="329" t="s">
        <v>2906</v>
      </c>
      <c r="E232" s="337">
        <v>20</v>
      </c>
      <c r="F232" s="337">
        <v>20</v>
      </c>
      <c r="G232" s="337">
        <v>20</v>
      </c>
      <c r="H232" s="337">
        <v>20</v>
      </c>
      <c r="I232" s="337">
        <v>20</v>
      </c>
      <c r="J232" s="337">
        <v>20</v>
      </c>
      <c r="K232" s="337">
        <v>20</v>
      </c>
      <c r="L232" s="337">
        <v>20</v>
      </c>
    </row>
    <row r="234" spans="2:12" ht="15.75" thickBot="1">
      <c r="B234" s="266" t="s">
        <v>2967</v>
      </c>
    </row>
    <row r="235" spans="2:12" ht="15.75" thickBot="1">
      <c r="B235" s="436"/>
      <c r="C235" s="437"/>
      <c r="D235" s="324" t="s">
        <v>0</v>
      </c>
      <c r="E235" s="325">
        <v>2015</v>
      </c>
      <c r="F235" s="325">
        <v>2020</v>
      </c>
      <c r="G235" s="325">
        <v>2030</v>
      </c>
      <c r="H235" s="325">
        <v>2040</v>
      </c>
      <c r="I235" s="325">
        <v>2050</v>
      </c>
    </row>
    <row r="236" spans="2:12" ht="16.5" thickTop="1" thickBot="1">
      <c r="B236" s="438" t="s">
        <v>2935</v>
      </c>
      <c r="C236" s="326" t="s">
        <v>2922</v>
      </c>
      <c r="D236" s="326" t="s">
        <v>2936</v>
      </c>
      <c r="E236" s="338">
        <v>6160</v>
      </c>
      <c r="F236" s="339">
        <v>5680</v>
      </c>
      <c r="G236" s="339">
        <v>4630</v>
      </c>
      <c r="H236" s="339">
        <v>3760</v>
      </c>
      <c r="I236" s="339">
        <v>3230</v>
      </c>
    </row>
    <row r="237" spans="2:12" ht="16.5" thickTop="1" thickBot="1">
      <c r="B237" s="439"/>
      <c r="C237" s="329" t="s">
        <v>2923</v>
      </c>
      <c r="D237" s="329" t="s">
        <v>2936</v>
      </c>
      <c r="E237" s="338">
        <v>6160</v>
      </c>
      <c r="F237" s="337">
        <v>4920</v>
      </c>
      <c r="G237" s="337">
        <v>4140</v>
      </c>
      <c r="H237" s="337">
        <v>3150</v>
      </c>
      <c r="I237" s="337">
        <v>2520</v>
      </c>
    </row>
    <row r="238" spans="2:12" ht="16.5" thickTop="1" thickBot="1">
      <c r="B238" s="439"/>
      <c r="C238" s="326" t="s">
        <v>2924</v>
      </c>
      <c r="D238" s="326" t="s">
        <v>2936</v>
      </c>
      <c r="E238" s="338">
        <v>6160</v>
      </c>
      <c r="F238" s="339">
        <v>3890</v>
      </c>
      <c r="G238" s="339">
        <v>2800</v>
      </c>
      <c r="H238" s="339">
        <v>2320</v>
      </c>
      <c r="I238" s="339">
        <v>2090</v>
      </c>
    </row>
    <row r="239" spans="2:12" ht="16.5" thickTop="1" thickBot="1">
      <c r="B239" s="439"/>
      <c r="C239" s="329" t="s">
        <v>2937</v>
      </c>
      <c r="D239" s="329" t="s">
        <v>2936</v>
      </c>
      <c r="E239" s="338">
        <v>6160</v>
      </c>
      <c r="F239" s="337">
        <v>3030</v>
      </c>
      <c r="G239" s="337">
        <v>1830</v>
      </c>
      <c r="H239" s="337">
        <v>1370</v>
      </c>
      <c r="I239" s="337">
        <v>1170</v>
      </c>
    </row>
    <row r="240" spans="2:12" ht="16.5" thickTop="1" thickBot="1">
      <c r="B240" s="440"/>
      <c r="C240" s="326" t="s">
        <v>2938</v>
      </c>
      <c r="D240" s="326" t="s">
        <v>2936</v>
      </c>
      <c r="E240" s="338">
        <v>6160</v>
      </c>
      <c r="F240" s="339">
        <v>5830</v>
      </c>
      <c r="G240" s="339">
        <v>5060</v>
      </c>
      <c r="H240" s="339">
        <v>4390</v>
      </c>
      <c r="I240" s="339">
        <v>3950</v>
      </c>
    </row>
    <row r="241" spans="1:9" ht="15.75" thickBot="1">
      <c r="B241" s="336" t="s">
        <v>2939</v>
      </c>
      <c r="C241" s="329" t="s">
        <v>2932</v>
      </c>
      <c r="D241" s="329" t="s">
        <v>2940</v>
      </c>
      <c r="E241" s="340">
        <v>6.3E-2</v>
      </c>
      <c r="F241" s="340">
        <v>6.5000000000000002E-2</v>
      </c>
      <c r="G241" s="340">
        <v>5.6000000000000001E-2</v>
      </c>
      <c r="H241" s="340">
        <v>6.3E-2</v>
      </c>
      <c r="I241" s="340">
        <v>4.9000000000000002E-2</v>
      </c>
    </row>
    <row r="244" spans="1:9" ht="15.75" thickBot="1">
      <c r="B244" s="266" t="s">
        <v>2968</v>
      </c>
    </row>
    <row r="245" spans="1:9" ht="15.75" thickBot="1">
      <c r="B245" s="436"/>
      <c r="C245" s="437"/>
      <c r="D245" s="324" t="s">
        <v>0</v>
      </c>
      <c r="E245" s="325">
        <v>2015</v>
      </c>
      <c r="F245" s="325">
        <v>2020</v>
      </c>
      <c r="G245" s="325">
        <v>2030</v>
      </c>
      <c r="H245" s="325">
        <v>2040</v>
      </c>
      <c r="I245" s="325">
        <v>2050</v>
      </c>
    </row>
    <row r="246" spans="1:9" ht="16.5" thickTop="1" thickBot="1">
      <c r="B246" s="438" t="s">
        <v>2935</v>
      </c>
      <c r="C246" s="326" t="s">
        <v>2922</v>
      </c>
      <c r="D246" s="326" t="s">
        <v>2936</v>
      </c>
      <c r="E246" s="338">
        <v>7840</v>
      </c>
      <c r="F246" s="339">
        <v>7230</v>
      </c>
      <c r="G246" s="339">
        <v>5900</v>
      </c>
      <c r="H246" s="339">
        <v>4790</v>
      </c>
      <c r="I246" s="339">
        <v>4120</v>
      </c>
    </row>
    <row r="247" spans="1:9" ht="16.5" thickTop="1" thickBot="1">
      <c r="A247" s="184" t="s">
        <v>2782</v>
      </c>
      <c r="B247" s="439"/>
      <c r="C247" s="329" t="s">
        <v>2923</v>
      </c>
      <c r="D247" s="329" t="s">
        <v>2936</v>
      </c>
      <c r="E247" s="338">
        <v>7840</v>
      </c>
      <c r="F247" s="337">
        <v>6260</v>
      </c>
      <c r="G247" s="337">
        <v>5270</v>
      </c>
      <c r="H247" s="337">
        <v>4000</v>
      </c>
      <c r="I247" s="337">
        <v>3210</v>
      </c>
    </row>
    <row r="248" spans="1:9" ht="16.5" thickTop="1" thickBot="1">
      <c r="B248" s="439"/>
      <c r="C248" s="326" t="s">
        <v>2924</v>
      </c>
      <c r="D248" s="326" t="s">
        <v>2936</v>
      </c>
      <c r="E248" s="338">
        <v>7840</v>
      </c>
      <c r="F248" s="339">
        <v>4950</v>
      </c>
      <c r="G248" s="339">
        <v>3560</v>
      </c>
      <c r="H248" s="339">
        <v>2950</v>
      </c>
      <c r="I248" s="339">
        <v>2660</v>
      </c>
    </row>
    <row r="249" spans="1:9" ht="16.5" thickTop="1" thickBot="1">
      <c r="B249" s="439"/>
      <c r="C249" s="329" t="s">
        <v>2937</v>
      </c>
      <c r="D249" s="329" t="s">
        <v>2936</v>
      </c>
      <c r="E249" s="338">
        <v>7840</v>
      </c>
      <c r="F249" s="337">
        <v>3850</v>
      </c>
      <c r="G249" s="337">
        <v>2320</v>
      </c>
      <c r="H249" s="337">
        <v>1740</v>
      </c>
      <c r="I249" s="337">
        <v>1480</v>
      </c>
    </row>
    <row r="250" spans="1:9" ht="16.5" thickTop="1" thickBot="1">
      <c r="B250" s="440"/>
      <c r="C250" s="326" t="s">
        <v>2938</v>
      </c>
      <c r="D250" s="326" t="s">
        <v>2936</v>
      </c>
      <c r="E250" s="338">
        <v>7840</v>
      </c>
      <c r="F250" s="339">
        <v>7420</v>
      </c>
      <c r="G250" s="339">
        <v>6440</v>
      </c>
      <c r="H250" s="339">
        <v>5580</v>
      </c>
      <c r="I250" s="339">
        <v>5030</v>
      </c>
    </row>
    <row r="251" spans="1:9" ht="15.75" thickBot="1">
      <c r="B251" s="336" t="s">
        <v>2939</v>
      </c>
      <c r="C251" s="329" t="s">
        <v>2932</v>
      </c>
      <c r="D251" s="329" t="s">
        <v>2940</v>
      </c>
      <c r="E251" s="340">
        <v>6.3E-2</v>
      </c>
      <c r="F251" s="340">
        <v>6.5000000000000002E-2</v>
      </c>
      <c r="G251" s="340">
        <v>5.6000000000000001E-2</v>
      </c>
      <c r="H251" s="340">
        <v>6.3E-2</v>
      </c>
      <c r="I251" s="340">
        <v>4.9000000000000002E-2</v>
      </c>
    </row>
    <row r="254" spans="1:9" ht="15.75" thickBot="1">
      <c r="B254" s="266" t="s">
        <v>2969</v>
      </c>
    </row>
    <row r="255" spans="1:9" ht="15.75" thickBot="1">
      <c r="B255" s="436"/>
      <c r="C255" s="437"/>
      <c r="D255" s="324" t="s">
        <v>0</v>
      </c>
      <c r="E255" s="325">
        <v>2015</v>
      </c>
      <c r="F255" s="325">
        <v>2020</v>
      </c>
      <c r="G255" s="325">
        <v>2030</v>
      </c>
      <c r="H255" s="325">
        <v>2040</v>
      </c>
      <c r="I255" s="325">
        <v>2050</v>
      </c>
    </row>
    <row r="256" spans="1:9" ht="16.5" thickTop="1" thickBot="1">
      <c r="B256" s="438" t="s">
        <v>2935</v>
      </c>
      <c r="C256" s="326" t="s">
        <v>2922</v>
      </c>
      <c r="D256" s="326" t="s">
        <v>2936</v>
      </c>
      <c r="E256" s="338">
        <v>7910</v>
      </c>
      <c r="F256" s="339">
        <v>7300</v>
      </c>
      <c r="G256" s="339">
        <v>5950</v>
      </c>
      <c r="H256" s="339">
        <v>4830</v>
      </c>
      <c r="I256" s="339">
        <v>4150</v>
      </c>
    </row>
    <row r="257" spans="1:118" ht="16.5" thickTop="1" thickBot="1">
      <c r="A257" s="184" t="s">
        <v>2781</v>
      </c>
      <c r="B257" s="439"/>
      <c r="C257" s="329" t="s">
        <v>2923</v>
      </c>
      <c r="D257" s="329" t="s">
        <v>2936</v>
      </c>
      <c r="E257" s="338">
        <v>7910</v>
      </c>
      <c r="F257" s="337">
        <v>6310</v>
      </c>
      <c r="G257" s="337">
        <v>5320</v>
      </c>
      <c r="H257" s="337">
        <v>4040</v>
      </c>
      <c r="I257" s="337">
        <v>3240</v>
      </c>
    </row>
    <row r="258" spans="1:118" ht="16.5" thickTop="1" thickBot="1">
      <c r="B258" s="439"/>
      <c r="C258" s="326" t="s">
        <v>2924</v>
      </c>
      <c r="D258" s="326" t="s">
        <v>2936</v>
      </c>
      <c r="E258" s="338">
        <v>7910</v>
      </c>
      <c r="F258" s="339">
        <v>4990</v>
      </c>
      <c r="G258" s="339">
        <v>3600</v>
      </c>
      <c r="H258" s="339">
        <v>2980</v>
      </c>
      <c r="I258" s="339">
        <v>2690</v>
      </c>
    </row>
    <row r="259" spans="1:118" ht="16.5" thickTop="1" thickBot="1">
      <c r="B259" s="439"/>
      <c r="C259" s="329" t="s">
        <v>2937</v>
      </c>
      <c r="D259" s="329" t="s">
        <v>2936</v>
      </c>
      <c r="E259" s="338">
        <v>7910</v>
      </c>
      <c r="F259" s="337">
        <v>3890</v>
      </c>
      <c r="G259" s="337">
        <v>2350</v>
      </c>
      <c r="H259" s="337">
        <v>1750</v>
      </c>
      <c r="I259" s="337">
        <v>1500</v>
      </c>
    </row>
    <row r="260" spans="1:118" ht="16.5" thickTop="1" thickBot="1">
      <c r="B260" s="440"/>
      <c r="C260" s="326" t="s">
        <v>2938</v>
      </c>
      <c r="D260" s="326" t="s">
        <v>2936</v>
      </c>
      <c r="E260" s="338">
        <v>7910</v>
      </c>
      <c r="F260" s="339">
        <v>7480</v>
      </c>
      <c r="G260" s="339">
        <v>6500</v>
      </c>
      <c r="H260" s="339">
        <v>5630</v>
      </c>
      <c r="I260" s="339">
        <v>5070</v>
      </c>
    </row>
    <row r="261" spans="1:118" ht="15.75" thickBot="1">
      <c r="B261" s="336" t="s">
        <v>2939</v>
      </c>
      <c r="C261" s="329" t="s">
        <v>2932</v>
      </c>
      <c r="D261" s="329" t="s">
        <v>2940</v>
      </c>
      <c r="E261" s="340">
        <v>0.04</v>
      </c>
      <c r="F261" s="340">
        <v>0.04</v>
      </c>
      <c r="G261" s="340">
        <v>3.5000000000000003E-2</v>
      </c>
      <c r="H261" s="340">
        <v>0.04</v>
      </c>
      <c r="I261" s="340">
        <v>0.04</v>
      </c>
    </row>
    <row r="263" spans="1:118" ht="21">
      <c r="B263" s="265" t="s">
        <v>2970</v>
      </c>
    </row>
    <row r="265" spans="1:118" ht="15.75" thickBot="1">
      <c r="B265" s="266" t="s">
        <v>2971</v>
      </c>
    </row>
    <row r="266" spans="1:118" ht="15.75" thickBot="1">
      <c r="B266" s="456"/>
      <c r="C266" s="457"/>
      <c r="D266" s="341" t="s">
        <v>0</v>
      </c>
      <c r="E266" s="342">
        <v>2015</v>
      </c>
      <c r="F266" s="342">
        <v>2020</v>
      </c>
      <c r="G266" s="342">
        <v>2025</v>
      </c>
      <c r="H266" s="342">
        <v>2030</v>
      </c>
      <c r="I266" s="342">
        <v>2035</v>
      </c>
      <c r="J266" s="342">
        <v>2040</v>
      </c>
      <c r="K266" s="342">
        <v>2045</v>
      </c>
      <c r="L266" s="342">
        <v>2050</v>
      </c>
      <c r="CP266" s="266" t="s">
        <v>2972</v>
      </c>
      <c r="DD266" s="266" t="s">
        <v>2973</v>
      </c>
    </row>
    <row r="267" spans="1:118" ht="16.5" thickTop="1" thickBot="1">
      <c r="B267" s="458" t="s">
        <v>2921</v>
      </c>
      <c r="C267" s="343" t="s">
        <v>2922</v>
      </c>
      <c r="D267" s="343" t="s">
        <v>2</v>
      </c>
      <c r="E267" s="344">
        <v>1207.8528000000003</v>
      </c>
      <c r="F267" s="344">
        <v>1234.5283858927251</v>
      </c>
      <c r="G267" s="344">
        <v>1297.2783958000346</v>
      </c>
      <c r="H267" s="344">
        <v>1360.0284057073441</v>
      </c>
      <c r="I267" s="344">
        <v>1435.9835456285514</v>
      </c>
      <c r="J267" s="344">
        <v>1511.9386855497589</v>
      </c>
      <c r="K267" s="344">
        <v>1583.9050759066727</v>
      </c>
      <c r="L267" s="344">
        <v>1655.8714662635864</v>
      </c>
      <c r="CP267" s="459"/>
      <c r="CQ267" s="460"/>
      <c r="CR267" s="345" t="s">
        <v>0</v>
      </c>
      <c r="CS267" s="346">
        <v>2015</v>
      </c>
      <c r="CT267" s="346">
        <v>2020</v>
      </c>
      <c r="CU267" s="346">
        <v>2025</v>
      </c>
      <c r="CV267" s="346">
        <v>2030</v>
      </c>
      <c r="CW267" s="346">
        <v>2035</v>
      </c>
      <c r="CX267" s="346">
        <v>2040</v>
      </c>
      <c r="CY267" s="346">
        <v>2045</v>
      </c>
      <c r="CZ267" s="346">
        <v>2050</v>
      </c>
      <c r="DD267" s="459"/>
      <c r="DE267" s="460"/>
      <c r="DF267" s="345" t="s">
        <v>0</v>
      </c>
      <c r="DG267" s="346">
        <v>2015</v>
      </c>
      <c r="DH267" s="346">
        <v>2020</v>
      </c>
      <c r="DI267" s="346">
        <v>2025</v>
      </c>
      <c r="DJ267" s="346">
        <v>2030</v>
      </c>
      <c r="DK267" s="346">
        <v>2035</v>
      </c>
      <c r="DL267" s="346">
        <v>2040</v>
      </c>
      <c r="DM267" s="346">
        <v>2045</v>
      </c>
      <c r="DN267" s="346">
        <v>2050</v>
      </c>
    </row>
    <row r="268" spans="1:118" ht="16.5" thickTop="1" thickBot="1">
      <c r="B268" s="446"/>
      <c r="C268" s="347" t="s">
        <v>2923</v>
      </c>
      <c r="D268" s="347" t="s">
        <v>2</v>
      </c>
      <c r="E268" s="348">
        <v>1207.8528000000003</v>
      </c>
      <c r="F268" s="348">
        <v>1245.818181818182</v>
      </c>
      <c r="G268" s="348">
        <v>1411.409090909091</v>
      </c>
      <c r="H268" s="348">
        <v>1577</v>
      </c>
      <c r="I268" s="348">
        <v>1720</v>
      </c>
      <c r="J268" s="348">
        <v>1863</v>
      </c>
      <c r="K268" s="348">
        <v>2028</v>
      </c>
      <c r="L268" s="348">
        <v>2193</v>
      </c>
      <c r="CP268" s="461" t="s">
        <v>2974</v>
      </c>
      <c r="CQ268" s="349" t="s">
        <v>2922</v>
      </c>
      <c r="CR268" s="349" t="s">
        <v>2</v>
      </c>
      <c r="CS268" s="350">
        <v>0</v>
      </c>
      <c r="CT268" s="350">
        <v>0</v>
      </c>
      <c r="CU268" s="351">
        <v>0</v>
      </c>
      <c r="CV268" s="351">
        <v>0</v>
      </c>
      <c r="CW268" s="351">
        <v>0</v>
      </c>
      <c r="CX268" s="351">
        <v>0</v>
      </c>
      <c r="CY268" s="351">
        <v>0</v>
      </c>
      <c r="CZ268" s="351">
        <v>0</v>
      </c>
      <c r="DD268" s="461" t="s">
        <v>2974</v>
      </c>
      <c r="DE268" s="349" t="s">
        <v>2922</v>
      </c>
      <c r="DF268" s="349" t="s">
        <v>2</v>
      </c>
      <c r="DG268" s="350">
        <v>0</v>
      </c>
      <c r="DH268" s="350">
        <v>0</v>
      </c>
      <c r="DI268" s="351">
        <v>0</v>
      </c>
      <c r="DJ268" s="351">
        <v>0</v>
      </c>
      <c r="DK268" s="351">
        <v>0</v>
      </c>
      <c r="DL268" s="351">
        <v>0</v>
      </c>
      <c r="DM268" s="351">
        <v>0</v>
      </c>
      <c r="DN268" s="351">
        <v>0</v>
      </c>
    </row>
    <row r="269" spans="1:118" ht="15.75" thickBot="1">
      <c r="B269" s="447"/>
      <c r="C269" s="343" t="s">
        <v>2924</v>
      </c>
      <c r="D269" s="343" t="s">
        <v>2</v>
      </c>
      <c r="E269" s="344">
        <v>1207.8528000000003</v>
      </c>
      <c r="F269" s="344">
        <v>1315.6586897773998</v>
      </c>
      <c r="G269" s="344">
        <v>1356.2528303309589</v>
      </c>
      <c r="H269" s="344">
        <v>1396.846970884518</v>
      </c>
      <c r="I269" s="344">
        <v>1421.0210996631486</v>
      </c>
      <c r="J269" s="344">
        <v>1445.1952284417791</v>
      </c>
      <c r="K269" s="344">
        <v>1474.1694707314446</v>
      </c>
      <c r="L269" s="344">
        <v>1503.1437130211098</v>
      </c>
      <c r="CP269" s="462"/>
      <c r="CQ269" s="352" t="s">
        <v>2923</v>
      </c>
      <c r="CR269" s="352" t="s">
        <v>2</v>
      </c>
      <c r="CS269" s="353">
        <v>0</v>
      </c>
      <c r="CT269" s="353">
        <v>0</v>
      </c>
      <c r="CU269" s="354">
        <v>1.7701245852722651</v>
      </c>
      <c r="CV269" s="354">
        <v>21.700085846574652</v>
      </c>
      <c r="CW269" s="354">
        <v>72.486296742580237</v>
      </c>
      <c r="CX269" s="354">
        <v>145.73235723367094</v>
      </c>
      <c r="CY269" s="354">
        <v>224.63400497370054</v>
      </c>
      <c r="CZ269" s="354">
        <v>285.93236709488298</v>
      </c>
      <c r="DD269" s="462"/>
      <c r="DE269" s="352" t="s">
        <v>2923</v>
      </c>
      <c r="DF269" s="352" t="s">
        <v>2</v>
      </c>
      <c r="DG269" s="353">
        <v>0</v>
      </c>
      <c r="DH269" s="353">
        <v>0</v>
      </c>
      <c r="DI269" s="354">
        <v>0.62264256674459195</v>
      </c>
      <c r="DJ269" s="354">
        <v>1.7351723192051325</v>
      </c>
      <c r="DK269" s="354">
        <v>9.3802299787015944</v>
      </c>
      <c r="DL269" s="354">
        <v>33.990951744409692</v>
      </c>
      <c r="DM269" s="354">
        <v>99.675024209872902</v>
      </c>
      <c r="DN269" s="354">
        <v>162.22484843324102</v>
      </c>
    </row>
    <row r="270" spans="1:118" ht="15.75" thickBot="1">
      <c r="B270" s="445" t="s">
        <v>2925</v>
      </c>
      <c r="C270" s="347" t="s">
        <v>2922</v>
      </c>
      <c r="D270" s="347" t="s">
        <v>2926</v>
      </c>
      <c r="E270" s="348">
        <v>36.654280000000014</v>
      </c>
      <c r="F270" s="348">
        <v>5.3351171785449427</v>
      </c>
      <c r="G270" s="348">
        <v>12.070934450985215</v>
      </c>
      <c r="H270" s="348">
        <v>13.029069511938587</v>
      </c>
      <c r="I270" s="348">
        <v>13.865834002444945</v>
      </c>
      <c r="J270" s="348">
        <v>16.516221966038028</v>
      </c>
      <c r="K270" s="348">
        <v>15.343577705848611</v>
      </c>
      <c r="L270" s="348">
        <v>13.442978436916883</v>
      </c>
      <c r="CP270" s="448" t="s">
        <v>2925</v>
      </c>
      <c r="CQ270" s="352" t="s">
        <v>2922</v>
      </c>
      <c r="CR270" s="352" t="s">
        <v>2926</v>
      </c>
      <c r="CS270" s="353">
        <v>0</v>
      </c>
      <c r="CT270" s="353">
        <v>0</v>
      </c>
      <c r="CU270" s="355">
        <v>0</v>
      </c>
      <c r="CV270" s="355">
        <v>0</v>
      </c>
      <c r="CW270" s="355">
        <v>0</v>
      </c>
      <c r="CX270" s="355">
        <v>0</v>
      </c>
      <c r="CY270" s="355">
        <v>0</v>
      </c>
      <c r="CZ270" s="355">
        <v>0</v>
      </c>
      <c r="DD270" s="448" t="s">
        <v>2925</v>
      </c>
      <c r="DE270" s="352" t="s">
        <v>2922</v>
      </c>
      <c r="DF270" s="352" t="s">
        <v>2926</v>
      </c>
      <c r="DG270" s="353">
        <v>0</v>
      </c>
      <c r="DH270" s="353">
        <v>0</v>
      </c>
      <c r="DI270" s="355">
        <v>0</v>
      </c>
      <c r="DJ270" s="355">
        <v>0</v>
      </c>
      <c r="DK270" s="355">
        <v>0</v>
      </c>
      <c r="DL270" s="355">
        <v>0</v>
      </c>
      <c r="DM270" s="355">
        <v>0</v>
      </c>
      <c r="DN270" s="355">
        <v>0</v>
      </c>
    </row>
    <row r="271" spans="1:118" ht="15.75" thickBot="1">
      <c r="B271" s="446"/>
      <c r="C271" s="343" t="s">
        <v>2923</v>
      </c>
      <c r="D271" s="343" t="s">
        <v>2926</v>
      </c>
      <c r="E271" s="344">
        <v>36.654280000000014</v>
      </c>
      <c r="F271" s="344">
        <v>7.5930763636363281</v>
      </c>
      <c r="G271" s="344">
        <v>33.636363636363605</v>
      </c>
      <c r="H271" s="344">
        <v>32.6</v>
      </c>
      <c r="I271" s="344">
        <v>22.6</v>
      </c>
      <c r="J271" s="344">
        <v>34.6</v>
      </c>
      <c r="K271" s="344">
        <v>33.6</v>
      </c>
      <c r="L271" s="344">
        <v>32.4</v>
      </c>
      <c r="CP271" s="449"/>
      <c r="CQ271" s="356" t="s">
        <v>2923</v>
      </c>
      <c r="CR271" s="356" t="s">
        <v>2926</v>
      </c>
      <c r="CS271" s="357">
        <v>0</v>
      </c>
      <c r="CT271" s="357">
        <v>0</v>
      </c>
      <c r="CU271" s="358">
        <v>0.35402491705445305</v>
      </c>
      <c r="CV271" s="358">
        <v>3.9859922522604778</v>
      </c>
      <c r="CW271" s="358">
        <v>10.157242179201116</v>
      </c>
      <c r="CX271" s="358">
        <v>14.64921209821814</v>
      </c>
      <c r="CY271" s="358">
        <v>15.78032954800592</v>
      </c>
      <c r="CZ271" s="358">
        <v>12.259672424236488</v>
      </c>
      <c r="DD271" s="449"/>
      <c r="DE271" s="356" t="s">
        <v>2923</v>
      </c>
      <c r="DF271" s="356" t="s">
        <v>2926</v>
      </c>
      <c r="DG271" s="357">
        <v>0</v>
      </c>
      <c r="DH271" s="357">
        <v>0</v>
      </c>
      <c r="DI271" s="358">
        <v>0.12452851334891839</v>
      </c>
      <c r="DJ271" s="358">
        <v>0.22250595049210808</v>
      </c>
      <c r="DK271" s="358">
        <v>1.5290115318992925</v>
      </c>
      <c r="DL271" s="358">
        <v>4.9221443531416202</v>
      </c>
      <c r="DM271" s="358">
        <v>13.261343006441559</v>
      </c>
      <c r="DN271" s="358">
        <v>12.732470795165733</v>
      </c>
    </row>
    <row r="272" spans="1:118" ht="15.75" thickBot="1">
      <c r="B272" s="447"/>
      <c r="C272" s="347" t="s">
        <v>2924</v>
      </c>
      <c r="D272" s="347" t="s">
        <v>2926</v>
      </c>
      <c r="E272" s="348">
        <v>36.654280000000014</v>
      </c>
      <c r="F272" s="348">
        <v>21.561177955479888</v>
      </c>
      <c r="G272" s="348">
        <v>9.822666846909943</v>
      </c>
      <c r="H272" s="348">
        <v>6.4149893745136977</v>
      </c>
      <c r="I272" s="348">
        <v>5.435147657919833</v>
      </c>
      <c r="J272" s="348">
        <v>4.2345038535323969</v>
      </c>
      <c r="K272" s="348">
        <v>5.2792524916876573</v>
      </c>
      <c r="L272" s="348">
        <v>6.3104444241784678</v>
      </c>
      <c r="CP272" s="450" t="s">
        <v>2927</v>
      </c>
      <c r="CQ272" s="356" t="s">
        <v>2928</v>
      </c>
      <c r="CR272" s="356" t="s">
        <v>2908</v>
      </c>
      <c r="CS272" s="359">
        <v>2.1999999999999999E-2</v>
      </c>
      <c r="CT272" s="359">
        <v>2.1999999999999999E-2</v>
      </c>
      <c r="CU272" s="359">
        <v>2.1999999999999999E-2</v>
      </c>
      <c r="CV272" s="359">
        <v>2.1999999999999999E-2</v>
      </c>
      <c r="CW272" s="359">
        <v>2.1999999999999999E-2</v>
      </c>
      <c r="CX272" s="359">
        <v>2.1999999999999999E-2</v>
      </c>
      <c r="CY272" s="359">
        <v>2.1999999999999999E-2</v>
      </c>
      <c r="CZ272" s="359">
        <v>2.1999999999999999E-2</v>
      </c>
      <c r="DD272" s="450" t="s">
        <v>2927</v>
      </c>
      <c r="DE272" s="356" t="s">
        <v>2928</v>
      </c>
      <c r="DF272" s="356" t="s">
        <v>2908</v>
      </c>
      <c r="DG272" s="359">
        <v>0.05</v>
      </c>
      <c r="DH272" s="359">
        <v>0.05</v>
      </c>
      <c r="DI272" s="359">
        <v>0.05</v>
      </c>
      <c r="DJ272" s="359">
        <v>0.05</v>
      </c>
      <c r="DK272" s="359">
        <v>0.05</v>
      </c>
      <c r="DL272" s="359">
        <v>0.05</v>
      </c>
      <c r="DM272" s="359">
        <v>0.05</v>
      </c>
      <c r="DN272" s="359">
        <v>0.05</v>
      </c>
    </row>
    <row r="273" spans="2:118" ht="15.75" thickBot="1">
      <c r="B273" s="453" t="s">
        <v>2927</v>
      </c>
      <c r="C273" s="343" t="s">
        <v>2928</v>
      </c>
      <c r="D273" s="343" t="s">
        <v>2908</v>
      </c>
      <c r="E273" s="360">
        <v>0.01</v>
      </c>
      <c r="F273" s="360">
        <v>0.01</v>
      </c>
      <c r="G273" s="360">
        <v>0.01</v>
      </c>
      <c r="H273" s="360">
        <v>0.01</v>
      </c>
      <c r="I273" s="360">
        <v>0.01</v>
      </c>
      <c r="J273" s="360">
        <v>0.01</v>
      </c>
      <c r="K273" s="360">
        <v>0.01</v>
      </c>
      <c r="L273" s="360">
        <v>0.01</v>
      </c>
      <c r="CP273" s="451"/>
      <c r="CQ273" s="352" t="s">
        <v>2929</v>
      </c>
      <c r="CR273" s="352" t="s">
        <v>2908</v>
      </c>
      <c r="CS273" s="361">
        <v>3.5999999999999997E-2</v>
      </c>
      <c r="CT273" s="361">
        <v>3.5999999999999997E-2</v>
      </c>
      <c r="CU273" s="361">
        <v>3.5999999999999997E-2</v>
      </c>
      <c r="CV273" s="361">
        <v>3.5999999999999997E-2</v>
      </c>
      <c r="CW273" s="361">
        <v>3.5999999999999997E-2</v>
      </c>
      <c r="CX273" s="361">
        <v>3.5999999999999997E-2</v>
      </c>
      <c r="CY273" s="361">
        <v>3.5999999999999997E-2</v>
      </c>
      <c r="CZ273" s="361">
        <v>3.5999999999999997E-2</v>
      </c>
      <c r="DD273" s="451"/>
      <c r="DE273" s="352" t="s">
        <v>2929</v>
      </c>
      <c r="DF273" s="352" t="s">
        <v>2908</v>
      </c>
      <c r="DG273" s="361">
        <v>7.5999999999999998E-2</v>
      </c>
      <c r="DH273" s="361">
        <v>7.5999999999999998E-2</v>
      </c>
      <c r="DI273" s="361">
        <v>7.5999999999999998E-2</v>
      </c>
      <c r="DJ273" s="361">
        <v>7.5999999999999998E-2</v>
      </c>
      <c r="DK273" s="361">
        <v>7.5999999999999998E-2</v>
      </c>
      <c r="DL273" s="361">
        <v>7.5999999999999998E-2</v>
      </c>
      <c r="DM273" s="361">
        <v>7.5999999999999998E-2</v>
      </c>
      <c r="DN273" s="361">
        <v>7.5999999999999998E-2</v>
      </c>
    </row>
    <row r="274" spans="2:118" ht="15.75" thickBot="1">
      <c r="B274" s="454"/>
      <c r="C274" s="347" t="s">
        <v>2929</v>
      </c>
      <c r="D274" s="347" t="s">
        <v>2908</v>
      </c>
      <c r="E274" s="362">
        <v>0.02</v>
      </c>
      <c r="F274" s="362">
        <v>0.02</v>
      </c>
      <c r="G274" s="362">
        <v>0.02</v>
      </c>
      <c r="H274" s="362">
        <v>0.02</v>
      </c>
      <c r="I274" s="362">
        <v>0.02</v>
      </c>
      <c r="J274" s="362">
        <v>0.02</v>
      </c>
      <c r="K274" s="362">
        <v>0.02</v>
      </c>
      <c r="L274" s="362">
        <v>0.02</v>
      </c>
      <c r="CP274" s="452"/>
      <c r="CQ274" s="356" t="s">
        <v>2930</v>
      </c>
      <c r="CR274" s="356" t="s">
        <v>2908</v>
      </c>
      <c r="CS274" s="359">
        <v>1.2E-2</v>
      </c>
      <c r="CT274" s="359">
        <v>1.2E-2</v>
      </c>
      <c r="CU274" s="359">
        <v>1.2E-2</v>
      </c>
      <c r="CV274" s="359">
        <v>1.2E-2</v>
      </c>
      <c r="CW274" s="359">
        <v>1.2E-2</v>
      </c>
      <c r="CX274" s="359">
        <v>1.2E-2</v>
      </c>
      <c r="CY274" s="359">
        <v>1.2E-2</v>
      </c>
      <c r="CZ274" s="359">
        <v>1.2E-2</v>
      </c>
      <c r="DD274" s="452"/>
      <c r="DE274" s="356" t="s">
        <v>2930</v>
      </c>
      <c r="DF274" s="356" t="s">
        <v>2908</v>
      </c>
      <c r="DG274" s="359">
        <v>2.5000000000000001E-2</v>
      </c>
      <c r="DH274" s="359">
        <v>2.5000000000000001E-2</v>
      </c>
      <c r="DI274" s="359">
        <v>2.5000000000000001E-2</v>
      </c>
      <c r="DJ274" s="359">
        <v>2.5000000000000001E-2</v>
      </c>
      <c r="DK274" s="359">
        <v>2.5000000000000001E-2</v>
      </c>
      <c r="DL274" s="359">
        <v>2.5000000000000001E-2</v>
      </c>
      <c r="DM274" s="359">
        <v>2.5000000000000001E-2</v>
      </c>
      <c r="DN274" s="359">
        <v>2.5000000000000001E-2</v>
      </c>
    </row>
    <row r="275" spans="2:118" ht="15.75" thickBot="1">
      <c r="B275" s="455"/>
      <c r="C275" s="343" t="s">
        <v>2930</v>
      </c>
      <c r="D275" s="343" t="s">
        <v>2908</v>
      </c>
      <c r="E275" s="360">
        <v>0</v>
      </c>
      <c r="F275" s="360">
        <v>0</v>
      </c>
      <c r="G275" s="360">
        <v>0</v>
      </c>
      <c r="H275" s="360">
        <v>0</v>
      </c>
      <c r="I275" s="360">
        <v>0</v>
      </c>
      <c r="J275" s="360">
        <v>0</v>
      </c>
      <c r="K275" s="360">
        <v>0</v>
      </c>
      <c r="L275" s="360">
        <v>0</v>
      </c>
      <c r="CP275" s="363" t="s">
        <v>2931</v>
      </c>
      <c r="CQ275" s="352" t="s">
        <v>2932</v>
      </c>
      <c r="CR275" s="352" t="s">
        <v>2906</v>
      </c>
      <c r="CS275" s="353">
        <v>30</v>
      </c>
      <c r="CT275" s="353">
        <v>30</v>
      </c>
      <c r="CU275" s="353">
        <v>30</v>
      </c>
      <c r="CV275" s="353">
        <v>30</v>
      </c>
      <c r="CW275" s="353">
        <v>30</v>
      </c>
      <c r="CX275" s="353">
        <v>30</v>
      </c>
      <c r="CY275" s="353">
        <v>30</v>
      </c>
      <c r="CZ275" s="353">
        <v>30</v>
      </c>
      <c r="DD275" s="363" t="s">
        <v>2931</v>
      </c>
      <c r="DE275" s="352" t="s">
        <v>2932</v>
      </c>
      <c r="DF275" s="352" t="s">
        <v>2906</v>
      </c>
      <c r="DG275" s="353">
        <v>25</v>
      </c>
      <c r="DH275" s="353">
        <v>25</v>
      </c>
      <c r="DI275" s="353">
        <v>25</v>
      </c>
      <c r="DJ275" s="353">
        <v>25</v>
      </c>
      <c r="DK275" s="353">
        <v>25</v>
      </c>
      <c r="DL275" s="353">
        <v>25</v>
      </c>
      <c r="DM275" s="353">
        <v>25</v>
      </c>
      <c r="DN275" s="353">
        <v>25</v>
      </c>
    </row>
    <row r="276" spans="2:118" ht="15.75" thickBot="1">
      <c r="B276" s="364" t="s">
        <v>2931</v>
      </c>
      <c r="C276" s="347" t="s">
        <v>2932</v>
      </c>
      <c r="D276" s="347" t="s">
        <v>2906</v>
      </c>
      <c r="E276" s="365">
        <v>60</v>
      </c>
      <c r="F276" s="365">
        <v>60</v>
      </c>
      <c r="G276" s="365">
        <v>60</v>
      </c>
      <c r="H276" s="365">
        <v>60</v>
      </c>
      <c r="I276" s="365">
        <v>60</v>
      </c>
      <c r="J276" s="365">
        <v>60</v>
      </c>
      <c r="K276" s="365">
        <v>60</v>
      </c>
      <c r="L276" s="365">
        <v>60</v>
      </c>
    </row>
    <row r="277" spans="2:118" ht="15.75" thickBot="1"/>
    <row r="278" spans="2:118" ht="15.75" thickBot="1">
      <c r="B278" s="266" t="s">
        <v>2975</v>
      </c>
      <c r="CP278" s="459"/>
      <c r="CQ278" s="460"/>
      <c r="CR278" s="345" t="s">
        <v>0</v>
      </c>
      <c r="CS278" s="346">
        <v>2015</v>
      </c>
      <c r="CT278" s="346">
        <v>2020</v>
      </c>
      <c r="CU278" s="346">
        <v>2030</v>
      </c>
      <c r="CV278" s="346">
        <v>2040</v>
      </c>
      <c r="CW278" s="346">
        <v>2050</v>
      </c>
      <c r="DD278" s="459"/>
      <c r="DE278" s="460"/>
      <c r="DF278" s="345" t="s">
        <v>0</v>
      </c>
      <c r="DG278" s="346">
        <v>2015</v>
      </c>
      <c r="DH278" s="346">
        <v>2020</v>
      </c>
      <c r="DI278" s="346">
        <v>2030</v>
      </c>
      <c r="DJ278" s="346">
        <v>2040</v>
      </c>
      <c r="DK278" s="346">
        <v>2050</v>
      </c>
    </row>
    <row r="279" spans="2:118" ht="16.5" thickTop="1" thickBot="1">
      <c r="B279" s="456"/>
      <c r="C279" s="457"/>
      <c r="D279" s="341" t="s">
        <v>0</v>
      </c>
      <c r="E279" s="342">
        <v>2015</v>
      </c>
      <c r="F279" s="342">
        <v>2020</v>
      </c>
      <c r="G279" s="342">
        <v>2030</v>
      </c>
      <c r="H279" s="342">
        <v>2040</v>
      </c>
      <c r="I279" s="342">
        <v>2050</v>
      </c>
      <c r="CP279" s="466" t="s">
        <v>2935</v>
      </c>
      <c r="CQ279" s="349" t="s">
        <v>2922</v>
      </c>
      <c r="CR279" s="349" t="s">
        <v>2936</v>
      </c>
      <c r="CS279" s="463" t="s">
        <v>2932</v>
      </c>
      <c r="CT279" s="350" t="s">
        <v>2932</v>
      </c>
      <c r="CU279" s="350">
        <v>1510</v>
      </c>
      <c r="CV279" s="350">
        <v>1510</v>
      </c>
      <c r="CW279" s="350">
        <v>1510</v>
      </c>
      <c r="DD279" s="466" t="s">
        <v>2935</v>
      </c>
      <c r="DE279" s="349" t="s">
        <v>2922</v>
      </c>
      <c r="DF279" s="349" t="s">
        <v>2936</v>
      </c>
      <c r="DG279" s="463" t="s">
        <v>2932</v>
      </c>
      <c r="DH279" s="350" t="s">
        <v>2932</v>
      </c>
      <c r="DI279" s="350">
        <v>5800</v>
      </c>
      <c r="DJ279" s="350">
        <v>5800</v>
      </c>
      <c r="DK279" s="350">
        <v>5800</v>
      </c>
    </row>
    <row r="280" spans="2:118" ht="16.5" thickTop="1" thickBot="1">
      <c r="B280" s="458" t="s">
        <v>2935</v>
      </c>
      <c r="C280" s="343" t="s">
        <v>2922</v>
      </c>
      <c r="D280" s="343" t="s">
        <v>2936</v>
      </c>
      <c r="E280" s="366">
        <v>1090</v>
      </c>
      <c r="F280" s="367">
        <v>1090</v>
      </c>
      <c r="G280" s="367">
        <v>1090</v>
      </c>
      <c r="H280" s="367">
        <v>1090</v>
      </c>
      <c r="I280" s="367">
        <v>1090</v>
      </c>
      <c r="CP280" s="467"/>
      <c r="CQ280" s="368" t="s">
        <v>2923</v>
      </c>
      <c r="CR280" s="368" t="s">
        <v>2936</v>
      </c>
      <c r="CS280" s="464"/>
      <c r="CT280" s="369" t="s">
        <v>2932</v>
      </c>
      <c r="CU280" s="369">
        <v>1390</v>
      </c>
      <c r="CV280" s="369">
        <v>1310</v>
      </c>
      <c r="CW280" s="369">
        <v>1280</v>
      </c>
      <c r="DD280" s="467"/>
      <c r="DE280" s="368" t="s">
        <v>2923</v>
      </c>
      <c r="DF280" s="368" t="s">
        <v>2936</v>
      </c>
      <c r="DG280" s="464"/>
      <c r="DH280" s="369" t="s">
        <v>2932</v>
      </c>
      <c r="DI280" s="369">
        <v>5380</v>
      </c>
      <c r="DJ280" s="369">
        <v>4310</v>
      </c>
      <c r="DK280" s="369">
        <v>3840</v>
      </c>
    </row>
    <row r="281" spans="2:118" ht="16.5" thickTop="1" thickBot="1">
      <c r="B281" s="446"/>
      <c r="C281" s="347" t="s">
        <v>2923</v>
      </c>
      <c r="D281" s="347" t="s">
        <v>2936</v>
      </c>
      <c r="E281" s="366">
        <v>1090</v>
      </c>
      <c r="F281" s="365">
        <v>1090</v>
      </c>
      <c r="G281" s="365">
        <v>1090</v>
      </c>
      <c r="H281" s="365">
        <v>1080</v>
      </c>
      <c r="I281" s="365">
        <v>1080</v>
      </c>
      <c r="CP281" s="467"/>
      <c r="CQ281" s="349" t="s">
        <v>2937</v>
      </c>
      <c r="CR281" s="349" t="s">
        <v>2936</v>
      </c>
      <c r="CS281" s="464"/>
      <c r="CT281" s="350" t="s">
        <v>2932</v>
      </c>
      <c r="CU281" s="350">
        <v>1320</v>
      </c>
      <c r="CV281" s="350">
        <v>1190</v>
      </c>
      <c r="CW281" s="350">
        <v>1150</v>
      </c>
      <c r="DD281" s="467"/>
      <c r="DE281" s="349" t="s">
        <v>2937</v>
      </c>
      <c r="DF281" s="349" t="s">
        <v>2936</v>
      </c>
      <c r="DG281" s="464"/>
      <c r="DH281" s="350" t="s">
        <v>2932</v>
      </c>
      <c r="DI281" s="350">
        <v>5160</v>
      </c>
      <c r="DJ281" s="350">
        <v>3680</v>
      </c>
      <c r="DK281" s="350">
        <v>3070</v>
      </c>
    </row>
    <row r="282" spans="2:118" ht="16.5" thickTop="1" thickBot="1">
      <c r="B282" s="446"/>
      <c r="C282" s="343" t="s">
        <v>2924</v>
      </c>
      <c r="D282" s="343" t="s">
        <v>2936</v>
      </c>
      <c r="E282" s="366">
        <v>1090</v>
      </c>
      <c r="F282" s="367">
        <v>1090</v>
      </c>
      <c r="G282" s="367">
        <v>1090</v>
      </c>
      <c r="H282" s="367">
        <v>1090</v>
      </c>
      <c r="I282" s="367">
        <v>1090</v>
      </c>
      <c r="CP282" s="468"/>
      <c r="CQ282" s="368" t="s">
        <v>2938</v>
      </c>
      <c r="CR282" s="368" t="s">
        <v>2936</v>
      </c>
      <c r="CS282" s="465"/>
      <c r="CT282" s="369" t="s">
        <v>2932</v>
      </c>
      <c r="CU282" s="369">
        <v>1510</v>
      </c>
      <c r="CV282" s="369">
        <v>1510</v>
      </c>
      <c r="CW282" s="369">
        <v>1510</v>
      </c>
      <c r="DD282" s="468"/>
      <c r="DE282" s="368" t="s">
        <v>2938</v>
      </c>
      <c r="DF282" s="368" t="s">
        <v>2936</v>
      </c>
      <c r="DG282" s="465"/>
      <c r="DH282" s="369" t="s">
        <v>2932</v>
      </c>
      <c r="DI282" s="369">
        <v>5800</v>
      </c>
      <c r="DJ282" s="369">
        <v>5800</v>
      </c>
      <c r="DK282" s="369">
        <v>5800</v>
      </c>
    </row>
    <row r="283" spans="2:118" ht="16.5" thickTop="1" thickBot="1">
      <c r="B283" s="446"/>
      <c r="C283" s="347" t="s">
        <v>2937</v>
      </c>
      <c r="D283" s="347" t="s">
        <v>2936</v>
      </c>
      <c r="E283" s="366">
        <v>1090</v>
      </c>
      <c r="F283" s="365">
        <v>1090</v>
      </c>
      <c r="G283" s="365">
        <v>1080</v>
      </c>
      <c r="H283" s="365">
        <v>1080</v>
      </c>
      <c r="I283" s="365">
        <v>1070</v>
      </c>
      <c r="CP283" s="370" t="s">
        <v>2939</v>
      </c>
      <c r="CQ283" s="349" t="s">
        <v>2932</v>
      </c>
      <c r="CR283" s="349" t="s">
        <v>2940</v>
      </c>
      <c r="CS283" s="371">
        <v>2.5000000000000001E-2</v>
      </c>
      <c r="CT283" s="371">
        <v>2.5000000000000001E-2</v>
      </c>
      <c r="CU283" s="371">
        <v>2.5000000000000001E-2</v>
      </c>
      <c r="CV283" s="371">
        <v>2.5000000000000001E-2</v>
      </c>
      <c r="CW283" s="371">
        <v>2.5000000000000001E-2</v>
      </c>
      <c r="DD283" s="370" t="s">
        <v>2939</v>
      </c>
      <c r="DE283" s="349" t="s">
        <v>2932</v>
      </c>
      <c r="DF283" s="349" t="s">
        <v>2940</v>
      </c>
      <c r="DG283" s="371">
        <v>2.3E-2</v>
      </c>
      <c r="DH283" s="371">
        <v>2.3E-2</v>
      </c>
      <c r="DI283" s="371">
        <v>2.3E-2</v>
      </c>
      <c r="DJ283" s="371">
        <v>2.3E-2</v>
      </c>
      <c r="DK283" s="371">
        <v>2.3E-2</v>
      </c>
    </row>
    <row r="284" spans="2:118" ht="16.5" thickTop="1" thickBot="1">
      <c r="B284" s="447"/>
      <c r="C284" s="343" t="s">
        <v>2938</v>
      </c>
      <c r="D284" s="343" t="s">
        <v>2936</v>
      </c>
      <c r="E284" s="366">
        <v>1090</v>
      </c>
      <c r="F284" s="367">
        <v>1090</v>
      </c>
      <c r="G284" s="367">
        <v>1090</v>
      </c>
      <c r="H284" s="367">
        <v>1090</v>
      </c>
      <c r="I284" s="367">
        <v>1090</v>
      </c>
    </row>
    <row r="285" spans="2:118" ht="15.75" thickBot="1">
      <c r="B285" s="364" t="s">
        <v>2939</v>
      </c>
      <c r="C285" s="347" t="s">
        <v>2932</v>
      </c>
      <c r="D285" s="347" t="s">
        <v>2940</v>
      </c>
      <c r="E285" s="372">
        <v>5.0000000000000001E-3</v>
      </c>
      <c r="F285" s="372">
        <v>5.0000000000000001E-3</v>
      </c>
      <c r="G285" s="372">
        <v>5.0000000000000001E-3</v>
      </c>
      <c r="H285" s="372">
        <v>5.0000000000000001E-3</v>
      </c>
      <c r="I285" s="372">
        <v>5.0000000000000001E-3</v>
      </c>
    </row>
    <row r="288" spans="2:118" ht="15.75" thickBot="1">
      <c r="B288" s="266" t="s">
        <v>2976</v>
      </c>
    </row>
    <row r="289" spans="1:9" ht="15.75" thickBot="1">
      <c r="B289" s="456"/>
      <c r="C289" s="457"/>
      <c r="D289" s="341" t="s">
        <v>0</v>
      </c>
      <c r="E289" s="342">
        <v>2015</v>
      </c>
      <c r="F289" s="342">
        <v>2020</v>
      </c>
      <c r="G289" s="342">
        <v>2030</v>
      </c>
      <c r="H289" s="342">
        <v>2040</v>
      </c>
      <c r="I289" s="342">
        <v>2050</v>
      </c>
    </row>
    <row r="290" spans="1:9" ht="16.5" thickTop="1" thickBot="1">
      <c r="B290" s="458" t="s">
        <v>2935</v>
      </c>
      <c r="C290" s="343" t="s">
        <v>2922</v>
      </c>
      <c r="D290" s="343" t="s">
        <v>2936</v>
      </c>
      <c r="E290" s="366">
        <v>3500</v>
      </c>
      <c r="F290" s="367">
        <v>3500</v>
      </c>
      <c r="G290" s="367">
        <v>3490</v>
      </c>
      <c r="H290" s="367">
        <v>3490</v>
      </c>
      <c r="I290" s="367">
        <v>3480</v>
      </c>
    </row>
    <row r="291" spans="1:9" ht="16.5" thickTop="1" thickBot="1">
      <c r="A291" s="184" t="s">
        <v>2774</v>
      </c>
      <c r="B291" s="446"/>
      <c r="C291" s="347" t="s">
        <v>2923</v>
      </c>
      <c r="D291" s="347" t="s">
        <v>2936</v>
      </c>
      <c r="E291" s="366">
        <v>3500</v>
      </c>
      <c r="F291" s="365">
        <v>3500</v>
      </c>
      <c r="G291" s="365">
        <v>3490</v>
      </c>
      <c r="H291" s="365">
        <v>3480</v>
      </c>
      <c r="I291" s="365">
        <v>3470</v>
      </c>
    </row>
    <row r="292" spans="1:9" ht="16.5" thickTop="1" thickBot="1">
      <c r="B292" s="446"/>
      <c r="C292" s="343" t="s">
        <v>2924</v>
      </c>
      <c r="D292" s="343" t="s">
        <v>2936</v>
      </c>
      <c r="E292" s="366">
        <v>3500</v>
      </c>
      <c r="F292" s="367">
        <v>3500</v>
      </c>
      <c r="G292" s="367">
        <v>3490</v>
      </c>
      <c r="H292" s="367">
        <v>3490</v>
      </c>
      <c r="I292" s="367">
        <v>3490</v>
      </c>
    </row>
    <row r="293" spans="1:9" ht="16.5" thickTop="1" thickBot="1">
      <c r="B293" s="446"/>
      <c r="C293" s="347" t="s">
        <v>2937</v>
      </c>
      <c r="D293" s="347" t="s">
        <v>2936</v>
      </c>
      <c r="E293" s="366">
        <v>3500</v>
      </c>
      <c r="F293" s="365">
        <v>3490</v>
      </c>
      <c r="G293" s="365">
        <v>3470</v>
      </c>
      <c r="H293" s="365">
        <v>3460</v>
      </c>
      <c r="I293" s="365">
        <v>3440</v>
      </c>
    </row>
    <row r="294" spans="1:9" ht="16.5" thickTop="1" thickBot="1">
      <c r="B294" s="447"/>
      <c r="C294" s="343" t="s">
        <v>2938</v>
      </c>
      <c r="D294" s="343" t="s">
        <v>2936</v>
      </c>
      <c r="E294" s="366">
        <v>3500</v>
      </c>
      <c r="F294" s="367">
        <v>3500</v>
      </c>
      <c r="G294" s="367">
        <v>3500</v>
      </c>
      <c r="H294" s="367">
        <v>3500</v>
      </c>
      <c r="I294" s="367">
        <v>3500</v>
      </c>
    </row>
    <row r="295" spans="1:9" ht="15.75" thickBot="1">
      <c r="B295" s="364" t="s">
        <v>2939</v>
      </c>
      <c r="C295" s="347" t="s">
        <v>2932</v>
      </c>
      <c r="D295" s="347" t="s">
        <v>2940</v>
      </c>
      <c r="E295" s="372">
        <v>5.0000000000000001E-3</v>
      </c>
      <c r="F295" s="372">
        <v>5.0000000000000001E-3</v>
      </c>
      <c r="G295" s="372">
        <v>5.0000000000000001E-3</v>
      </c>
      <c r="H295" s="372">
        <v>5.0000000000000001E-3</v>
      </c>
      <c r="I295" s="372">
        <v>5.0000000000000001E-3</v>
      </c>
    </row>
    <row r="298" spans="1:9" ht="15.75" thickBot="1">
      <c r="B298" s="266" t="s">
        <v>2977</v>
      </c>
    </row>
    <row r="299" spans="1:9" ht="15.75" thickBot="1">
      <c r="B299" s="456"/>
      <c r="C299" s="457"/>
      <c r="D299" s="341" t="s">
        <v>0</v>
      </c>
      <c r="E299" s="342">
        <v>2015</v>
      </c>
      <c r="F299" s="342">
        <v>2020</v>
      </c>
      <c r="G299" s="342">
        <v>2030</v>
      </c>
      <c r="H299" s="342">
        <v>2040</v>
      </c>
      <c r="I299" s="342">
        <v>2050</v>
      </c>
    </row>
    <row r="300" spans="1:9" ht="16.5" thickTop="1" thickBot="1">
      <c r="B300" s="458" t="s">
        <v>2935</v>
      </c>
      <c r="C300" s="343" t="s">
        <v>2922</v>
      </c>
      <c r="D300" s="343" t="s">
        <v>2936</v>
      </c>
      <c r="E300" s="366">
        <v>1410</v>
      </c>
      <c r="F300" s="367">
        <v>1410</v>
      </c>
      <c r="G300" s="367">
        <v>1410</v>
      </c>
      <c r="H300" s="367">
        <v>1410</v>
      </c>
      <c r="I300" s="367">
        <v>1400</v>
      </c>
    </row>
    <row r="301" spans="1:9" ht="16.5" thickTop="1" thickBot="1">
      <c r="B301" s="446"/>
      <c r="C301" s="347" t="s">
        <v>2923</v>
      </c>
      <c r="D301" s="347" t="s">
        <v>2936</v>
      </c>
      <c r="E301" s="366">
        <v>1410</v>
      </c>
      <c r="F301" s="365">
        <v>1410</v>
      </c>
      <c r="G301" s="365">
        <v>1400</v>
      </c>
      <c r="H301" s="365">
        <v>1400</v>
      </c>
      <c r="I301" s="365">
        <v>1400</v>
      </c>
    </row>
    <row r="302" spans="1:9" ht="16.5" thickTop="1" thickBot="1">
      <c r="B302" s="446"/>
      <c r="C302" s="343" t="s">
        <v>2924</v>
      </c>
      <c r="D302" s="343" t="s">
        <v>2936</v>
      </c>
      <c r="E302" s="366">
        <v>1410</v>
      </c>
      <c r="F302" s="367">
        <v>1410</v>
      </c>
      <c r="G302" s="367">
        <v>1410</v>
      </c>
      <c r="H302" s="367">
        <v>1410</v>
      </c>
      <c r="I302" s="367">
        <v>1410</v>
      </c>
    </row>
    <row r="303" spans="1:9" ht="16.5" thickTop="1" thickBot="1">
      <c r="B303" s="446"/>
      <c r="C303" s="347" t="s">
        <v>2937</v>
      </c>
      <c r="D303" s="347" t="s">
        <v>2936</v>
      </c>
      <c r="E303" s="366">
        <v>1410</v>
      </c>
      <c r="F303" s="365">
        <v>1410</v>
      </c>
      <c r="G303" s="365">
        <v>1400</v>
      </c>
      <c r="H303" s="365">
        <v>1390</v>
      </c>
      <c r="I303" s="365">
        <v>1390</v>
      </c>
    </row>
    <row r="304" spans="1:9" ht="16.5" thickTop="1" thickBot="1">
      <c r="B304" s="447"/>
      <c r="C304" s="343" t="s">
        <v>2938</v>
      </c>
      <c r="D304" s="343" t="s">
        <v>2936</v>
      </c>
      <c r="E304" s="366">
        <v>1410</v>
      </c>
      <c r="F304" s="367">
        <v>1410</v>
      </c>
      <c r="G304" s="367">
        <v>1410</v>
      </c>
      <c r="H304" s="367">
        <v>1410</v>
      </c>
      <c r="I304" s="367">
        <v>1410</v>
      </c>
    </row>
    <row r="305" spans="1:9" ht="15.75" thickBot="1">
      <c r="B305" s="364" t="s">
        <v>2939</v>
      </c>
      <c r="C305" s="347" t="s">
        <v>2932</v>
      </c>
      <c r="D305" s="347" t="s">
        <v>2940</v>
      </c>
      <c r="E305" s="372">
        <v>5.0000000000000001E-3</v>
      </c>
      <c r="F305" s="372">
        <v>5.0000000000000001E-3</v>
      </c>
      <c r="G305" s="372">
        <v>5.0000000000000001E-3</v>
      </c>
      <c r="H305" s="372">
        <v>5.0000000000000001E-3</v>
      </c>
      <c r="I305" s="372">
        <v>5.0000000000000001E-3</v>
      </c>
    </row>
    <row r="308" spans="1:9" ht="15.75" thickBot="1">
      <c r="B308" s="266" t="s">
        <v>2978</v>
      </c>
    </row>
    <row r="309" spans="1:9" ht="15.75" thickBot="1">
      <c r="B309" s="456"/>
      <c r="C309" s="457"/>
      <c r="D309" s="341" t="s">
        <v>0</v>
      </c>
      <c r="E309" s="342">
        <v>2015</v>
      </c>
      <c r="F309" s="342">
        <v>2020</v>
      </c>
      <c r="G309" s="342">
        <v>2030</v>
      </c>
      <c r="H309" s="342">
        <v>2040</v>
      </c>
      <c r="I309" s="342">
        <v>2050</v>
      </c>
    </row>
    <row r="310" spans="1:9" ht="16.5" thickTop="1" thickBot="1">
      <c r="B310" s="458" t="s">
        <v>2935</v>
      </c>
      <c r="C310" s="343" t="s">
        <v>2922</v>
      </c>
      <c r="D310" s="343" t="s">
        <v>2936</v>
      </c>
      <c r="E310" s="366">
        <v>4000</v>
      </c>
      <c r="F310" s="367">
        <v>4000</v>
      </c>
      <c r="G310" s="367">
        <v>3990</v>
      </c>
      <c r="H310" s="367">
        <v>3990</v>
      </c>
      <c r="I310" s="367">
        <v>3980</v>
      </c>
    </row>
    <row r="311" spans="1:9" ht="16.5" thickTop="1" thickBot="1">
      <c r="A311" s="184" t="s">
        <v>2775</v>
      </c>
      <c r="B311" s="446"/>
      <c r="C311" s="347" t="s">
        <v>2923</v>
      </c>
      <c r="D311" s="347" t="s">
        <v>2936</v>
      </c>
      <c r="E311" s="366">
        <v>4000</v>
      </c>
      <c r="F311" s="365">
        <v>4000</v>
      </c>
      <c r="G311" s="365">
        <v>3980</v>
      </c>
      <c r="H311" s="365">
        <v>3970</v>
      </c>
      <c r="I311" s="365">
        <v>3970</v>
      </c>
    </row>
    <row r="312" spans="1:9" ht="16.5" thickTop="1" thickBot="1">
      <c r="B312" s="446"/>
      <c r="C312" s="343" t="s">
        <v>2924</v>
      </c>
      <c r="D312" s="343" t="s">
        <v>2936</v>
      </c>
      <c r="E312" s="366">
        <v>4000</v>
      </c>
      <c r="F312" s="367">
        <v>4000</v>
      </c>
      <c r="G312" s="367">
        <v>3990</v>
      </c>
      <c r="H312" s="367">
        <v>3990</v>
      </c>
      <c r="I312" s="367">
        <v>3990</v>
      </c>
    </row>
    <row r="313" spans="1:9" ht="16.5" thickTop="1" thickBot="1">
      <c r="B313" s="446"/>
      <c r="C313" s="347" t="s">
        <v>2937</v>
      </c>
      <c r="D313" s="347" t="s">
        <v>2936</v>
      </c>
      <c r="E313" s="366">
        <v>4000</v>
      </c>
      <c r="F313" s="365">
        <v>3990</v>
      </c>
      <c r="G313" s="365">
        <v>3970</v>
      </c>
      <c r="H313" s="365">
        <v>3950</v>
      </c>
      <c r="I313" s="365">
        <v>3930</v>
      </c>
    </row>
    <row r="314" spans="1:9" ht="16.5" thickTop="1" thickBot="1">
      <c r="B314" s="447"/>
      <c r="C314" s="343" t="s">
        <v>2938</v>
      </c>
      <c r="D314" s="343" t="s">
        <v>2936</v>
      </c>
      <c r="E314" s="366">
        <v>4000</v>
      </c>
      <c r="F314" s="367">
        <v>4000</v>
      </c>
      <c r="G314" s="367">
        <v>4000</v>
      </c>
      <c r="H314" s="367">
        <v>4000</v>
      </c>
      <c r="I314" s="367">
        <v>4000</v>
      </c>
    </row>
    <row r="315" spans="1:9" ht="15.75" thickBot="1">
      <c r="B315" s="364" t="s">
        <v>2939</v>
      </c>
      <c r="C315" s="347" t="s">
        <v>2932</v>
      </c>
      <c r="D315" s="347" t="s">
        <v>2940</v>
      </c>
      <c r="E315" s="372">
        <v>5.0000000000000001E-3</v>
      </c>
      <c r="F315" s="372">
        <v>5.0000000000000001E-3</v>
      </c>
      <c r="G315" s="372">
        <v>5.0000000000000001E-3</v>
      </c>
      <c r="H315" s="372">
        <v>5.0000000000000001E-3</v>
      </c>
      <c r="I315" s="372">
        <v>5.0000000000000001E-3</v>
      </c>
    </row>
    <row r="318" spans="1:9" ht="15.75" thickBot="1">
      <c r="B318" s="266" t="s">
        <v>2979</v>
      </c>
    </row>
    <row r="319" spans="1:9" ht="15.75" thickBot="1">
      <c r="B319" s="456"/>
      <c r="C319" s="457"/>
      <c r="D319" s="341" t="s">
        <v>0</v>
      </c>
      <c r="E319" s="342">
        <v>2015</v>
      </c>
      <c r="F319" s="342">
        <v>2020</v>
      </c>
      <c r="G319" s="342">
        <v>2030</v>
      </c>
      <c r="H319" s="342">
        <v>2040</v>
      </c>
      <c r="I319" s="342">
        <v>2050</v>
      </c>
    </row>
    <row r="320" spans="1:9" ht="16.5" thickTop="1" thickBot="1">
      <c r="B320" s="458" t="s">
        <v>2935</v>
      </c>
      <c r="C320" s="343" t="s">
        <v>2922</v>
      </c>
      <c r="D320" s="343" t="s">
        <v>2936</v>
      </c>
      <c r="E320" s="366">
        <v>1740</v>
      </c>
      <c r="F320" s="367">
        <v>1740</v>
      </c>
      <c r="G320" s="367">
        <v>1740</v>
      </c>
      <c r="H320" s="367">
        <v>1730</v>
      </c>
      <c r="I320" s="367">
        <v>1730</v>
      </c>
    </row>
    <row r="321" spans="1:9" ht="16.5" thickTop="1" thickBot="1">
      <c r="B321" s="446"/>
      <c r="C321" s="347" t="s">
        <v>2923</v>
      </c>
      <c r="D321" s="347" t="s">
        <v>2936</v>
      </c>
      <c r="E321" s="366">
        <v>1740</v>
      </c>
      <c r="F321" s="365">
        <v>1740</v>
      </c>
      <c r="G321" s="365">
        <v>1730</v>
      </c>
      <c r="H321" s="365">
        <v>1730</v>
      </c>
      <c r="I321" s="365">
        <v>1730</v>
      </c>
    </row>
    <row r="322" spans="1:9" ht="16.5" thickTop="1" thickBot="1">
      <c r="B322" s="446"/>
      <c r="C322" s="343" t="s">
        <v>2924</v>
      </c>
      <c r="D322" s="343" t="s">
        <v>2936</v>
      </c>
      <c r="E322" s="366">
        <v>1740</v>
      </c>
      <c r="F322" s="367">
        <v>1740</v>
      </c>
      <c r="G322" s="367">
        <v>1740</v>
      </c>
      <c r="H322" s="367">
        <v>1740</v>
      </c>
      <c r="I322" s="367">
        <v>1730</v>
      </c>
    </row>
    <row r="323" spans="1:9" ht="16.5" thickTop="1" thickBot="1">
      <c r="B323" s="446"/>
      <c r="C323" s="347" t="s">
        <v>2937</v>
      </c>
      <c r="D323" s="347" t="s">
        <v>2936</v>
      </c>
      <c r="E323" s="366">
        <v>1740</v>
      </c>
      <c r="F323" s="365">
        <v>1740</v>
      </c>
      <c r="G323" s="365">
        <v>1730</v>
      </c>
      <c r="H323" s="365">
        <v>1720</v>
      </c>
      <c r="I323" s="365">
        <v>1710</v>
      </c>
    </row>
    <row r="324" spans="1:9" ht="16.5" thickTop="1" thickBot="1">
      <c r="B324" s="447"/>
      <c r="C324" s="343" t="s">
        <v>2938</v>
      </c>
      <c r="D324" s="343" t="s">
        <v>2936</v>
      </c>
      <c r="E324" s="366">
        <v>1740</v>
      </c>
      <c r="F324" s="367">
        <v>1740</v>
      </c>
      <c r="G324" s="367">
        <v>1740</v>
      </c>
      <c r="H324" s="367">
        <v>1740</v>
      </c>
      <c r="I324" s="367">
        <v>1740</v>
      </c>
    </row>
    <row r="325" spans="1:9" ht="15.75" thickBot="1">
      <c r="B325" s="364" t="s">
        <v>2939</v>
      </c>
      <c r="C325" s="347" t="s">
        <v>2932</v>
      </c>
      <c r="D325" s="347" t="s">
        <v>2940</v>
      </c>
      <c r="E325" s="362">
        <v>0.01</v>
      </c>
      <c r="F325" s="362">
        <v>0.01</v>
      </c>
      <c r="G325" s="362">
        <v>0.01</v>
      </c>
      <c r="H325" s="362">
        <v>0.01</v>
      </c>
      <c r="I325" s="362">
        <v>0.01</v>
      </c>
    </row>
    <row r="328" spans="1:9" ht="15.75" thickBot="1">
      <c r="B328" s="266" t="s">
        <v>2980</v>
      </c>
    </row>
    <row r="329" spans="1:9" ht="15.75" thickBot="1">
      <c r="B329" s="456"/>
      <c r="C329" s="457"/>
      <c r="D329" s="341" t="s">
        <v>0</v>
      </c>
      <c r="E329" s="342">
        <v>2015</v>
      </c>
      <c r="F329" s="342">
        <v>2020</v>
      </c>
      <c r="G329" s="342">
        <v>2030</v>
      </c>
      <c r="H329" s="342">
        <v>2040</v>
      </c>
      <c r="I329" s="342">
        <v>2050</v>
      </c>
    </row>
    <row r="330" spans="1:9" ht="16.5" thickTop="1" thickBot="1">
      <c r="B330" s="458" t="s">
        <v>2935</v>
      </c>
      <c r="C330" s="343" t="s">
        <v>2922</v>
      </c>
      <c r="D330" s="343" t="s">
        <v>2936</v>
      </c>
      <c r="E330" s="366">
        <v>5000</v>
      </c>
      <c r="F330" s="367">
        <v>5000</v>
      </c>
      <c r="G330" s="367">
        <v>4990</v>
      </c>
      <c r="H330" s="367">
        <v>4980</v>
      </c>
      <c r="I330" s="367">
        <v>4980</v>
      </c>
    </row>
    <row r="331" spans="1:9" ht="16.5" thickTop="1" thickBot="1">
      <c r="A331" s="184" t="s">
        <v>2776</v>
      </c>
      <c r="B331" s="446"/>
      <c r="C331" s="347" t="s">
        <v>2923</v>
      </c>
      <c r="D331" s="347" t="s">
        <v>2936</v>
      </c>
      <c r="E331" s="366">
        <v>5000</v>
      </c>
      <c r="F331" s="365">
        <v>5000</v>
      </c>
      <c r="G331" s="365">
        <v>4980</v>
      </c>
      <c r="H331" s="365">
        <v>4970</v>
      </c>
      <c r="I331" s="365">
        <v>4960</v>
      </c>
    </row>
    <row r="332" spans="1:9" ht="16.5" thickTop="1" thickBot="1">
      <c r="B332" s="446"/>
      <c r="C332" s="343" t="s">
        <v>2924</v>
      </c>
      <c r="D332" s="343" t="s">
        <v>2936</v>
      </c>
      <c r="E332" s="366">
        <v>5000</v>
      </c>
      <c r="F332" s="367">
        <v>4990</v>
      </c>
      <c r="G332" s="367">
        <v>4990</v>
      </c>
      <c r="H332" s="367">
        <v>4990</v>
      </c>
      <c r="I332" s="367">
        <v>4980</v>
      </c>
    </row>
    <row r="333" spans="1:9" ht="16.5" thickTop="1" thickBot="1">
      <c r="B333" s="446"/>
      <c r="C333" s="347" t="s">
        <v>2937</v>
      </c>
      <c r="D333" s="347" t="s">
        <v>2936</v>
      </c>
      <c r="E333" s="366">
        <v>5000</v>
      </c>
      <c r="F333" s="365">
        <v>4990</v>
      </c>
      <c r="G333" s="365">
        <v>4960</v>
      </c>
      <c r="H333" s="365">
        <v>4940</v>
      </c>
      <c r="I333" s="365">
        <v>4910</v>
      </c>
    </row>
    <row r="334" spans="1:9" ht="16.5" thickTop="1" thickBot="1">
      <c r="B334" s="447"/>
      <c r="C334" s="343" t="s">
        <v>2938</v>
      </c>
      <c r="D334" s="343" t="s">
        <v>2936</v>
      </c>
      <c r="E334" s="366">
        <v>5000</v>
      </c>
      <c r="F334" s="367">
        <v>5000</v>
      </c>
      <c r="G334" s="367">
        <v>5000</v>
      </c>
      <c r="H334" s="367">
        <v>5000</v>
      </c>
      <c r="I334" s="367">
        <v>5000</v>
      </c>
    </row>
    <row r="335" spans="1:9" ht="15.75" thickBot="1">
      <c r="B335" s="364" t="s">
        <v>2939</v>
      </c>
      <c r="C335" s="347" t="s">
        <v>2932</v>
      </c>
      <c r="D335" s="347" t="s">
        <v>2940</v>
      </c>
      <c r="E335" s="362">
        <v>0.01</v>
      </c>
      <c r="F335" s="362">
        <v>0.01</v>
      </c>
      <c r="G335" s="362">
        <v>0.01</v>
      </c>
      <c r="H335" s="362">
        <v>0.01</v>
      </c>
      <c r="I335" s="362">
        <v>0.01</v>
      </c>
    </row>
    <row r="338" spans="1:12" ht="15.75" thickBot="1">
      <c r="B338" s="266" t="s">
        <v>2981</v>
      </c>
    </row>
    <row r="339" spans="1:12" ht="15.75" thickBot="1">
      <c r="B339" s="456"/>
      <c r="C339" s="457"/>
      <c r="D339" s="341" t="s">
        <v>0</v>
      </c>
      <c r="E339" s="342">
        <v>2015</v>
      </c>
      <c r="F339" s="342">
        <v>2020</v>
      </c>
      <c r="G339" s="342">
        <v>2030</v>
      </c>
      <c r="H339" s="342">
        <v>2040</v>
      </c>
      <c r="I339" s="342">
        <v>2050</v>
      </c>
    </row>
    <row r="340" spans="1:12" ht="16.5" thickTop="1" thickBot="1">
      <c r="B340" s="458" t="s">
        <v>2935</v>
      </c>
      <c r="C340" s="343" t="s">
        <v>2922</v>
      </c>
      <c r="D340" s="343" t="s">
        <v>2936</v>
      </c>
      <c r="E340" s="366">
        <v>3000</v>
      </c>
      <c r="F340" s="367">
        <v>3000</v>
      </c>
      <c r="G340" s="367">
        <v>2990</v>
      </c>
      <c r="H340" s="367">
        <v>2990</v>
      </c>
      <c r="I340" s="367">
        <v>2990</v>
      </c>
    </row>
    <row r="341" spans="1:12" ht="16.5" thickTop="1" thickBot="1">
      <c r="A341" s="184" t="s">
        <v>2777</v>
      </c>
      <c r="B341" s="446"/>
      <c r="C341" s="347" t="s">
        <v>2923</v>
      </c>
      <c r="D341" s="347" t="s">
        <v>2936</v>
      </c>
      <c r="E341" s="366">
        <v>3000</v>
      </c>
      <c r="F341" s="365">
        <v>3000</v>
      </c>
      <c r="G341" s="365">
        <v>2990</v>
      </c>
      <c r="H341" s="365">
        <v>2980</v>
      </c>
      <c r="I341" s="365">
        <v>2970</v>
      </c>
    </row>
    <row r="342" spans="1:12" ht="16.5" thickTop="1" thickBot="1">
      <c r="B342" s="446"/>
      <c r="C342" s="343" t="s">
        <v>2924</v>
      </c>
      <c r="D342" s="343" t="s">
        <v>2936</v>
      </c>
      <c r="E342" s="366">
        <v>3000</v>
      </c>
      <c r="F342" s="367">
        <v>3000</v>
      </c>
      <c r="G342" s="367">
        <v>2990</v>
      </c>
      <c r="H342" s="367">
        <v>2990</v>
      </c>
      <c r="I342" s="367">
        <v>2990</v>
      </c>
    </row>
    <row r="343" spans="1:12" ht="16.5" thickTop="1" thickBot="1">
      <c r="B343" s="446"/>
      <c r="C343" s="347" t="s">
        <v>2937</v>
      </c>
      <c r="D343" s="347" t="s">
        <v>2936</v>
      </c>
      <c r="E343" s="366">
        <v>3000</v>
      </c>
      <c r="F343" s="365">
        <v>2990</v>
      </c>
      <c r="G343" s="365">
        <v>2980</v>
      </c>
      <c r="H343" s="365">
        <v>2960</v>
      </c>
      <c r="I343" s="365">
        <v>2950</v>
      </c>
    </row>
    <row r="344" spans="1:12" ht="16.5" thickTop="1" thickBot="1">
      <c r="B344" s="447"/>
      <c r="C344" s="343" t="s">
        <v>2938</v>
      </c>
      <c r="D344" s="343" t="s">
        <v>2936</v>
      </c>
      <c r="E344" s="366">
        <v>3000</v>
      </c>
      <c r="F344" s="367">
        <v>3000</v>
      </c>
      <c r="G344" s="367">
        <v>3000</v>
      </c>
      <c r="H344" s="367">
        <v>3000</v>
      </c>
      <c r="I344" s="367">
        <v>3000</v>
      </c>
    </row>
    <row r="345" spans="1:12" ht="15.75" thickBot="1">
      <c r="B345" s="364" t="s">
        <v>2939</v>
      </c>
      <c r="C345" s="347" t="s">
        <v>2932</v>
      </c>
      <c r="D345" s="347" t="s">
        <v>2940</v>
      </c>
      <c r="E345" s="372">
        <v>5.0000000000000001E-3</v>
      </c>
      <c r="F345" s="372">
        <v>5.0000000000000001E-3</v>
      </c>
      <c r="G345" s="372">
        <v>5.0000000000000001E-3</v>
      </c>
      <c r="H345" s="372">
        <v>5.0000000000000001E-3</v>
      </c>
      <c r="I345" s="372">
        <v>5.0000000000000001E-3</v>
      </c>
    </row>
    <row r="346" spans="1:12">
      <c r="B346" s="373"/>
      <c r="C346" s="374"/>
      <c r="D346" s="374"/>
      <c r="E346" s="375"/>
      <c r="F346" s="375"/>
      <c r="G346" s="375"/>
      <c r="H346" s="375"/>
      <c r="I346" s="375"/>
    </row>
    <row r="347" spans="1:12" ht="21">
      <c r="B347" s="265" t="s">
        <v>2982</v>
      </c>
    </row>
    <row r="349" spans="1:12" ht="15.75" thickBot="1">
      <c r="B349" s="266" t="s">
        <v>2983</v>
      </c>
    </row>
    <row r="350" spans="1:12" ht="15.75" thickBot="1">
      <c r="B350" s="469"/>
      <c r="C350" s="470"/>
      <c r="D350" s="376" t="s">
        <v>0</v>
      </c>
      <c r="E350" s="377">
        <v>2015</v>
      </c>
      <c r="F350" s="377">
        <v>2020</v>
      </c>
      <c r="G350" s="377">
        <v>2025</v>
      </c>
      <c r="H350" s="377">
        <v>2030</v>
      </c>
      <c r="I350" s="377">
        <v>2035</v>
      </c>
      <c r="J350" s="377">
        <v>2040</v>
      </c>
      <c r="K350" s="377">
        <v>2045</v>
      </c>
      <c r="L350" s="377">
        <v>2050</v>
      </c>
    </row>
    <row r="351" spans="1:12" ht="16.5" thickTop="1" thickBot="1">
      <c r="B351" s="471" t="s">
        <v>2921</v>
      </c>
      <c r="C351" s="378" t="s">
        <v>2922</v>
      </c>
      <c r="D351" s="378" t="s">
        <v>2</v>
      </c>
      <c r="E351" s="379">
        <v>84.02219999999997</v>
      </c>
      <c r="F351" s="379">
        <v>182.07865346709875</v>
      </c>
      <c r="G351" s="379">
        <v>204.22581608866022</v>
      </c>
      <c r="H351" s="379">
        <v>226.3729787102217</v>
      </c>
      <c r="I351" s="379">
        <v>250.49807617701833</v>
      </c>
      <c r="J351" s="379">
        <v>274.62317364381499</v>
      </c>
      <c r="K351" s="379">
        <v>312.42534528704419</v>
      </c>
      <c r="L351" s="379">
        <v>350.2275169302734</v>
      </c>
    </row>
    <row r="352" spans="1:12" ht="15.75" thickBot="1">
      <c r="B352" s="472"/>
      <c r="C352" s="314" t="s">
        <v>2923</v>
      </c>
      <c r="D352" s="314" t="s">
        <v>2</v>
      </c>
      <c r="E352" s="315">
        <v>84.02219999999997</v>
      </c>
      <c r="F352" s="315">
        <v>245</v>
      </c>
      <c r="G352" s="315">
        <v>326.5</v>
      </c>
      <c r="H352" s="315">
        <v>408</v>
      </c>
      <c r="I352" s="315">
        <v>557.5</v>
      </c>
      <c r="J352" s="315">
        <v>707</v>
      </c>
      <c r="K352" s="315">
        <v>916.5</v>
      </c>
      <c r="L352" s="315">
        <v>1126</v>
      </c>
    </row>
    <row r="353" spans="2:12" ht="15.75" thickBot="1">
      <c r="B353" s="473"/>
      <c r="C353" s="378" t="s">
        <v>2924</v>
      </c>
      <c r="D353" s="378" t="s">
        <v>2</v>
      </c>
      <c r="E353" s="379">
        <v>84.02219999999997</v>
      </c>
      <c r="F353" s="379">
        <v>193.85786056313</v>
      </c>
      <c r="G353" s="379">
        <v>293.11203895035652</v>
      </c>
      <c r="H353" s="379">
        <v>392.36621733758301</v>
      </c>
      <c r="I353" s="379">
        <v>475.28602987480349</v>
      </c>
      <c r="J353" s="379">
        <v>558.20584241202403</v>
      </c>
      <c r="K353" s="379">
        <v>652.10212715625414</v>
      </c>
      <c r="L353" s="379">
        <v>745.99841190048426</v>
      </c>
    </row>
    <row r="354" spans="2:12" ht="15.75" thickBot="1">
      <c r="B354" s="474" t="s">
        <v>2925</v>
      </c>
      <c r="C354" s="314" t="s">
        <v>2922</v>
      </c>
      <c r="D354" s="314" t="s">
        <v>2926</v>
      </c>
      <c r="E354" s="315">
        <v>5.0338999999999929</v>
      </c>
      <c r="F354" s="315">
        <v>19.611290693419754</v>
      </c>
      <c r="G354" s="315">
        <v>11.326699905595138</v>
      </c>
      <c r="H354" s="315">
        <v>5.4271251430294569</v>
      </c>
      <c r="I354" s="315">
        <v>6.8788031212497405</v>
      </c>
      <c r="J354" s="315">
        <v>11.680715865468908</v>
      </c>
      <c r="K354" s="315">
        <v>26.792784665688043</v>
      </c>
      <c r="L354" s="315">
        <v>19.26607459061853</v>
      </c>
    </row>
    <row r="355" spans="2:12" ht="15.75" thickBot="1">
      <c r="B355" s="472"/>
      <c r="C355" s="378" t="s">
        <v>2923</v>
      </c>
      <c r="D355" s="378" t="s">
        <v>2926</v>
      </c>
      <c r="E355" s="379">
        <v>5.0338999999999929</v>
      </c>
      <c r="F355" s="379">
        <v>32.195560000000008</v>
      </c>
      <c r="G355" s="379">
        <v>25.000999999999998</v>
      </c>
      <c r="H355" s="379">
        <v>15.493960000000005</v>
      </c>
      <c r="I355" s="379">
        <v>29.075580000000002</v>
      </c>
      <c r="J355" s="379">
        <v>39.633899999999997</v>
      </c>
      <c r="K355" s="379">
        <v>78.995559999999998</v>
      </c>
      <c r="L355" s="379">
        <v>62.000999999999998</v>
      </c>
    </row>
    <row r="356" spans="2:12" ht="15.75" thickBot="1">
      <c r="B356" s="473"/>
      <c r="C356" s="314" t="s">
        <v>2924</v>
      </c>
      <c r="D356" s="314" t="s">
        <v>2926</v>
      </c>
      <c r="E356" s="315">
        <v>5.0338999999999929</v>
      </c>
      <c r="F356" s="315">
        <v>21.967132112626008</v>
      </c>
      <c r="G356" s="315">
        <v>24.002524655820327</v>
      </c>
      <c r="H356" s="315">
        <v>23.594106699070277</v>
      </c>
      <c r="I356" s="315">
        <v>19.753475676484641</v>
      </c>
      <c r="J356" s="315">
        <v>22.323929338403559</v>
      </c>
      <c r="K356" s="315">
        <v>42.435093802487359</v>
      </c>
      <c r="L356" s="315">
        <v>41.093076863651028</v>
      </c>
    </row>
    <row r="357" spans="2:12" ht="15.75" thickBot="1">
      <c r="B357" s="475" t="s">
        <v>2927</v>
      </c>
      <c r="C357" s="378" t="s">
        <v>2928</v>
      </c>
      <c r="D357" s="378" t="s">
        <v>2908</v>
      </c>
      <c r="E357" s="380">
        <v>0.05</v>
      </c>
      <c r="F357" s="380">
        <v>0.05</v>
      </c>
      <c r="G357" s="380">
        <v>0.05</v>
      </c>
      <c r="H357" s="380">
        <v>0.05</v>
      </c>
      <c r="I357" s="380">
        <v>0.05</v>
      </c>
      <c r="J357" s="380">
        <v>0.05</v>
      </c>
      <c r="K357" s="380">
        <v>0.05</v>
      </c>
      <c r="L357" s="380">
        <v>0.05</v>
      </c>
    </row>
    <row r="358" spans="2:12" ht="15.75" thickBot="1">
      <c r="B358" s="476"/>
      <c r="C358" s="314" t="s">
        <v>2929</v>
      </c>
      <c r="D358" s="314" t="s">
        <v>2908</v>
      </c>
      <c r="E358" s="319">
        <v>7.0000000000000007E-2</v>
      </c>
      <c r="F358" s="319">
        <v>7.0000000000000007E-2</v>
      </c>
      <c r="G358" s="319">
        <v>7.0000000000000007E-2</v>
      </c>
      <c r="H358" s="319">
        <v>7.0000000000000007E-2</v>
      </c>
      <c r="I358" s="319">
        <v>7.0000000000000007E-2</v>
      </c>
      <c r="J358" s="319">
        <v>7.0000000000000007E-2</v>
      </c>
      <c r="K358" s="319">
        <v>7.0000000000000007E-2</v>
      </c>
      <c r="L358" s="319">
        <v>7.0000000000000007E-2</v>
      </c>
    </row>
    <row r="359" spans="2:12" ht="15.75" thickBot="1">
      <c r="B359" s="477"/>
      <c r="C359" s="378" t="s">
        <v>2930</v>
      </c>
      <c r="D359" s="378" t="s">
        <v>2908</v>
      </c>
      <c r="E359" s="380">
        <v>0.02</v>
      </c>
      <c r="F359" s="380">
        <v>0.02</v>
      </c>
      <c r="G359" s="380">
        <v>0.02</v>
      </c>
      <c r="H359" s="380">
        <v>0.02</v>
      </c>
      <c r="I359" s="380">
        <v>0.02</v>
      </c>
      <c r="J359" s="380">
        <v>0.02</v>
      </c>
      <c r="K359" s="380">
        <v>0.02</v>
      </c>
      <c r="L359" s="380">
        <v>0.02</v>
      </c>
    </row>
    <row r="360" spans="2:12" ht="15.75" thickBot="1">
      <c r="B360" s="381" t="s">
        <v>2931</v>
      </c>
      <c r="C360" s="314" t="s">
        <v>2932</v>
      </c>
      <c r="D360" s="314" t="s">
        <v>2906</v>
      </c>
      <c r="E360" s="321">
        <v>25</v>
      </c>
      <c r="F360" s="321">
        <v>25</v>
      </c>
      <c r="G360" s="321">
        <v>25</v>
      </c>
      <c r="H360" s="321">
        <v>25</v>
      </c>
      <c r="I360" s="321">
        <v>25</v>
      </c>
      <c r="J360" s="321">
        <v>25</v>
      </c>
      <c r="K360" s="321">
        <v>25</v>
      </c>
      <c r="L360" s="321">
        <v>25</v>
      </c>
    </row>
    <row r="362" spans="2:12" ht="15.75" thickBot="1">
      <c r="B362" s="266" t="s">
        <v>2984</v>
      </c>
    </row>
    <row r="363" spans="2:12" ht="15.75" thickBot="1">
      <c r="B363" s="469"/>
      <c r="C363" s="470"/>
      <c r="D363" s="376" t="s">
        <v>0</v>
      </c>
      <c r="E363" s="377">
        <v>2015</v>
      </c>
      <c r="F363" s="377">
        <v>2020</v>
      </c>
      <c r="G363" s="377">
        <v>2030</v>
      </c>
      <c r="H363" s="377">
        <v>2040</v>
      </c>
      <c r="I363" s="377">
        <v>2050</v>
      </c>
    </row>
    <row r="364" spans="2:12" ht="16.5" thickTop="1" thickBot="1">
      <c r="B364" s="471" t="s">
        <v>2935</v>
      </c>
      <c r="C364" s="378" t="s">
        <v>2922</v>
      </c>
      <c r="D364" s="378" t="s">
        <v>2936</v>
      </c>
      <c r="E364" s="382">
        <v>3600</v>
      </c>
      <c r="F364" s="383">
        <v>3400</v>
      </c>
      <c r="G364" s="383">
        <v>3310</v>
      </c>
      <c r="H364" s="383">
        <v>3230</v>
      </c>
      <c r="I364" s="383">
        <v>3120</v>
      </c>
    </row>
    <row r="365" spans="2:12" ht="16.5" thickTop="1" thickBot="1">
      <c r="B365" s="472"/>
      <c r="C365" s="314" t="s">
        <v>2923</v>
      </c>
      <c r="D365" s="314" t="s">
        <v>2936</v>
      </c>
      <c r="E365" s="382">
        <v>3600</v>
      </c>
      <c r="F365" s="321">
        <v>3330</v>
      </c>
      <c r="G365" s="321">
        <v>3180</v>
      </c>
      <c r="H365" s="321">
        <v>3050</v>
      </c>
      <c r="I365" s="321">
        <v>2910</v>
      </c>
    </row>
    <row r="366" spans="2:12" ht="16.5" thickTop="1" thickBot="1">
      <c r="B366" s="472"/>
      <c r="C366" s="378" t="s">
        <v>2924</v>
      </c>
      <c r="D366" s="378" t="s">
        <v>2936</v>
      </c>
      <c r="E366" s="382">
        <v>3600</v>
      </c>
      <c r="F366" s="383">
        <v>3380</v>
      </c>
      <c r="G366" s="383">
        <v>3190</v>
      </c>
      <c r="H366" s="383">
        <v>3100</v>
      </c>
      <c r="I366" s="383">
        <v>2980</v>
      </c>
    </row>
    <row r="367" spans="2:12" ht="16.5" thickTop="1" thickBot="1">
      <c r="B367" s="472"/>
      <c r="C367" s="314" t="s">
        <v>2937</v>
      </c>
      <c r="D367" s="314" t="s">
        <v>2936</v>
      </c>
      <c r="E367" s="382">
        <v>3600</v>
      </c>
      <c r="F367" s="321">
        <v>3220</v>
      </c>
      <c r="G367" s="321">
        <v>3020</v>
      </c>
      <c r="H367" s="321">
        <v>2850</v>
      </c>
      <c r="I367" s="321">
        <v>2660</v>
      </c>
    </row>
    <row r="368" spans="2:12" ht="16.5" thickTop="1" thickBot="1">
      <c r="B368" s="473"/>
      <c r="C368" s="378" t="s">
        <v>2938</v>
      </c>
      <c r="D368" s="378" t="s">
        <v>2936</v>
      </c>
      <c r="E368" s="382">
        <v>3600</v>
      </c>
      <c r="F368" s="383">
        <v>3520</v>
      </c>
      <c r="G368" s="383">
        <v>3480</v>
      </c>
      <c r="H368" s="383">
        <v>3450</v>
      </c>
      <c r="I368" s="383">
        <v>3400</v>
      </c>
    </row>
    <row r="369" spans="2:9" ht="15.75" thickBot="1">
      <c r="B369" s="381" t="s">
        <v>2939</v>
      </c>
      <c r="C369" s="314" t="s">
        <v>2932</v>
      </c>
      <c r="D369" s="314" t="s">
        <v>2940</v>
      </c>
      <c r="E369" s="319">
        <v>0.02</v>
      </c>
      <c r="F369" s="319">
        <v>0.02</v>
      </c>
      <c r="G369" s="319">
        <v>0.02</v>
      </c>
      <c r="H369" s="319">
        <v>0.02</v>
      </c>
      <c r="I369" s="319">
        <v>0.02</v>
      </c>
    </row>
    <row r="372" spans="2:9" ht="15.75" thickBot="1">
      <c r="B372" s="266" t="s">
        <v>2985</v>
      </c>
    </row>
    <row r="373" spans="2:9" ht="15.75" thickBot="1">
      <c r="B373" s="469"/>
      <c r="C373" s="470"/>
      <c r="D373" s="376" t="s">
        <v>0</v>
      </c>
      <c r="E373" s="377">
        <v>2015</v>
      </c>
      <c r="F373" s="377">
        <v>2020</v>
      </c>
      <c r="G373" s="377">
        <v>2030</v>
      </c>
      <c r="H373" s="377">
        <v>2040</v>
      </c>
      <c r="I373" s="377">
        <v>2050</v>
      </c>
    </row>
    <row r="374" spans="2:9" ht="16.5" thickTop="1" thickBot="1">
      <c r="B374" s="471" t="s">
        <v>2935</v>
      </c>
      <c r="C374" s="378" t="s">
        <v>2922</v>
      </c>
      <c r="D374" s="378" t="s">
        <v>2936</v>
      </c>
      <c r="E374" s="382">
        <v>5300</v>
      </c>
      <c r="F374" s="383">
        <v>5010</v>
      </c>
      <c r="G374" s="383">
        <v>4870</v>
      </c>
      <c r="H374" s="383">
        <v>4760</v>
      </c>
      <c r="I374" s="383">
        <v>4590</v>
      </c>
    </row>
    <row r="375" spans="2:9" ht="16.5" thickTop="1" thickBot="1">
      <c r="B375" s="472"/>
      <c r="C375" s="314" t="s">
        <v>2923</v>
      </c>
      <c r="D375" s="314" t="s">
        <v>2936</v>
      </c>
      <c r="E375" s="382">
        <v>5300</v>
      </c>
      <c r="F375" s="321">
        <v>4900</v>
      </c>
      <c r="G375" s="321">
        <v>4680</v>
      </c>
      <c r="H375" s="321">
        <v>4490</v>
      </c>
      <c r="I375" s="321">
        <v>4280</v>
      </c>
    </row>
    <row r="376" spans="2:9" ht="16.5" thickTop="1" thickBot="1">
      <c r="B376" s="472"/>
      <c r="C376" s="378" t="s">
        <v>2924</v>
      </c>
      <c r="D376" s="378" t="s">
        <v>2936</v>
      </c>
      <c r="E376" s="382">
        <v>5300</v>
      </c>
      <c r="F376" s="383">
        <v>4980</v>
      </c>
      <c r="G376" s="383">
        <v>4700</v>
      </c>
      <c r="H376" s="383">
        <v>4560</v>
      </c>
      <c r="I376" s="383">
        <v>4390</v>
      </c>
    </row>
    <row r="377" spans="2:9" ht="16.5" thickTop="1" thickBot="1">
      <c r="B377" s="472"/>
      <c r="C377" s="314" t="s">
        <v>2937</v>
      </c>
      <c r="D377" s="314" t="s">
        <v>2936</v>
      </c>
      <c r="E377" s="382">
        <v>5300</v>
      </c>
      <c r="F377" s="321">
        <v>4740</v>
      </c>
      <c r="G377" s="321">
        <v>4450</v>
      </c>
      <c r="H377" s="321">
        <v>4190</v>
      </c>
      <c r="I377" s="321">
        <v>3920</v>
      </c>
    </row>
    <row r="378" spans="2:9" ht="16.5" thickTop="1" thickBot="1">
      <c r="B378" s="473"/>
      <c r="C378" s="378" t="s">
        <v>2938</v>
      </c>
      <c r="D378" s="378" t="s">
        <v>2936</v>
      </c>
      <c r="E378" s="382">
        <v>5300</v>
      </c>
      <c r="F378" s="383">
        <v>5180</v>
      </c>
      <c r="G378" s="383">
        <v>5130</v>
      </c>
      <c r="H378" s="383">
        <v>5080</v>
      </c>
      <c r="I378" s="383">
        <v>5010</v>
      </c>
    </row>
    <row r="379" spans="2:9" ht="15.75" thickBot="1">
      <c r="B379" s="384" t="s">
        <v>2939</v>
      </c>
      <c r="C379" s="314" t="s">
        <v>2932</v>
      </c>
      <c r="D379" s="314" t="s">
        <v>2940</v>
      </c>
      <c r="E379" s="319">
        <v>0.02</v>
      </c>
      <c r="F379" s="319">
        <v>0.02</v>
      </c>
      <c r="G379" s="319">
        <v>0.02</v>
      </c>
      <c r="H379" s="319">
        <v>0.02</v>
      </c>
      <c r="I379" s="319">
        <v>0.02</v>
      </c>
    </row>
    <row r="382" spans="2:9" ht="15.75" thickBot="1">
      <c r="B382" s="266" t="s">
        <v>2986</v>
      </c>
    </row>
    <row r="383" spans="2:9" ht="15.75" thickBot="1">
      <c r="B383" s="469"/>
      <c r="C383" s="470"/>
      <c r="D383" s="376" t="s">
        <v>0</v>
      </c>
      <c r="E383" s="377">
        <v>2015</v>
      </c>
      <c r="F383" s="377">
        <v>2020</v>
      </c>
      <c r="G383" s="377">
        <v>2030</v>
      </c>
      <c r="H383" s="377">
        <v>2040</v>
      </c>
      <c r="I383" s="377">
        <v>2050</v>
      </c>
    </row>
    <row r="384" spans="2:9" ht="16.5" thickTop="1" thickBot="1">
      <c r="B384" s="471" t="s">
        <v>2935</v>
      </c>
      <c r="C384" s="378" t="s">
        <v>2922</v>
      </c>
      <c r="D384" s="378" t="s">
        <v>2936</v>
      </c>
      <c r="E384" s="382">
        <v>4700</v>
      </c>
      <c r="F384" s="383">
        <v>4440</v>
      </c>
      <c r="G384" s="383">
        <v>4320</v>
      </c>
      <c r="H384" s="383">
        <v>4220</v>
      </c>
      <c r="I384" s="383">
        <v>4070</v>
      </c>
    </row>
    <row r="385" spans="1:9" ht="16.5" thickTop="1" thickBot="1">
      <c r="B385" s="472"/>
      <c r="C385" s="314" t="s">
        <v>2923</v>
      </c>
      <c r="D385" s="314" t="s">
        <v>2936</v>
      </c>
      <c r="E385" s="382">
        <v>4700</v>
      </c>
      <c r="F385" s="321">
        <v>4340</v>
      </c>
      <c r="G385" s="321">
        <v>4150</v>
      </c>
      <c r="H385" s="321">
        <v>3980</v>
      </c>
      <c r="I385" s="321">
        <v>3800</v>
      </c>
    </row>
    <row r="386" spans="1:9" ht="16.5" thickTop="1" thickBot="1">
      <c r="B386" s="472"/>
      <c r="C386" s="378" t="s">
        <v>2924</v>
      </c>
      <c r="D386" s="378" t="s">
        <v>2936</v>
      </c>
      <c r="E386" s="382">
        <v>4700</v>
      </c>
      <c r="F386" s="383">
        <v>4420</v>
      </c>
      <c r="G386" s="383">
        <v>4160</v>
      </c>
      <c r="H386" s="383">
        <v>4040</v>
      </c>
      <c r="I386" s="383">
        <v>3900</v>
      </c>
    </row>
    <row r="387" spans="1:9" ht="16.5" thickTop="1" thickBot="1">
      <c r="B387" s="472"/>
      <c r="C387" s="314" t="s">
        <v>2937</v>
      </c>
      <c r="D387" s="314" t="s">
        <v>2936</v>
      </c>
      <c r="E387" s="382">
        <v>4700</v>
      </c>
      <c r="F387" s="321">
        <v>4200</v>
      </c>
      <c r="G387" s="321">
        <v>3950</v>
      </c>
      <c r="H387" s="321">
        <v>3720</v>
      </c>
      <c r="I387" s="321">
        <v>3480</v>
      </c>
    </row>
    <row r="388" spans="1:9" ht="16.5" thickTop="1" thickBot="1">
      <c r="B388" s="473"/>
      <c r="C388" s="378" t="s">
        <v>2938</v>
      </c>
      <c r="D388" s="378" t="s">
        <v>2936</v>
      </c>
      <c r="E388" s="382">
        <v>4700</v>
      </c>
      <c r="F388" s="383">
        <v>4600</v>
      </c>
      <c r="G388" s="383">
        <v>4540</v>
      </c>
      <c r="H388" s="383">
        <v>4510</v>
      </c>
      <c r="I388" s="383">
        <v>4440</v>
      </c>
    </row>
    <row r="389" spans="1:9" ht="15.75" thickBot="1">
      <c r="B389" s="381" t="s">
        <v>2939</v>
      </c>
      <c r="C389" s="314" t="s">
        <v>2932</v>
      </c>
      <c r="D389" s="314" t="s">
        <v>2940</v>
      </c>
      <c r="E389" s="319">
        <v>0.02</v>
      </c>
      <c r="F389" s="319">
        <v>0.02</v>
      </c>
      <c r="G389" s="319">
        <v>0.02</v>
      </c>
      <c r="H389" s="319">
        <v>0.02</v>
      </c>
      <c r="I389" s="319">
        <v>0.02</v>
      </c>
    </row>
    <row r="392" spans="1:9" ht="15.75" thickBot="1">
      <c r="B392" s="266" t="s">
        <v>2987</v>
      </c>
    </row>
    <row r="393" spans="1:9" ht="15.75" thickBot="1">
      <c r="B393" s="469"/>
      <c r="C393" s="470"/>
      <c r="D393" s="376" t="s">
        <v>0</v>
      </c>
      <c r="E393" s="377">
        <v>2015</v>
      </c>
      <c r="F393" s="377">
        <v>2020</v>
      </c>
      <c r="G393" s="377">
        <v>2030</v>
      </c>
      <c r="H393" s="377">
        <v>2040</v>
      </c>
      <c r="I393" s="377">
        <v>2050</v>
      </c>
    </row>
    <row r="394" spans="1:9" ht="16.5" thickTop="1" thickBot="1">
      <c r="B394" s="471" t="s">
        <v>2935</v>
      </c>
      <c r="C394" s="378" t="s">
        <v>2922</v>
      </c>
      <c r="D394" s="378" t="s">
        <v>2936</v>
      </c>
      <c r="E394" s="382">
        <v>3100</v>
      </c>
      <c r="F394" s="383">
        <v>2930</v>
      </c>
      <c r="G394" s="383">
        <v>2850</v>
      </c>
      <c r="H394" s="383">
        <v>2780</v>
      </c>
      <c r="I394" s="383">
        <v>2680</v>
      </c>
    </row>
    <row r="395" spans="1:9" ht="16.5" thickTop="1" thickBot="1">
      <c r="A395" s="184" t="s">
        <v>2988</v>
      </c>
      <c r="B395" s="472"/>
      <c r="C395" s="314" t="s">
        <v>2923</v>
      </c>
      <c r="D395" s="314" t="s">
        <v>2936</v>
      </c>
      <c r="E395" s="382">
        <v>3100</v>
      </c>
      <c r="F395" s="321">
        <v>2860</v>
      </c>
      <c r="G395" s="321">
        <v>2740</v>
      </c>
      <c r="H395" s="321">
        <v>2630</v>
      </c>
      <c r="I395" s="321">
        <v>2510</v>
      </c>
    </row>
    <row r="396" spans="1:9" ht="16.5" thickTop="1" thickBot="1">
      <c r="B396" s="472"/>
      <c r="C396" s="378" t="s">
        <v>2924</v>
      </c>
      <c r="D396" s="378" t="s">
        <v>2936</v>
      </c>
      <c r="E396" s="382">
        <v>3100</v>
      </c>
      <c r="F396" s="383">
        <v>2910</v>
      </c>
      <c r="G396" s="383">
        <v>2750</v>
      </c>
      <c r="H396" s="383">
        <v>2670</v>
      </c>
      <c r="I396" s="383">
        <v>2570</v>
      </c>
    </row>
    <row r="397" spans="1:9" ht="16.5" thickTop="1" thickBot="1">
      <c r="B397" s="472"/>
      <c r="C397" s="314" t="s">
        <v>2937</v>
      </c>
      <c r="D397" s="314" t="s">
        <v>2936</v>
      </c>
      <c r="E397" s="382">
        <v>3100</v>
      </c>
      <c r="F397" s="321">
        <v>2770</v>
      </c>
      <c r="G397" s="321">
        <v>2600</v>
      </c>
      <c r="H397" s="321">
        <v>2450</v>
      </c>
      <c r="I397" s="321">
        <v>2290</v>
      </c>
    </row>
    <row r="398" spans="1:9" ht="16.5" thickTop="1" thickBot="1">
      <c r="B398" s="473"/>
      <c r="C398" s="378" t="s">
        <v>2938</v>
      </c>
      <c r="D398" s="378" t="s">
        <v>2936</v>
      </c>
      <c r="E398" s="382">
        <v>3100</v>
      </c>
      <c r="F398" s="383">
        <v>3030</v>
      </c>
      <c r="G398" s="383">
        <v>3000</v>
      </c>
      <c r="H398" s="383">
        <v>2970</v>
      </c>
      <c r="I398" s="383">
        <v>2930</v>
      </c>
    </row>
    <row r="399" spans="1:9" ht="15.75" thickBot="1">
      <c r="B399" s="381" t="s">
        <v>2939</v>
      </c>
      <c r="C399" s="314" t="s">
        <v>2932</v>
      </c>
      <c r="D399" s="314" t="s">
        <v>2940</v>
      </c>
      <c r="E399" s="319">
        <v>0.04</v>
      </c>
      <c r="F399" s="319">
        <v>0.04</v>
      </c>
      <c r="G399" s="319">
        <v>0.04</v>
      </c>
      <c r="H399" s="319">
        <v>0.04</v>
      </c>
      <c r="I399" s="319">
        <v>0.04</v>
      </c>
    </row>
    <row r="401" spans="2:12" ht="21">
      <c r="B401" s="265" t="s">
        <v>2989</v>
      </c>
    </row>
    <row r="403" spans="2:12" ht="15.75" thickBot="1">
      <c r="B403" s="266" t="s">
        <v>2990</v>
      </c>
    </row>
    <row r="404" spans="2:12" ht="15.75" thickBot="1">
      <c r="B404" s="459"/>
      <c r="C404" s="460"/>
      <c r="D404" s="345" t="s">
        <v>0</v>
      </c>
      <c r="E404" s="346">
        <v>2015</v>
      </c>
      <c r="F404" s="346">
        <v>2020</v>
      </c>
      <c r="G404" s="346">
        <v>2025</v>
      </c>
      <c r="H404" s="346">
        <v>2030</v>
      </c>
      <c r="I404" s="346">
        <v>2035</v>
      </c>
      <c r="J404" s="346">
        <v>2040</v>
      </c>
      <c r="K404" s="346">
        <v>2045</v>
      </c>
      <c r="L404" s="346">
        <v>2050</v>
      </c>
    </row>
    <row r="405" spans="2:12" ht="16.5" thickTop="1" thickBot="1">
      <c r="B405" s="461" t="s">
        <v>2974</v>
      </c>
      <c r="C405" s="349" t="s">
        <v>2922</v>
      </c>
      <c r="D405" s="349" t="s">
        <v>2</v>
      </c>
      <c r="E405" s="350">
        <v>0</v>
      </c>
      <c r="F405" s="350">
        <v>0</v>
      </c>
      <c r="G405" s="351">
        <v>0.19913563756517849</v>
      </c>
      <c r="H405" s="351">
        <v>1.2041176796034745</v>
      </c>
      <c r="I405" s="351">
        <v>2.2342255231531185</v>
      </c>
      <c r="J405" s="351">
        <v>3.2900903682093601</v>
      </c>
      <c r="K405" s="351">
        <v>5.3723515628155143</v>
      </c>
      <c r="L405" s="351">
        <v>10.494102389324194</v>
      </c>
    </row>
    <row r="406" spans="2:12" ht="15.75" thickBot="1">
      <c r="B406" s="462"/>
      <c r="C406" s="352" t="s">
        <v>2923</v>
      </c>
      <c r="D406" s="352" t="s">
        <v>2</v>
      </c>
      <c r="E406" s="353">
        <v>0</v>
      </c>
      <c r="F406" s="353">
        <v>0</v>
      </c>
      <c r="G406" s="354">
        <v>5.8037707251626749</v>
      </c>
      <c r="H406" s="354">
        <v>42.307733443615199</v>
      </c>
      <c r="I406" s="354">
        <v>137.12237673639899</v>
      </c>
      <c r="J406" s="354">
        <v>266.66270406879693</v>
      </c>
      <c r="K406" s="354">
        <v>345.99520366438639</v>
      </c>
      <c r="L406" s="354">
        <v>283.90468885114706</v>
      </c>
    </row>
    <row r="407" spans="2:12" ht="15.75" thickBot="1">
      <c r="B407" s="448" t="s">
        <v>2925</v>
      </c>
      <c r="C407" s="352" t="s">
        <v>2922</v>
      </c>
      <c r="D407" s="352" t="s">
        <v>2926</v>
      </c>
      <c r="E407" s="353">
        <v>0</v>
      </c>
      <c r="F407" s="353">
        <v>0</v>
      </c>
      <c r="G407" s="385">
        <v>3.9827127513035701E-2</v>
      </c>
      <c r="H407" s="355">
        <v>0.2009964084076592</v>
      </c>
      <c r="I407" s="355">
        <v>0.2060215687099288</v>
      </c>
      <c r="J407" s="355">
        <v>0.21117296901124832</v>
      </c>
      <c r="K407" s="355">
        <v>0.41645223892123084</v>
      </c>
      <c r="L407" s="355">
        <v>1.0243501653017359</v>
      </c>
    </row>
    <row r="408" spans="2:12" ht="15.75" thickBot="1">
      <c r="B408" s="449"/>
      <c r="C408" s="356" t="s">
        <v>2923</v>
      </c>
      <c r="D408" s="356" t="s">
        <v>2926</v>
      </c>
      <c r="E408" s="357">
        <v>0</v>
      </c>
      <c r="F408" s="357">
        <v>0</v>
      </c>
      <c r="G408" s="358">
        <v>1.1607541450325349</v>
      </c>
      <c r="H408" s="358">
        <v>7.3007925436905055</v>
      </c>
      <c r="I408" s="358">
        <v>18.962928658556756</v>
      </c>
      <c r="J408" s="358">
        <v>25.908065466479588</v>
      </c>
      <c r="K408" s="358">
        <v>15.866499919117894</v>
      </c>
      <c r="L408" s="357">
        <v>0</v>
      </c>
    </row>
    <row r="409" spans="2:12" ht="15.75" thickBot="1">
      <c r="B409" s="450" t="s">
        <v>2927</v>
      </c>
      <c r="C409" s="356" t="s">
        <v>2928</v>
      </c>
      <c r="D409" s="356" t="s">
        <v>2908</v>
      </c>
      <c r="E409" s="359">
        <v>2.1000000000000001E-2</v>
      </c>
      <c r="F409" s="359">
        <v>2.1000000000000001E-2</v>
      </c>
      <c r="G409" s="359">
        <v>2.1000000000000001E-2</v>
      </c>
      <c r="H409" s="359">
        <v>2.1000000000000001E-2</v>
      </c>
      <c r="I409" s="359">
        <v>2.1000000000000001E-2</v>
      </c>
      <c r="J409" s="359">
        <v>2.1000000000000001E-2</v>
      </c>
      <c r="K409" s="359">
        <v>2.1000000000000001E-2</v>
      </c>
      <c r="L409" s="359">
        <v>2.1000000000000001E-2</v>
      </c>
    </row>
    <row r="410" spans="2:12" ht="15.75" thickBot="1">
      <c r="B410" s="451"/>
      <c r="C410" s="352" t="s">
        <v>2929</v>
      </c>
      <c r="D410" s="352" t="s">
        <v>2908</v>
      </c>
      <c r="E410" s="361">
        <v>3.5000000000000003E-2</v>
      </c>
      <c r="F410" s="361">
        <v>3.5000000000000003E-2</v>
      </c>
      <c r="G410" s="361">
        <v>3.5000000000000003E-2</v>
      </c>
      <c r="H410" s="361">
        <v>3.5000000000000003E-2</v>
      </c>
      <c r="I410" s="361">
        <v>3.5000000000000003E-2</v>
      </c>
      <c r="J410" s="361">
        <v>3.5000000000000003E-2</v>
      </c>
      <c r="K410" s="361">
        <v>3.5000000000000003E-2</v>
      </c>
      <c r="L410" s="361">
        <v>3.5000000000000003E-2</v>
      </c>
    </row>
    <row r="411" spans="2:12" ht="15.75" thickBot="1">
      <c r="B411" s="452"/>
      <c r="C411" s="356" t="s">
        <v>2930</v>
      </c>
      <c r="D411" s="356" t="s">
        <v>2908</v>
      </c>
      <c r="E411" s="359">
        <v>1.0999999999999999E-2</v>
      </c>
      <c r="F411" s="359">
        <v>1.0999999999999999E-2</v>
      </c>
      <c r="G411" s="359">
        <v>1.0999999999999999E-2</v>
      </c>
      <c r="H411" s="359">
        <v>1.0999999999999999E-2</v>
      </c>
      <c r="I411" s="359">
        <v>1.0999999999999999E-2</v>
      </c>
      <c r="J411" s="359">
        <v>1.0999999999999999E-2</v>
      </c>
      <c r="K411" s="359">
        <v>1.0999999999999999E-2</v>
      </c>
      <c r="L411" s="359">
        <v>1.0999999999999999E-2</v>
      </c>
    </row>
    <row r="412" spans="2:12" ht="15.75" thickBot="1">
      <c r="B412" s="363" t="s">
        <v>2931</v>
      </c>
      <c r="C412" s="352" t="s">
        <v>2932</v>
      </c>
      <c r="D412" s="352" t="s">
        <v>2906</v>
      </c>
      <c r="E412" s="353">
        <v>40</v>
      </c>
      <c r="F412" s="353">
        <v>40</v>
      </c>
      <c r="G412" s="353">
        <v>40</v>
      </c>
      <c r="H412" s="353">
        <v>40</v>
      </c>
      <c r="I412" s="353">
        <v>40</v>
      </c>
      <c r="J412" s="353">
        <v>40</v>
      </c>
      <c r="K412" s="353">
        <v>40</v>
      </c>
      <c r="L412" s="353">
        <v>40</v>
      </c>
    </row>
    <row r="414" spans="2:12" ht="15.75" thickBot="1"/>
    <row r="415" spans="2:12" ht="15.75" thickBot="1">
      <c r="B415" s="459"/>
      <c r="C415" s="460"/>
      <c r="D415" s="345" t="s">
        <v>0</v>
      </c>
      <c r="E415" s="346">
        <v>2015</v>
      </c>
      <c r="F415" s="346">
        <v>2020</v>
      </c>
      <c r="G415" s="346">
        <v>2030</v>
      </c>
      <c r="H415" s="346">
        <v>2040</v>
      </c>
      <c r="I415" s="346">
        <v>2050</v>
      </c>
    </row>
    <row r="416" spans="2:12" ht="16.5" thickTop="1" thickBot="1">
      <c r="B416" s="466" t="s">
        <v>2935</v>
      </c>
      <c r="C416" s="349" t="s">
        <v>2922</v>
      </c>
      <c r="D416" s="349" t="s">
        <v>2936</v>
      </c>
      <c r="E416" s="386" t="s">
        <v>2932</v>
      </c>
      <c r="F416" s="350" t="s">
        <v>2932</v>
      </c>
      <c r="G416" s="350">
        <v>2760</v>
      </c>
      <c r="H416" s="350">
        <v>2680</v>
      </c>
      <c r="I416" s="350">
        <v>2580</v>
      </c>
    </row>
    <row r="417" spans="1:12" ht="15.75" thickBot="1">
      <c r="A417" s="184" t="s">
        <v>2991</v>
      </c>
      <c r="B417" s="467"/>
      <c r="C417" s="368" t="s">
        <v>2923</v>
      </c>
      <c r="D417" s="368" t="s">
        <v>2936</v>
      </c>
      <c r="E417" s="387"/>
      <c r="F417" s="369" t="s">
        <v>2932</v>
      </c>
      <c r="G417" s="369">
        <v>2740</v>
      </c>
      <c r="H417" s="369">
        <v>2590</v>
      </c>
      <c r="I417" s="369">
        <v>2570</v>
      </c>
    </row>
    <row r="418" spans="1:12" ht="15.75" thickBot="1">
      <c r="B418" s="467"/>
      <c r="C418" s="349" t="s">
        <v>2937</v>
      </c>
      <c r="D418" s="349" t="s">
        <v>2936</v>
      </c>
      <c r="E418" s="387"/>
      <c r="F418" s="350" t="s">
        <v>2932</v>
      </c>
      <c r="G418" s="350">
        <v>2630</v>
      </c>
      <c r="H418" s="350">
        <v>2400</v>
      </c>
      <c r="I418" s="350">
        <v>2360</v>
      </c>
    </row>
    <row r="419" spans="1:12" ht="15.75" thickBot="1">
      <c r="B419" s="468"/>
      <c r="C419" s="368" t="s">
        <v>2938</v>
      </c>
      <c r="D419" s="368" t="s">
        <v>2936</v>
      </c>
      <c r="E419" s="388"/>
      <c r="F419" s="369" t="s">
        <v>2932</v>
      </c>
      <c r="G419" s="369">
        <v>2830</v>
      </c>
      <c r="H419" s="369">
        <v>2790</v>
      </c>
      <c r="I419" s="369">
        <v>2740</v>
      </c>
    </row>
    <row r="420" spans="1:12" ht="15.75" thickBot="1">
      <c r="B420" s="370" t="s">
        <v>2939</v>
      </c>
      <c r="C420" s="349" t="s">
        <v>2932</v>
      </c>
      <c r="D420" s="349" t="s">
        <v>2940</v>
      </c>
      <c r="E420" s="371">
        <v>2.1000000000000001E-2</v>
      </c>
      <c r="F420" s="371">
        <v>2.1000000000000001E-2</v>
      </c>
      <c r="G420" s="371">
        <v>2.1000000000000001E-2</v>
      </c>
      <c r="H420" s="371">
        <v>2.1000000000000001E-2</v>
      </c>
      <c r="I420" s="371">
        <v>2.1000000000000001E-2</v>
      </c>
    </row>
    <row r="423" spans="1:12" ht="15.75" thickBot="1">
      <c r="B423" s="266" t="s">
        <v>2992</v>
      </c>
    </row>
    <row r="424" spans="1:12" ht="15.75" thickBot="1">
      <c r="B424" s="459"/>
      <c r="C424" s="460"/>
      <c r="D424" s="345" t="s">
        <v>0</v>
      </c>
      <c r="E424" s="346">
        <v>2015</v>
      </c>
      <c r="F424" s="346">
        <v>2020</v>
      </c>
      <c r="G424" s="346">
        <v>2025</v>
      </c>
      <c r="H424" s="346">
        <v>2030</v>
      </c>
      <c r="I424" s="346">
        <v>2035</v>
      </c>
      <c r="J424" s="346">
        <v>2040</v>
      </c>
      <c r="K424" s="346">
        <v>2045</v>
      </c>
      <c r="L424" s="346">
        <v>2050</v>
      </c>
    </row>
    <row r="425" spans="1:12" ht="16.5" thickTop="1" thickBot="1">
      <c r="B425" s="461" t="s">
        <v>2974</v>
      </c>
      <c r="C425" s="349" t="s">
        <v>2922</v>
      </c>
      <c r="D425" s="349" t="s">
        <v>2</v>
      </c>
      <c r="E425" s="350">
        <v>0</v>
      </c>
      <c r="F425" s="350">
        <v>0</v>
      </c>
      <c r="G425" s="351">
        <v>0.19913563756517849</v>
      </c>
      <c r="H425" s="351">
        <v>1.2041176796034745</v>
      </c>
      <c r="I425" s="351">
        <v>2.2342255231531185</v>
      </c>
      <c r="J425" s="351">
        <v>3.2900903682093601</v>
      </c>
      <c r="K425" s="351">
        <v>5.3723515628155143</v>
      </c>
      <c r="L425" s="351">
        <v>10.494102389324194</v>
      </c>
    </row>
    <row r="426" spans="1:12" ht="15.75" thickBot="1">
      <c r="B426" s="462"/>
      <c r="C426" s="352" t="s">
        <v>2923</v>
      </c>
      <c r="D426" s="352" t="s">
        <v>2</v>
      </c>
      <c r="E426" s="353">
        <v>0</v>
      </c>
      <c r="F426" s="353">
        <v>0</v>
      </c>
      <c r="G426" s="354">
        <v>5.8037707251626749</v>
      </c>
      <c r="H426" s="354">
        <v>42.307733443615199</v>
      </c>
      <c r="I426" s="354">
        <v>137.12237673639899</v>
      </c>
      <c r="J426" s="354">
        <v>266.66270406879693</v>
      </c>
      <c r="K426" s="354">
        <v>345.99520366438639</v>
      </c>
      <c r="L426" s="354">
        <v>283.90468885114706</v>
      </c>
    </row>
    <row r="427" spans="1:12" ht="15.75" thickBot="1">
      <c r="B427" s="448" t="s">
        <v>2925</v>
      </c>
      <c r="C427" s="352" t="s">
        <v>2922</v>
      </c>
      <c r="D427" s="352" t="s">
        <v>2926</v>
      </c>
      <c r="E427" s="353">
        <v>0</v>
      </c>
      <c r="F427" s="353">
        <v>0</v>
      </c>
      <c r="G427" s="355">
        <v>3.9827127513035701E-2</v>
      </c>
      <c r="H427" s="355">
        <v>0.2009964084076592</v>
      </c>
      <c r="I427" s="355">
        <v>0.2060215687099288</v>
      </c>
      <c r="J427" s="355">
        <v>0.21117296901124832</v>
      </c>
      <c r="K427" s="355">
        <v>0.41645223892123084</v>
      </c>
      <c r="L427" s="355">
        <v>1.0243501653017359</v>
      </c>
    </row>
    <row r="428" spans="1:12" ht="15.75" thickBot="1">
      <c r="B428" s="449"/>
      <c r="C428" s="356" t="s">
        <v>2923</v>
      </c>
      <c r="D428" s="356" t="s">
        <v>2926</v>
      </c>
      <c r="E428" s="357">
        <v>0</v>
      </c>
      <c r="F428" s="357">
        <v>0</v>
      </c>
      <c r="G428" s="358">
        <v>1.1607541450325349</v>
      </c>
      <c r="H428" s="358">
        <v>7.3007925436905055</v>
      </c>
      <c r="I428" s="358">
        <v>18.962928658556756</v>
      </c>
      <c r="J428" s="358">
        <v>25.908065466479588</v>
      </c>
      <c r="K428" s="358">
        <v>15.866499919117894</v>
      </c>
      <c r="L428" s="357">
        <v>0</v>
      </c>
    </row>
    <row r="429" spans="1:12" ht="15.75" thickBot="1">
      <c r="B429" s="450" t="s">
        <v>2927</v>
      </c>
      <c r="C429" s="356" t="s">
        <v>2928</v>
      </c>
      <c r="D429" s="356" t="s">
        <v>2908</v>
      </c>
      <c r="E429" s="359">
        <v>2.8000000000000001E-2</v>
      </c>
      <c r="F429" s="359">
        <v>2.8000000000000001E-2</v>
      </c>
      <c r="G429" s="359">
        <v>2.8000000000000001E-2</v>
      </c>
      <c r="H429" s="359">
        <v>2.8000000000000001E-2</v>
      </c>
      <c r="I429" s="359">
        <v>2.8000000000000001E-2</v>
      </c>
      <c r="J429" s="359">
        <v>2.8000000000000001E-2</v>
      </c>
      <c r="K429" s="359">
        <v>2.8000000000000001E-2</v>
      </c>
      <c r="L429" s="359">
        <v>2.8000000000000001E-2</v>
      </c>
    </row>
    <row r="430" spans="1:12" ht="15.75" thickBot="1">
      <c r="B430" s="451"/>
      <c r="C430" s="352" t="s">
        <v>2929</v>
      </c>
      <c r="D430" s="352" t="s">
        <v>2908</v>
      </c>
      <c r="E430" s="361">
        <v>4.3999999999999997E-2</v>
      </c>
      <c r="F430" s="361">
        <v>4.3999999999999997E-2</v>
      </c>
      <c r="G430" s="361">
        <v>4.3999999999999997E-2</v>
      </c>
      <c r="H430" s="361">
        <v>4.3999999999999997E-2</v>
      </c>
      <c r="I430" s="361">
        <v>4.3999999999999997E-2</v>
      </c>
      <c r="J430" s="361">
        <v>4.3999999999999997E-2</v>
      </c>
      <c r="K430" s="361">
        <v>4.3999999999999997E-2</v>
      </c>
      <c r="L430" s="361">
        <v>4.3999999999999997E-2</v>
      </c>
    </row>
    <row r="431" spans="1:12" ht="15.75" thickBot="1">
      <c r="B431" s="452"/>
      <c r="C431" s="356" t="s">
        <v>2930</v>
      </c>
      <c r="D431" s="356" t="s">
        <v>2908</v>
      </c>
      <c r="E431" s="359">
        <v>1.4E-2</v>
      </c>
      <c r="F431" s="359">
        <v>1.4E-2</v>
      </c>
      <c r="G431" s="359">
        <v>1.4E-2</v>
      </c>
      <c r="H431" s="359">
        <v>1.4E-2</v>
      </c>
      <c r="I431" s="359">
        <v>1.4E-2</v>
      </c>
      <c r="J431" s="359">
        <v>1.4E-2</v>
      </c>
      <c r="K431" s="359">
        <v>1.4E-2</v>
      </c>
      <c r="L431" s="359">
        <v>1.4E-2</v>
      </c>
    </row>
    <row r="432" spans="1:12" ht="15.75" thickBot="1">
      <c r="B432" s="363" t="s">
        <v>2931</v>
      </c>
      <c r="C432" s="352" t="s">
        <v>2932</v>
      </c>
      <c r="D432" s="352" t="s">
        <v>2906</v>
      </c>
      <c r="E432" s="353">
        <v>40</v>
      </c>
      <c r="F432" s="353">
        <v>40</v>
      </c>
      <c r="G432" s="353">
        <v>40</v>
      </c>
      <c r="H432" s="353">
        <v>40</v>
      </c>
      <c r="I432" s="353">
        <v>40</v>
      </c>
      <c r="J432" s="353">
        <v>40</v>
      </c>
      <c r="K432" s="353">
        <v>40</v>
      </c>
      <c r="L432" s="353">
        <v>40</v>
      </c>
    </row>
    <row r="434" spans="1:12" ht="15.75" thickBot="1">
      <c r="B434" s="266" t="s">
        <v>2993</v>
      </c>
    </row>
    <row r="435" spans="1:12" ht="15.75" thickBot="1">
      <c r="B435" s="478"/>
      <c r="C435" s="479"/>
      <c r="D435" s="345" t="s">
        <v>0</v>
      </c>
      <c r="E435" s="346">
        <v>2015</v>
      </c>
      <c r="F435" s="346">
        <v>2020</v>
      </c>
      <c r="G435" s="346">
        <v>2030</v>
      </c>
      <c r="H435" s="346">
        <v>2040</v>
      </c>
      <c r="I435" s="346">
        <v>2050</v>
      </c>
    </row>
    <row r="436" spans="1:12" ht="16.5" thickTop="1" thickBot="1">
      <c r="B436" s="466" t="s">
        <v>2935</v>
      </c>
      <c r="C436" s="349" t="s">
        <v>2922</v>
      </c>
      <c r="D436" s="349" t="s">
        <v>2936</v>
      </c>
      <c r="E436" s="386" t="s">
        <v>2932</v>
      </c>
      <c r="F436" s="350" t="s">
        <v>2932</v>
      </c>
      <c r="G436" s="350">
        <v>2710</v>
      </c>
      <c r="H436" s="350">
        <v>2600</v>
      </c>
      <c r="I436" s="350">
        <v>2480</v>
      </c>
    </row>
    <row r="437" spans="1:12" ht="15.75" thickBot="1">
      <c r="A437" s="184" t="s">
        <v>2994</v>
      </c>
      <c r="B437" s="467"/>
      <c r="C437" s="368" t="s">
        <v>2923</v>
      </c>
      <c r="D437" s="368" t="s">
        <v>2936</v>
      </c>
      <c r="E437" s="387"/>
      <c r="F437" s="369" t="s">
        <v>2932</v>
      </c>
      <c r="G437" s="369">
        <v>2690</v>
      </c>
      <c r="H437" s="369">
        <v>2490</v>
      </c>
      <c r="I437" s="369">
        <v>2470</v>
      </c>
    </row>
    <row r="438" spans="1:12" ht="15.75" thickBot="1">
      <c r="B438" s="467"/>
      <c r="C438" s="349" t="s">
        <v>2937</v>
      </c>
      <c r="D438" s="349" t="s">
        <v>2936</v>
      </c>
      <c r="E438" s="387"/>
      <c r="F438" s="350" t="s">
        <v>2932</v>
      </c>
      <c r="G438" s="350">
        <v>2560</v>
      </c>
      <c r="H438" s="350">
        <v>2270</v>
      </c>
      <c r="I438" s="350">
        <v>2240</v>
      </c>
    </row>
    <row r="439" spans="1:12" ht="15.75" thickBot="1">
      <c r="B439" s="468"/>
      <c r="C439" s="368" t="s">
        <v>2938</v>
      </c>
      <c r="D439" s="368" t="s">
        <v>2936</v>
      </c>
      <c r="E439" s="388"/>
      <c r="F439" s="369" t="s">
        <v>2932</v>
      </c>
      <c r="G439" s="369">
        <v>2810</v>
      </c>
      <c r="H439" s="369">
        <v>2750</v>
      </c>
      <c r="I439" s="369">
        <v>2690</v>
      </c>
    </row>
    <row r="440" spans="1:12" ht="15.75" thickBot="1">
      <c r="B440" s="370" t="s">
        <v>2939</v>
      </c>
      <c r="C440" s="349" t="s">
        <v>2932</v>
      </c>
      <c r="D440" s="349" t="s">
        <v>2995</v>
      </c>
      <c r="E440" s="371">
        <v>2.3E-2</v>
      </c>
      <c r="F440" s="371">
        <v>2.3E-2</v>
      </c>
      <c r="G440" s="371">
        <v>2.3E-2</v>
      </c>
      <c r="H440" s="371">
        <v>2.3E-2</v>
      </c>
      <c r="I440" s="371">
        <v>2.3E-2</v>
      </c>
    </row>
    <row r="443" spans="1:12" ht="15.75" thickBot="1">
      <c r="B443" s="266" t="s">
        <v>2996</v>
      </c>
    </row>
    <row r="444" spans="1:12" ht="15.75" thickBot="1">
      <c r="B444" s="459"/>
      <c r="C444" s="460"/>
      <c r="D444" s="345" t="s">
        <v>0</v>
      </c>
      <c r="E444" s="346">
        <v>2015</v>
      </c>
      <c r="F444" s="346">
        <v>2020</v>
      </c>
      <c r="G444" s="346">
        <v>2025</v>
      </c>
      <c r="H444" s="346">
        <v>2030</v>
      </c>
      <c r="I444" s="346">
        <v>2035</v>
      </c>
      <c r="J444" s="346">
        <v>2040</v>
      </c>
      <c r="K444" s="346">
        <v>2045</v>
      </c>
      <c r="L444" s="346">
        <v>2050</v>
      </c>
    </row>
    <row r="445" spans="1:12" ht="16.5" thickTop="1" thickBot="1">
      <c r="B445" s="461" t="s">
        <v>2974</v>
      </c>
      <c r="C445" s="349" t="s">
        <v>2922</v>
      </c>
      <c r="D445" s="349" t="s">
        <v>2</v>
      </c>
      <c r="E445" s="350">
        <v>0</v>
      </c>
      <c r="F445" s="350">
        <v>0</v>
      </c>
      <c r="G445" s="351">
        <v>0.19913563756517849</v>
      </c>
      <c r="H445" s="351">
        <v>1.2041176796034745</v>
      </c>
      <c r="I445" s="351">
        <v>2.2342255231531185</v>
      </c>
      <c r="J445" s="351">
        <v>3.2900903682093601</v>
      </c>
      <c r="K445" s="351">
        <v>5.3723515628155143</v>
      </c>
      <c r="L445" s="351">
        <v>10.494102389324194</v>
      </c>
    </row>
    <row r="446" spans="1:12" ht="15.75" thickBot="1">
      <c r="B446" s="462"/>
      <c r="C446" s="352" t="s">
        <v>2923</v>
      </c>
      <c r="D446" s="352" t="s">
        <v>2</v>
      </c>
      <c r="E446" s="353">
        <v>0</v>
      </c>
      <c r="F446" s="353">
        <v>0</v>
      </c>
      <c r="G446" s="354">
        <v>5.8037707251626749</v>
      </c>
      <c r="H446" s="354">
        <v>42.307733443615199</v>
      </c>
      <c r="I446" s="354">
        <v>137.12237673639899</v>
      </c>
      <c r="J446" s="354">
        <v>266.66270406879693</v>
      </c>
      <c r="K446" s="354">
        <v>345.99520366438639</v>
      </c>
      <c r="L446" s="354">
        <v>283.90468885114706</v>
      </c>
    </row>
    <row r="447" spans="1:12" ht="15.75" thickBot="1">
      <c r="B447" s="448" t="s">
        <v>2925</v>
      </c>
      <c r="C447" s="352" t="s">
        <v>2922</v>
      </c>
      <c r="D447" s="352" t="s">
        <v>2926</v>
      </c>
      <c r="E447" s="353">
        <v>0</v>
      </c>
      <c r="F447" s="353">
        <v>0</v>
      </c>
      <c r="G447" s="355">
        <v>3.9827127513035701E-2</v>
      </c>
      <c r="H447" s="355">
        <v>0.2009964084076592</v>
      </c>
      <c r="I447" s="355">
        <v>0.2060215687099288</v>
      </c>
      <c r="J447" s="355">
        <v>0.21117296901124832</v>
      </c>
      <c r="K447" s="355">
        <v>0.41645223892123084</v>
      </c>
      <c r="L447" s="355">
        <v>1.0243501653017359</v>
      </c>
    </row>
    <row r="448" spans="1:12" ht="15.75" thickBot="1">
      <c r="B448" s="449"/>
      <c r="C448" s="356" t="s">
        <v>2923</v>
      </c>
      <c r="D448" s="356" t="s">
        <v>2926</v>
      </c>
      <c r="E448" s="357">
        <v>0</v>
      </c>
      <c r="F448" s="357">
        <v>0</v>
      </c>
      <c r="G448" s="358">
        <v>1.1607541450325349</v>
      </c>
      <c r="H448" s="358">
        <v>7.3007925436905055</v>
      </c>
      <c r="I448" s="358">
        <v>18.962928658556756</v>
      </c>
      <c r="J448" s="358">
        <v>25.908065466479588</v>
      </c>
      <c r="K448" s="358">
        <v>15.866499919117894</v>
      </c>
      <c r="L448" s="357">
        <v>0</v>
      </c>
    </row>
    <row r="449" spans="1:12" ht="15.75" thickBot="1">
      <c r="B449" s="450" t="s">
        <v>2927</v>
      </c>
      <c r="C449" s="356" t="s">
        <v>2928</v>
      </c>
      <c r="D449" s="356" t="s">
        <v>2908</v>
      </c>
      <c r="E449" s="359">
        <v>0.05</v>
      </c>
      <c r="F449" s="359">
        <v>0.05</v>
      </c>
      <c r="G449" s="359">
        <v>0.05</v>
      </c>
      <c r="H449" s="359">
        <v>0.05</v>
      </c>
      <c r="I449" s="359">
        <v>0.05</v>
      </c>
      <c r="J449" s="359">
        <v>0.05</v>
      </c>
      <c r="K449" s="359">
        <v>0.05</v>
      </c>
      <c r="L449" s="359">
        <v>0.05</v>
      </c>
    </row>
    <row r="450" spans="1:12" ht="15.75" thickBot="1">
      <c r="B450" s="451"/>
      <c r="C450" s="352" t="s">
        <v>2929</v>
      </c>
      <c r="D450" s="352" t="s">
        <v>2908</v>
      </c>
      <c r="E450" s="361">
        <v>7.5999999999999998E-2</v>
      </c>
      <c r="F450" s="361">
        <v>7.5999999999999998E-2</v>
      </c>
      <c r="G450" s="361">
        <v>7.5999999999999998E-2</v>
      </c>
      <c r="H450" s="361">
        <v>7.5999999999999998E-2</v>
      </c>
      <c r="I450" s="361">
        <v>7.5999999999999998E-2</v>
      </c>
      <c r="J450" s="361">
        <v>7.5999999999999998E-2</v>
      </c>
      <c r="K450" s="361">
        <v>7.5999999999999998E-2</v>
      </c>
      <c r="L450" s="361">
        <v>7.5999999999999998E-2</v>
      </c>
    </row>
    <row r="451" spans="1:12" ht="15.75" thickBot="1">
      <c r="B451" s="452"/>
      <c r="C451" s="356" t="s">
        <v>2930</v>
      </c>
      <c r="D451" s="356" t="s">
        <v>2908</v>
      </c>
      <c r="E451" s="359">
        <v>2.5000000000000001E-2</v>
      </c>
      <c r="F451" s="359">
        <v>2.5000000000000001E-2</v>
      </c>
      <c r="G451" s="359">
        <v>2.5000000000000001E-2</v>
      </c>
      <c r="H451" s="359">
        <v>2.5000000000000001E-2</v>
      </c>
      <c r="I451" s="359">
        <v>2.5000000000000001E-2</v>
      </c>
      <c r="J451" s="359">
        <v>2.5000000000000001E-2</v>
      </c>
      <c r="K451" s="359">
        <v>2.5000000000000001E-2</v>
      </c>
      <c r="L451" s="359">
        <v>2.5000000000000001E-2</v>
      </c>
    </row>
    <row r="452" spans="1:12" ht="15.75" thickBot="1">
      <c r="B452" s="363" t="s">
        <v>2931</v>
      </c>
      <c r="C452" s="352" t="s">
        <v>2932</v>
      </c>
      <c r="D452" s="352" t="s">
        <v>2906</v>
      </c>
      <c r="E452" s="353">
        <v>40</v>
      </c>
      <c r="F452" s="353">
        <v>40</v>
      </c>
      <c r="G452" s="353">
        <v>40</v>
      </c>
      <c r="H452" s="353">
        <v>40</v>
      </c>
      <c r="I452" s="353">
        <v>40</v>
      </c>
      <c r="J452" s="353">
        <v>40</v>
      </c>
      <c r="K452" s="353">
        <v>40</v>
      </c>
      <c r="L452" s="353">
        <v>40</v>
      </c>
    </row>
    <row r="454" spans="1:12" ht="15.75" thickBot="1"/>
    <row r="455" spans="1:12" ht="15.75" thickBot="1">
      <c r="B455" s="459"/>
      <c r="C455" s="460"/>
      <c r="D455" s="345" t="s">
        <v>0</v>
      </c>
      <c r="E455" s="346">
        <v>2015</v>
      </c>
      <c r="F455" s="346">
        <v>2020</v>
      </c>
      <c r="G455" s="346">
        <v>2030</v>
      </c>
      <c r="H455" s="346">
        <v>2040</v>
      </c>
      <c r="I455" s="346">
        <v>2050</v>
      </c>
    </row>
    <row r="456" spans="1:12" ht="16.5" thickTop="1" thickBot="1">
      <c r="B456" s="466" t="s">
        <v>2935</v>
      </c>
      <c r="C456" s="349" t="s">
        <v>2922</v>
      </c>
      <c r="D456" s="349" t="s">
        <v>2936</v>
      </c>
      <c r="E456" s="386" t="s">
        <v>2932</v>
      </c>
      <c r="F456" s="350" t="s">
        <v>2932</v>
      </c>
      <c r="G456" s="350">
        <v>3920</v>
      </c>
      <c r="H456" s="350">
        <v>3640</v>
      </c>
      <c r="I456" s="350">
        <v>3340</v>
      </c>
    </row>
    <row r="457" spans="1:12" ht="15.75" thickBot="1">
      <c r="A457" s="184" t="s">
        <v>2997</v>
      </c>
      <c r="B457" s="467"/>
      <c r="C457" s="368" t="s">
        <v>2923</v>
      </c>
      <c r="D457" s="368" t="s">
        <v>2936</v>
      </c>
      <c r="E457" s="387"/>
      <c r="F457" s="369" t="s">
        <v>2932</v>
      </c>
      <c r="G457" s="369">
        <v>3870</v>
      </c>
      <c r="H457" s="369">
        <v>3380</v>
      </c>
      <c r="I457" s="369">
        <v>3310</v>
      </c>
    </row>
    <row r="458" spans="1:12" ht="15.75" thickBot="1">
      <c r="B458" s="467"/>
      <c r="C458" s="349" t="s">
        <v>2937</v>
      </c>
      <c r="D458" s="349" t="s">
        <v>2936</v>
      </c>
      <c r="E458" s="387"/>
      <c r="F458" s="350" t="s">
        <v>2932</v>
      </c>
      <c r="G458" s="350">
        <v>3570</v>
      </c>
      <c r="H458" s="350">
        <v>2900</v>
      </c>
      <c r="I458" s="350">
        <v>2810</v>
      </c>
    </row>
    <row r="459" spans="1:12" ht="15.75" thickBot="1">
      <c r="B459" s="468"/>
      <c r="C459" s="368" t="s">
        <v>2938</v>
      </c>
      <c r="D459" s="368" t="s">
        <v>2936</v>
      </c>
      <c r="E459" s="388"/>
      <c r="F459" s="369" t="s">
        <v>2932</v>
      </c>
      <c r="G459" s="369">
        <v>4200</v>
      </c>
      <c r="H459" s="369">
        <v>4040</v>
      </c>
      <c r="I459" s="369">
        <v>3880</v>
      </c>
    </row>
    <row r="460" spans="1:12" ht="15.75" thickBot="1">
      <c r="B460" s="370" t="s">
        <v>2939</v>
      </c>
      <c r="C460" s="349" t="s">
        <v>2932</v>
      </c>
      <c r="D460" s="349" t="s">
        <v>2940</v>
      </c>
      <c r="E460" s="371">
        <v>2.1999999999999999E-2</v>
      </c>
      <c r="F460" s="371">
        <v>2.1999999999999999E-2</v>
      </c>
      <c r="G460" s="371">
        <v>2.1999999999999999E-2</v>
      </c>
      <c r="H460" s="371">
        <v>2.1999999999999999E-2</v>
      </c>
      <c r="I460" s="371">
        <v>2.1999999999999999E-2</v>
      </c>
    </row>
    <row r="464" spans="1:12" ht="15.75" thickBot="1">
      <c r="B464" s="266" t="s">
        <v>2998</v>
      </c>
    </row>
    <row r="465" spans="1:12" ht="15.75" thickBot="1">
      <c r="B465" s="459"/>
      <c r="C465" s="460"/>
      <c r="D465" s="345" t="s">
        <v>0</v>
      </c>
      <c r="E465" s="346">
        <v>2015</v>
      </c>
      <c r="F465" s="346">
        <v>2020</v>
      </c>
      <c r="G465" s="346">
        <v>2025</v>
      </c>
      <c r="H465" s="346">
        <v>2030</v>
      </c>
      <c r="I465" s="346">
        <v>2035</v>
      </c>
      <c r="J465" s="346">
        <v>2040</v>
      </c>
      <c r="K465" s="346">
        <v>2045</v>
      </c>
      <c r="L465" s="346">
        <v>2050</v>
      </c>
    </row>
    <row r="466" spans="1:12" ht="16.5" thickTop="1" thickBot="1">
      <c r="B466" s="461" t="s">
        <v>2974</v>
      </c>
      <c r="C466" s="349" t="s">
        <v>2922</v>
      </c>
      <c r="D466" s="349" t="s">
        <v>2</v>
      </c>
      <c r="E466" s="350">
        <v>0</v>
      </c>
      <c r="F466" s="350">
        <v>0</v>
      </c>
      <c r="G466" s="351">
        <v>0.19913563756517849</v>
      </c>
      <c r="H466" s="351">
        <v>1.2041176796034745</v>
      </c>
      <c r="I466" s="351">
        <v>2.2342255231531185</v>
      </c>
      <c r="J466" s="351">
        <v>3.2900903682093601</v>
      </c>
      <c r="K466" s="351">
        <v>5.3723515628155143</v>
      </c>
      <c r="L466" s="351">
        <v>10.494102389324194</v>
      </c>
    </row>
    <row r="467" spans="1:12" ht="15.75" thickBot="1">
      <c r="B467" s="462"/>
      <c r="C467" s="352" t="s">
        <v>2923</v>
      </c>
      <c r="D467" s="352" t="s">
        <v>2</v>
      </c>
      <c r="E467" s="353">
        <v>0</v>
      </c>
      <c r="F467" s="353">
        <v>0</v>
      </c>
      <c r="G467" s="354">
        <v>5.8037707251626749</v>
      </c>
      <c r="H467" s="354">
        <v>42.307733443615199</v>
      </c>
      <c r="I467" s="354">
        <v>137.12237673639899</v>
      </c>
      <c r="J467" s="354">
        <v>266.66270406879693</v>
      </c>
      <c r="K467" s="354">
        <v>345.99520366438639</v>
      </c>
      <c r="L467" s="354">
        <v>283.90468885114706</v>
      </c>
    </row>
    <row r="468" spans="1:12" ht="15.75" thickBot="1">
      <c r="B468" s="448" t="s">
        <v>2925</v>
      </c>
      <c r="C468" s="352" t="s">
        <v>2922</v>
      </c>
      <c r="D468" s="352" t="s">
        <v>2926</v>
      </c>
      <c r="E468" s="353">
        <v>0</v>
      </c>
      <c r="F468" s="353">
        <v>0</v>
      </c>
      <c r="G468" s="355">
        <v>3.9827127513035701E-2</v>
      </c>
      <c r="H468" s="355">
        <v>0.2009964084076592</v>
      </c>
      <c r="I468" s="355">
        <v>0.2060215687099288</v>
      </c>
      <c r="J468" s="355">
        <v>0.21117296901124832</v>
      </c>
      <c r="K468" s="355">
        <v>0.41645223892123084</v>
      </c>
      <c r="L468" s="355">
        <v>1.0243501653017359</v>
      </c>
    </row>
    <row r="469" spans="1:12" ht="15.75" thickBot="1">
      <c r="B469" s="449"/>
      <c r="C469" s="356" t="s">
        <v>2923</v>
      </c>
      <c r="D469" s="356" t="s">
        <v>2926</v>
      </c>
      <c r="E469" s="357">
        <v>0</v>
      </c>
      <c r="F469" s="357">
        <v>0</v>
      </c>
      <c r="G469" s="358">
        <v>1.1607541450325349</v>
      </c>
      <c r="H469" s="358">
        <v>7.3007925436905055</v>
      </c>
      <c r="I469" s="358">
        <v>18.962928658556756</v>
      </c>
      <c r="J469" s="358">
        <v>25.908065466479588</v>
      </c>
      <c r="K469" s="358">
        <v>15.866499919117894</v>
      </c>
      <c r="L469" s="357">
        <v>0</v>
      </c>
    </row>
    <row r="470" spans="1:12" ht="15.75" thickBot="1">
      <c r="B470" s="450" t="s">
        <v>2927</v>
      </c>
      <c r="C470" s="356" t="s">
        <v>2928</v>
      </c>
      <c r="D470" s="356" t="s">
        <v>2908</v>
      </c>
      <c r="E470" s="359">
        <v>0.05</v>
      </c>
      <c r="F470" s="359">
        <v>0.05</v>
      </c>
      <c r="G470" s="359">
        <v>0.05</v>
      </c>
      <c r="H470" s="359">
        <v>0.05</v>
      </c>
      <c r="I470" s="359">
        <v>0.05</v>
      </c>
      <c r="J470" s="359">
        <v>0.05</v>
      </c>
      <c r="K470" s="359">
        <v>0.05</v>
      </c>
      <c r="L470" s="359">
        <v>0.05</v>
      </c>
    </row>
    <row r="471" spans="1:12" ht="15.75" thickBot="1">
      <c r="B471" s="451"/>
      <c r="C471" s="352" t="s">
        <v>2929</v>
      </c>
      <c r="D471" s="352" t="s">
        <v>2908</v>
      </c>
      <c r="E471" s="361">
        <v>7.5999999999999998E-2</v>
      </c>
      <c r="F471" s="361">
        <v>7.5999999999999998E-2</v>
      </c>
      <c r="G471" s="361">
        <v>7.5999999999999998E-2</v>
      </c>
      <c r="H471" s="361">
        <v>7.5999999999999998E-2</v>
      </c>
      <c r="I471" s="361">
        <v>7.5999999999999998E-2</v>
      </c>
      <c r="J471" s="361">
        <v>7.5999999999999998E-2</v>
      </c>
      <c r="K471" s="361">
        <v>7.5999999999999998E-2</v>
      </c>
      <c r="L471" s="361">
        <v>7.5999999999999998E-2</v>
      </c>
    </row>
    <row r="472" spans="1:12" ht="15.75" thickBot="1">
      <c r="B472" s="452"/>
      <c r="C472" s="356" t="s">
        <v>2930</v>
      </c>
      <c r="D472" s="356" t="s">
        <v>2908</v>
      </c>
      <c r="E472" s="359">
        <v>2.5000000000000001E-2</v>
      </c>
      <c r="F472" s="359">
        <v>2.5000000000000001E-2</v>
      </c>
      <c r="G472" s="359">
        <v>2.5000000000000001E-2</v>
      </c>
      <c r="H472" s="359">
        <v>2.5000000000000001E-2</v>
      </c>
      <c r="I472" s="359">
        <v>2.5000000000000001E-2</v>
      </c>
      <c r="J472" s="359">
        <v>2.5000000000000001E-2</v>
      </c>
      <c r="K472" s="359">
        <v>2.5000000000000001E-2</v>
      </c>
      <c r="L472" s="359">
        <v>2.5000000000000001E-2</v>
      </c>
    </row>
    <row r="473" spans="1:12" ht="15.75" thickBot="1">
      <c r="B473" s="363" t="s">
        <v>2931</v>
      </c>
      <c r="C473" s="352" t="s">
        <v>2932</v>
      </c>
      <c r="D473" s="352" t="s">
        <v>2906</v>
      </c>
      <c r="E473" s="353">
        <v>40</v>
      </c>
      <c r="F473" s="353">
        <v>40</v>
      </c>
      <c r="G473" s="353">
        <v>40</v>
      </c>
      <c r="H473" s="353">
        <v>40</v>
      </c>
      <c r="I473" s="353">
        <v>40</v>
      </c>
      <c r="J473" s="353">
        <v>40</v>
      </c>
      <c r="K473" s="353">
        <v>40</v>
      </c>
      <c r="L473" s="353">
        <v>40</v>
      </c>
    </row>
    <row r="475" spans="1:12" ht="15.75" thickBot="1"/>
    <row r="476" spans="1:12" ht="15.75" thickBot="1">
      <c r="B476" s="459"/>
      <c r="C476" s="460"/>
      <c r="D476" s="345" t="s">
        <v>0</v>
      </c>
      <c r="E476" s="346">
        <v>2015</v>
      </c>
      <c r="F476" s="346">
        <v>2020</v>
      </c>
      <c r="G476" s="346">
        <v>2030</v>
      </c>
      <c r="H476" s="346">
        <v>2040</v>
      </c>
      <c r="I476" s="346">
        <v>2050</v>
      </c>
    </row>
    <row r="477" spans="1:12" ht="16.5" thickTop="1" thickBot="1">
      <c r="B477" s="466" t="s">
        <v>2935</v>
      </c>
      <c r="C477" s="349" t="s">
        <v>2922</v>
      </c>
      <c r="D477" s="349" t="s">
        <v>2936</v>
      </c>
      <c r="E477" s="386" t="s">
        <v>2932</v>
      </c>
      <c r="F477" s="350" t="s">
        <v>2932</v>
      </c>
      <c r="G477" s="350">
        <v>2580</v>
      </c>
      <c r="H477" s="350">
        <v>2390</v>
      </c>
      <c r="I477" s="350">
        <v>2200</v>
      </c>
    </row>
    <row r="478" spans="1:12" ht="15.75" thickBot="1">
      <c r="A478" s="184" t="s">
        <v>2999</v>
      </c>
      <c r="B478" s="467"/>
      <c r="C478" s="368" t="s">
        <v>2923</v>
      </c>
      <c r="D478" s="368" t="s">
        <v>2936</v>
      </c>
      <c r="E478" s="387"/>
      <c r="F478" s="369" t="s">
        <v>2932</v>
      </c>
      <c r="G478" s="369">
        <v>2540</v>
      </c>
      <c r="H478" s="369">
        <v>2220</v>
      </c>
      <c r="I478" s="369">
        <v>2180</v>
      </c>
    </row>
    <row r="479" spans="1:12" ht="15.75" thickBot="1">
      <c r="B479" s="467"/>
      <c r="C479" s="349" t="s">
        <v>2937</v>
      </c>
      <c r="D479" s="349" t="s">
        <v>2936</v>
      </c>
      <c r="E479" s="387"/>
      <c r="F479" s="350" t="s">
        <v>2932</v>
      </c>
      <c r="G479" s="350">
        <v>2350</v>
      </c>
      <c r="H479" s="350">
        <v>1900</v>
      </c>
      <c r="I479" s="350">
        <v>1850</v>
      </c>
    </row>
    <row r="480" spans="1:12" ht="15.75" thickBot="1">
      <c r="B480" s="468"/>
      <c r="C480" s="368" t="s">
        <v>2938</v>
      </c>
      <c r="D480" s="368" t="s">
        <v>2936</v>
      </c>
      <c r="E480" s="388"/>
      <c r="F480" s="369" t="s">
        <v>2932</v>
      </c>
      <c r="G480" s="369">
        <v>2760</v>
      </c>
      <c r="H480" s="369">
        <v>2660</v>
      </c>
      <c r="I480" s="369">
        <v>2550</v>
      </c>
    </row>
    <row r="481" spans="2:12" ht="15.75" thickBot="1">
      <c r="B481" s="370" t="s">
        <v>2939</v>
      </c>
      <c r="C481" s="349" t="s">
        <v>2932</v>
      </c>
      <c r="D481" s="349" t="s">
        <v>2940</v>
      </c>
      <c r="E481" s="389">
        <v>0.03</v>
      </c>
      <c r="F481" s="389">
        <v>0.03</v>
      </c>
      <c r="G481" s="389">
        <v>0.03</v>
      </c>
      <c r="H481" s="389">
        <v>0.03</v>
      </c>
      <c r="I481" s="389">
        <v>0.03</v>
      </c>
    </row>
    <row r="484" spans="2:12" ht="15.75" thickBot="1">
      <c r="B484" s="266" t="s">
        <v>2973</v>
      </c>
    </row>
    <row r="485" spans="2:12" ht="15.75" thickBot="1">
      <c r="B485" s="459"/>
      <c r="C485" s="460"/>
      <c r="D485" s="345" t="s">
        <v>0</v>
      </c>
      <c r="E485" s="346">
        <v>2015</v>
      </c>
      <c r="F485" s="346">
        <v>2020</v>
      </c>
      <c r="G485" s="346">
        <v>2025</v>
      </c>
      <c r="H485" s="346">
        <v>2030</v>
      </c>
      <c r="I485" s="346">
        <v>2035</v>
      </c>
      <c r="J485" s="346">
        <v>2040</v>
      </c>
      <c r="K485" s="346">
        <v>2045</v>
      </c>
      <c r="L485" s="346">
        <v>2050</v>
      </c>
    </row>
    <row r="486" spans="2:12" ht="16.5" thickTop="1" thickBot="1">
      <c r="B486" s="461" t="s">
        <v>2974</v>
      </c>
      <c r="C486" s="349" t="s">
        <v>2922</v>
      </c>
      <c r="D486" s="349" t="s">
        <v>2</v>
      </c>
      <c r="E486" s="350">
        <v>0</v>
      </c>
      <c r="F486" s="350">
        <v>0</v>
      </c>
      <c r="G486" s="351">
        <v>0</v>
      </c>
      <c r="H486" s="351">
        <v>0</v>
      </c>
      <c r="I486" s="351">
        <v>0</v>
      </c>
      <c r="J486" s="351">
        <v>0</v>
      </c>
      <c r="K486" s="351">
        <v>0</v>
      </c>
      <c r="L486" s="351">
        <v>0</v>
      </c>
    </row>
    <row r="487" spans="2:12" ht="15.75" thickBot="1">
      <c r="B487" s="462"/>
      <c r="C487" s="352" t="s">
        <v>2923</v>
      </c>
      <c r="D487" s="352" t="s">
        <v>2</v>
      </c>
      <c r="E487" s="353">
        <v>0</v>
      </c>
      <c r="F487" s="353">
        <v>0</v>
      </c>
      <c r="G487" s="354">
        <v>0.62264256674459195</v>
      </c>
      <c r="H487" s="354">
        <v>1.7351723192051325</v>
      </c>
      <c r="I487" s="354">
        <v>9.3802299787015944</v>
      </c>
      <c r="J487" s="354">
        <v>33.990951744409692</v>
      </c>
      <c r="K487" s="354">
        <v>99.675024209872902</v>
      </c>
      <c r="L487" s="354">
        <v>162.22484843324102</v>
      </c>
    </row>
    <row r="488" spans="2:12" ht="15.75" thickBot="1">
      <c r="B488" s="448" t="s">
        <v>2925</v>
      </c>
      <c r="C488" s="352" t="s">
        <v>2922</v>
      </c>
      <c r="D488" s="352" t="s">
        <v>2926</v>
      </c>
      <c r="E488" s="353">
        <v>0</v>
      </c>
      <c r="F488" s="353">
        <v>0</v>
      </c>
      <c r="G488" s="355">
        <v>0</v>
      </c>
      <c r="H488" s="355">
        <v>0</v>
      </c>
      <c r="I488" s="355">
        <v>0</v>
      </c>
      <c r="J488" s="355">
        <v>0</v>
      </c>
      <c r="K488" s="355">
        <v>0</v>
      </c>
      <c r="L488" s="355">
        <v>0</v>
      </c>
    </row>
    <row r="489" spans="2:12" ht="15.75" thickBot="1">
      <c r="B489" s="449"/>
      <c r="C489" s="356" t="s">
        <v>2923</v>
      </c>
      <c r="D489" s="356" t="s">
        <v>2926</v>
      </c>
      <c r="E489" s="357">
        <v>0</v>
      </c>
      <c r="F489" s="357">
        <v>0</v>
      </c>
      <c r="G489" s="358">
        <v>0.12452851334891839</v>
      </c>
      <c r="H489" s="358">
        <v>0.22250595049210808</v>
      </c>
      <c r="I489" s="358">
        <v>1.5290115318992925</v>
      </c>
      <c r="J489" s="358">
        <v>4.9221443531416202</v>
      </c>
      <c r="K489" s="358">
        <v>13.261343006441559</v>
      </c>
      <c r="L489" s="358">
        <v>12.732470795165733</v>
      </c>
    </row>
    <row r="490" spans="2:12" ht="15.75" thickBot="1">
      <c r="B490" s="450" t="s">
        <v>2927</v>
      </c>
      <c r="C490" s="356" t="s">
        <v>2928</v>
      </c>
      <c r="D490" s="356" t="s">
        <v>2908</v>
      </c>
      <c r="E490" s="359">
        <v>0.05</v>
      </c>
      <c r="F490" s="359">
        <v>0.05</v>
      </c>
      <c r="G490" s="359">
        <v>0.05</v>
      </c>
      <c r="H490" s="359">
        <v>0.05</v>
      </c>
      <c r="I490" s="359">
        <v>0.05</v>
      </c>
      <c r="J490" s="359">
        <v>0.05</v>
      </c>
      <c r="K490" s="359">
        <v>0.05</v>
      </c>
      <c r="L490" s="359">
        <v>0.05</v>
      </c>
    </row>
    <row r="491" spans="2:12" ht="15.75" thickBot="1">
      <c r="B491" s="451"/>
      <c r="C491" s="352" t="s">
        <v>2929</v>
      </c>
      <c r="D491" s="352" t="s">
        <v>2908</v>
      </c>
      <c r="E491" s="361">
        <v>7.5999999999999998E-2</v>
      </c>
      <c r="F491" s="361">
        <v>7.5999999999999998E-2</v>
      </c>
      <c r="G491" s="361">
        <v>7.5999999999999998E-2</v>
      </c>
      <c r="H491" s="361">
        <v>7.5999999999999998E-2</v>
      </c>
      <c r="I491" s="361">
        <v>7.5999999999999998E-2</v>
      </c>
      <c r="J491" s="361">
        <v>7.5999999999999998E-2</v>
      </c>
      <c r="K491" s="361">
        <v>7.5999999999999998E-2</v>
      </c>
      <c r="L491" s="361">
        <v>7.5999999999999998E-2</v>
      </c>
    </row>
    <row r="492" spans="2:12" ht="15.75" thickBot="1">
      <c r="B492" s="452"/>
      <c r="C492" s="356" t="s">
        <v>2930</v>
      </c>
      <c r="D492" s="356" t="s">
        <v>2908</v>
      </c>
      <c r="E492" s="359">
        <v>2.5000000000000001E-2</v>
      </c>
      <c r="F492" s="359">
        <v>2.5000000000000001E-2</v>
      </c>
      <c r="G492" s="359">
        <v>2.5000000000000001E-2</v>
      </c>
      <c r="H492" s="359">
        <v>2.5000000000000001E-2</v>
      </c>
      <c r="I492" s="359">
        <v>2.5000000000000001E-2</v>
      </c>
      <c r="J492" s="359">
        <v>2.5000000000000001E-2</v>
      </c>
      <c r="K492" s="359">
        <v>2.5000000000000001E-2</v>
      </c>
      <c r="L492" s="359">
        <v>2.5000000000000001E-2</v>
      </c>
    </row>
    <row r="493" spans="2:12" ht="15.75" thickBot="1">
      <c r="B493" s="363" t="s">
        <v>2931</v>
      </c>
      <c r="C493" s="352" t="s">
        <v>2932</v>
      </c>
      <c r="D493" s="352" t="s">
        <v>2906</v>
      </c>
      <c r="E493" s="353">
        <v>25</v>
      </c>
      <c r="F493" s="353">
        <v>25</v>
      </c>
      <c r="G493" s="353">
        <v>25</v>
      </c>
      <c r="H493" s="353">
        <v>25</v>
      </c>
      <c r="I493" s="353">
        <v>25</v>
      </c>
      <c r="J493" s="353">
        <v>25</v>
      </c>
      <c r="K493" s="353">
        <v>25</v>
      </c>
      <c r="L493" s="353">
        <v>25</v>
      </c>
    </row>
    <row r="496" spans="2:12" ht="15.75" thickBot="1">
      <c r="B496" s="266" t="s">
        <v>3000</v>
      </c>
    </row>
    <row r="497" spans="2:12" ht="15.75" thickBot="1">
      <c r="B497" s="459"/>
      <c r="C497" s="460"/>
      <c r="D497" s="345" t="s">
        <v>0</v>
      </c>
      <c r="E497" s="346">
        <v>2015</v>
      </c>
      <c r="F497" s="346">
        <v>2020</v>
      </c>
      <c r="G497" s="346">
        <v>2030</v>
      </c>
      <c r="H497" s="346">
        <v>2040</v>
      </c>
      <c r="I497" s="346">
        <v>2050</v>
      </c>
    </row>
    <row r="498" spans="2:12" ht="16.5" thickTop="1" thickBot="1">
      <c r="B498" s="466" t="s">
        <v>2935</v>
      </c>
      <c r="C498" s="349" t="s">
        <v>2922</v>
      </c>
      <c r="D498" s="349" t="s">
        <v>2936</v>
      </c>
      <c r="E498" s="463" t="s">
        <v>2932</v>
      </c>
      <c r="F498" s="350" t="s">
        <v>2932</v>
      </c>
      <c r="G498" s="350">
        <v>5800</v>
      </c>
      <c r="H498" s="350">
        <v>5800</v>
      </c>
      <c r="I498" s="350">
        <v>5800</v>
      </c>
    </row>
    <row r="499" spans="2:12" ht="15.75" thickBot="1">
      <c r="B499" s="467"/>
      <c r="C499" s="368" t="s">
        <v>2923</v>
      </c>
      <c r="D499" s="368" t="s">
        <v>2936</v>
      </c>
      <c r="E499" s="464"/>
      <c r="F499" s="369" t="s">
        <v>2932</v>
      </c>
      <c r="G499" s="369">
        <v>5380</v>
      </c>
      <c r="H499" s="369">
        <v>4310</v>
      </c>
      <c r="I499" s="369">
        <v>3840</v>
      </c>
    </row>
    <row r="500" spans="2:12" ht="15.75" thickBot="1">
      <c r="B500" s="467"/>
      <c r="C500" s="349" t="s">
        <v>2937</v>
      </c>
      <c r="D500" s="349" t="s">
        <v>2936</v>
      </c>
      <c r="E500" s="464"/>
      <c r="F500" s="350" t="s">
        <v>2932</v>
      </c>
      <c r="G500" s="350">
        <v>5160</v>
      </c>
      <c r="H500" s="350">
        <v>3680</v>
      </c>
      <c r="I500" s="350">
        <v>3070</v>
      </c>
    </row>
    <row r="501" spans="2:12" ht="15.75" thickBot="1">
      <c r="B501" s="468"/>
      <c r="C501" s="368" t="s">
        <v>2938</v>
      </c>
      <c r="D501" s="368" t="s">
        <v>2936</v>
      </c>
      <c r="E501" s="465"/>
      <c r="F501" s="369" t="s">
        <v>2932</v>
      </c>
      <c r="G501" s="369">
        <v>5800</v>
      </c>
      <c r="H501" s="369">
        <v>5800</v>
      </c>
      <c r="I501" s="369">
        <v>5800</v>
      </c>
    </row>
    <row r="502" spans="2:12" ht="15.75" thickBot="1">
      <c r="B502" s="370" t="s">
        <v>2939</v>
      </c>
      <c r="C502" s="349" t="s">
        <v>2932</v>
      </c>
      <c r="D502" s="349" t="s">
        <v>2940</v>
      </c>
      <c r="E502" s="371">
        <v>2.3E-2</v>
      </c>
      <c r="F502" s="371">
        <v>2.3E-2</v>
      </c>
      <c r="G502" s="371">
        <v>2.3E-2</v>
      </c>
      <c r="H502" s="371">
        <v>2.3E-2</v>
      </c>
      <c r="I502" s="371">
        <v>2.3E-2</v>
      </c>
    </row>
    <row r="504" spans="2:12" ht="15.75" thickBot="1">
      <c r="B504" s="266" t="s">
        <v>2972</v>
      </c>
    </row>
    <row r="505" spans="2:12" ht="15.75" thickBot="1">
      <c r="B505" s="459"/>
      <c r="C505" s="460"/>
      <c r="D505" s="345" t="s">
        <v>0</v>
      </c>
      <c r="E505" s="346">
        <v>2015</v>
      </c>
      <c r="F505" s="346">
        <v>2020</v>
      </c>
      <c r="G505" s="346">
        <v>2025</v>
      </c>
      <c r="H505" s="346">
        <v>2030</v>
      </c>
      <c r="I505" s="346">
        <v>2035</v>
      </c>
      <c r="J505" s="346">
        <v>2040</v>
      </c>
      <c r="K505" s="346">
        <v>2045</v>
      </c>
      <c r="L505" s="346">
        <v>2050</v>
      </c>
    </row>
    <row r="506" spans="2:12" ht="16.5" thickTop="1" thickBot="1">
      <c r="B506" s="461" t="s">
        <v>2974</v>
      </c>
      <c r="C506" s="349" t="s">
        <v>2922</v>
      </c>
      <c r="D506" s="349" t="s">
        <v>2</v>
      </c>
      <c r="E506" s="350">
        <v>0</v>
      </c>
      <c r="F506" s="350">
        <v>0</v>
      </c>
      <c r="G506" s="351">
        <v>0</v>
      </c>
      <c r="H506" s="351">
        <v>0</v>
      </c>
      <c r="I506" s="351">
        <v>0</v>
      </c>
      <c r="J506" s="351">
        <v>0</v>
      </c>
      <c r="K506" s="351">
        <v>0</v>
      </c>
      <c r="L506" s="351">
        <v>0</v>
      </c>
    </row>
    <row r="507" spans="2:12" ht="15.75" thickBot="1">
      <c r="B507" s="462"/>
      <c r="C507" s="352" t="s">
        <v>2923</v>
      </c>
      <c r="D507" s="352" t="s">
        <v>2</v>
      </c>
      <c r="E507" s="353">
        <v>0</v>
      </c>
      <c r="F507" s="353">
        <v>0</v>
      </c>
      <c r="G507" s="354">
        <v>1.7701245852722651</v>
      </c>
      <c r="H507" s="354">
        <v>21.700085846574652</v>
      </c>
      <c r="I507" s="354">
        <v>72.486296742580237</v>
      </c>
      <c r="J507" s="354">
        <v>145.73235723367094</v>
      </c>
      <c r="K507" s="354">
        <v>224.63400497370054</v>
      </c>
      <c r="L507" s="354">
        <v>285.93236709488298</v>
      </c>
    </row>
    <row r="508" spans="2:12" ht="15.75" thickBot="1">
      <c r="B508" s="448" t="s">
        <v>2925</v>
      </c>
      <c r="C508" s="352" t="s">
        <v>2922</v>
      </c>
      <c r="D508" s="352" t="s">
        <v>2926</v>
      </c>
      <c r="E508" s="353">
        <v>0</v>
      </c>
      <c r="F508" s="353">
        <v>0</v>
      </c>
      <c r="G508" s="355">
        <v>0</v>
      </c>
      <c r="H508" s="355">
        <v>0</v>
      </c>
      <c r="I508" s="355">
        <v>0</v>
      </c>
      <c r="J508" s="355">
        <v>0</v>
      </c>
      <c r="K508" s="355">
        <v>0</v>
      </c>
      <c r="L508" s="355">
        <v>0</v>
      </c>
    </row>
    <row r="509" spans="2:12" ht="15.75" thickBot="1">
      <c r="B509" s="449"/>
      <c r="C509" s="356" t="s">
        <v>2923</v>
      </c>
      <c r="D509" s="356" t="s">
        <v>2926</v>
      </c>
      <c r="E509" s="357">
        <v>0</v>
      </c>
      <c r="F509" s="357">
        <v>0</v>
      </c>
      <c r="G509" s="358">
        <v>0.35402491705445305</v>
      </c>
      <c r="H509" s="358">
        <v>3.9859922522604778</v>
      </c>
      <c r="I509" s="358">
        <v>10.157242179201116</v>
      </c>
      <c r="J509" s="358">
        <v>14.64921209821814</v>
      </c>
      <c r="K509" s="358">
        <v>15.78032954800592</v>
      </c>
      <c r="L509" s="358">
        <v>12.259672424236488</v>
      </c>
    </row>
    <row r="510" spans="2:12" ht="15.75" thickBot="1">
      <c r="B510" s="450" t="s">
        <v>2927</v>
      </c>
      <c r="C510" s="356" t="s">
        <v>2928</v>
      </c>
      <c r="D510" s="356" t="s">
        <v>2908</v>
      </c>
      <c r="E510" s="359">
        <v>2.1999999999999999E-2</v>
      </c>
      <c r="F510" s="359">
        <v>2.1999999999999999E-2</v>
      </c>
      <c r="G510" s="359">
        <v>2.1999999999999999E-2</v>
      </c>
      <c r="H510" s="359">
        <v>2.1999999999999999E-2</v>
      </c>
      <c r="I510" s="359">
        <v>2.1999999999999999E-2</v>
      </c>
      <c r="J510" s="359">
        <v>2.1999999999999999E-2</v>
      </c>
      <c r="K510" s="359">
        <v>2.1999999999999999E-2</v>
      </c>
      <c r="L510" s="359">
        <v>2.1999999999999999E-2</v>
      </c>
    </row>
    <row r="511" spans="2:12" ht="15.75" thickBot="1">
      <c r="B511" s="451"/>
      <c r="C511" s="352" t="s">
        <v>2929</v>
      </c>
      <c r="D511" s="352" t="s">
        <v>2908</v>
      </c>
      <c r="E511" s="361">
        <v>3.5999999999999997E-2</v>
      </c>
      <c r="F511" s="361">
        <v>3.5999999999999997E-2</v>
      </c>
      <c r="G511" s="361">
        <v>3.5999999999999997E-2</v>
      </c>
      <c r="H511" s="361">
        <v>3.5999999999999997E-2</v>
      </c>
      <c r="I511" s="361">
        <v>3.5999999999999997E-2</v>
      </c>
      <c r="J511" s="361">
        <v>3.5999999999999997E-2</v>
      </c>
      <c r="K511" s="361">
        <v>3.5999999999999997E-2</v>
      </c>
      <c r="L511" s="361">
        <v>3.5999999999999997E-2</v>
      </c>
    </row>
    <row r="512" spans="2:12" ht="15.75" thickBot="1">
      <c r="B512" s="452"/>
      <c r="C512" s="356" t="s">
        <v>2930</v>
      </c>
      <c r="D512" s="356" t="s">
        <v>2908</v>
      </c>
      <c r="E512" s="359">
        <v>1.2E-2</v>
      </c>
      <c r="F512" s="359">
        <v>1.2E-2</v>
      </c>
      <c r="G512" s="359">
        <v>1.2E-2</v>
      </c>
      <c r="H512" s="359">
        <v>1.2E-2</v>
      </c>
      <c r="I512" s="359">
        <v>1.2E-2</v>
      </c>
      <c r="J512" s="359">
        <v>1.2E-2</v>
      </c>
      <c r="K512" s="359">
        <v>1.2E-2</v>
      </c>
      <c r="L512" s="359">
        <v>1.2E-2</v>
      </c>
    </row>
    <row r="513" spans="1:12" ht="15.75" thickBot="1">
      <c r="B513" s="363" t="s">
        <v>2931</v>
      </c>
      <c r="C513" s="352" t="s">
        <v>2932</v>
      </c>
      <c r="D513" s="352" t="s">
        <v>2906</v>
      </c>
      <c r="E513" s="353">
        <v>30</v>
      </c>
      <c r="F513" s="353">
        <v>30</v>
      </c>
      <c r="G513" s="353">
        <v>30</v>
      </c>
      <c r="H513" s="353">
        <v>30</v>
      </c>
      <c r="I513" s="353">
        <v>30</v>
      </c>
      <c r="J513" s="353">
        <v>30</v>
      </c>
      <c r="K513" s="353">
        <v>30</v>
      </c>
      <c r="L513" s="353">
        <v>30</v>
      </c>
    </row>
    <row r="516" spans="1:12" ht="15.75" thickBot="1">
      <c r="B516" s="266" t="s">
        <v>3001</v>
      </c>
    </row>
    <row r="517" spans="1:12" ht="15.75" thickBot="1">
      <c r="B517" s="459"/>
      <c r="C517" s="460"/>
      <c r="D517" s="345" t="s">
        <v>0</v>
      </c>
      <c r="E517" s="346">
        <v>2015</v>
      </c>
      <c r="F517" s="346">
        <v>2020</v>
      </c>
      <c r="G517" s="346">
        <v>2030</v>
      </c>
      <c r="H517" s="346">
        <v>2040</v>
      </c>
      <c r="I517" s="346">
        <v>2050</v>
      </c>
    </row>
    <row r="518" spans="1:12" ht="16.5" thickTop="1" thickBot="1">
      <c r="B518" s="466" t="s">
        <v>2935</v>
      </c>
      <c r="C518" s="349" t="s">
        <v>2922</v>
      </c>
      <c r="D518" s="349" t="s">
        <v>2936</v>
      </c>
      <c r="E518" s="463" t="s">
        <v>2932</v>
      </c>
      <c r="F518" s="350" t="s">
        <v>2932</v>
      </c>
      <c r="G518" s="350">
        <v>1510</v>
      </c>
      <c r="H518" s="350">
        <v>1510</v>
      </c>
      <c r="I518" s="350">
        <v>1510</v>
      </c>
    </row>
    <row r="519" spans="1:12" ht="15.75" thickBot="1">
      <c r="A519" s="184" t="s">
        <v>3002</v>
      </c>
      <c r="B519" s="467"/>
      <c r="C519" s="368" t="s">
        <v>2923</v>
      </c>
      <c r="D519" s="368" t="s">
        <v>2936</v>
      </c>
      <c r="E519" s="464"/>
      <c r="F519" s="369" t="s">
        <v>2932</v>
      </c>
      <c r="G519" s="369">
        <v>1390</v>
      </c>
      <c r="H519" s="369">
        <v>1310</v>
      </c>
      <c r="I519" s="369">
        <v>1280</v>
      </c>
    </row>
    <row r="520" spans="1:12" ht="15.75" thickBot="1">
      <c r="B520" s="467"/>
      <c r="C520" s="349" t="s">
        <v>2937</v>
      </c>
      <c r="D520" s="349" t="s">
        <v>2936</v>
      </c>
      <c r="E520" s="464"/>
      <c r="F520" s="350" t="s">
        <v>2932</v>
      </c>
      <c r="G520" s="350">
        <v>1320</v>
      </c>
      <c r="H520" s="350">
        <v>1190</v>
      </c>
      <c r="I520" s="350">
        <v>1150</v>
      </c>
    </row>
    <row r="521" spans="1:12" ht="15.75" thickBot="1">
      <c r="B521" s="468"/>
      <c r="C521" s="368" t="s">
        <v>2938</v>
      </c>
      <c r="D521" s="368" t="s">
        <v>2936</v>
      </c>
      <c r="E521" s="465"/>
      <c r="F521" s="369" t="s">
        <v>2932</v>
      </c>
      <c r="G521" s="369">
        <v>1510</v>
      </c>
      <c r="H521" s="369">
        <v>1510</v>
      </c>
      <c r="I521" s="369">
        <v>1510</v>
      </c>
    </row>
    <row r="522" spans="1:12" ht="15.75" thickBot="1">
      <c r="B522" s="370" t="s">
        <v>2939</v>
      </c>
      <c r="C522" s="349" t="s">
        <v>2932</v>
      </c>
      <c r="D522" s="349" t="s">
        <v>2940</v>
      </c>
      <c r="E522" s="371">
        <v>2.5000000000000001E-2</v>
      </c>
      <c r="F522" s="371">
        <v>2.5000000000000001E-2</v>
      </c>
      <c r="G522" s="371">
        <v>2.5000000000000001E-2</v>
      </c>
      <c r="H522" s="371">
        <v>2.5000000000000001E-2</v>
      </c>
      <c r="I522" s="371">
        <v>2.5000000000000001E-2</v>
      </c>
    </row>
  </sheetData>
  <mergeCells count="142"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ELC_EGP</vt:lpstr>
      <vt:lpstr>Sheet1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2021-11-10T21:08:50Z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889475464820861</vt:r8>
  </property>
</Properties>
</file>