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bRES_TMPL\"/>
    </mc:Choice>
  </mc:AlternateContent>
  <xr:revisionPtr revIDLastSave="0" documentId="13_ncr:1_{7D2CED19-8B20-4E3A-87E1-3F6523A822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ver" sheetId="8" r:id="rId1"/>
    <sheet name="Commodities" sheetId="6" r:id="rId2"/>
    <sheet name="TRA" sheetId="5" r:id="rId3"/>
    <sheet name="Purchase price" sheetId="7" r:id="rId4"/>
  </sheets>
  <externalReferences>
    <externalReference r:id="rId5"/>
  </externalReference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4" i="5" l="1"/>
  <c r="E168" i="5"/>
  <c r="G226" i="5"/>
  <c r="L104" i="5"/>
  <c r="M104" i="5"/>
  <c r="J118" i="5"/>
  <c r="J119" i="5"/>
  <c r="J120" i="5"/>
  <c r="J155" i="5" l="1"/>
  <c r="J156" i="5"/>
  <c r="J157" i="5"/>
  <c r="J158" i="5"/>
  <c r="J159" i="5"/>
  <c r="J160" i="5"/>
  <c r="J163" i="5"/>
  <c r="J164" i="5"/>
  <c r="J165" i="5"/>
  <c r="J166" i="5"/>
  <c r="J167" i="5"/>
  <c r="J168" i="5"/>
  <c r="J171" i="5"/>
  <c r="J172" i="5"/>
  <c r="J173" i="5"/>
  <c r="J174" i="5"/>
  <c r="J175" i="5"/>
  <c r="J176" i="5"/>
  <c r="J179" i="5"/>
  <c r="J180" i="5"/>
  <c r="J178" i="5"/>
  <c r="J170" i="5"/>
  <c r="J162" i="5"/>
  <c r="J154" i="5"/>
  <c r="J150" i="5"/>
  <c r="I162" i="5"/>
  <c r="J151" i="5"/>
  <c r="J152" i="5"/>
  <c r="J145" i="5"/>
  <c r="J146" i="5"/>
  <c r="J147" i="5"/>
  <c r="J148" i="5"/>
  <c r="J14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2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21" i="5"/>
  <c r="J122" i="5"/>
  <c r="B292" i="5"/>
  <c r="B293" i="5"/>
  <c r="B294" i="5" s="1"/>
  <c r="C184" i="5"/>
  <c r="C297" i="5"/>
  <c r="C298" i="5" s="1"/>
  <c r="C295" i="5"/>
  <c r="C296" i="5" s="1"/>
  <c r="C293" i="5"/>
  <c r="C294" i="5" s="1"/>
  <c r="C291" i="5"/>
  <c r="C292" i="5" s="1"/>
  <c r="C289" i="5"/>
  <c r="C290" i="5" s="1"/>
  <c r="C285" i="5"/>
  <c r="C286" i="5" s="1"/>
  <c r="C182" i="5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R171" i="5"/>
  <c r="R172" i="5" s="1"/>
  <c r="R173" i="5" s="1"/>
  <c r="R174" i="5" s="1"/>
  <c r="R175" i="5" s="1"/>
  <c r="R176" i="5" s="1"/>
  <c r="L180" i="5"/>
  <c r="R163" i="5"/>
  <c r="R164" i="5" s="1"/>
  <c r="R165" i="5" s="1"/>
  <c r="R166" i="5" s="1"/>
  <c r="R167" i="5" s="1"/>
  <c r="R168" i="5" s="1"/>
  <c r="L179" i="5"/>
  <c r="L171" i="5"/>
  <c r="L172" i="5"/>
  <c r="L173" i="5"/>
  <c r="L174" i="5"/>
  <c r="L175" i="5"/>
  <c r="L176" i="5"/>
  <c r="L155" i="5"/>
  <c r="L156" i="5"/>
  <c r="L157" i="5"/>
  <c r="L158" i="5"/>
  <c r="L159" i="5"/>
  <c r="L160" i="5"/>
  <c r="L178" i="5"/>
  <c r="L170" i="5"/>
  <c r="L154" i="5"/>
  <c r="L151" i="5"/>
  <c r="L152" i="5"/>
  <c r="L150" i="5"/>
  <c r="L145" i="5"/>
  <c r="L146" i="5"/>
  <c r="L147" i="5"/>
  <c r="L148" i="5"/>
  <c r="L14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24" i="5"/>
  <c r="L102" i="5"/>
  <c r="L101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D93" i="5"/>
  <c r="E93" i="5"/>
  <c r="E92" i="5"/>
  <c r="D92" i="5"/>
  <c r="D187" i="5"/>
  <c r="D186" i="5"/>
  <c r="B187" i="5"/>
  <c r="B297" i="5" s="1"/>
  <c r="B298" i="5" s="1"/>
  <c r="B186" i="5"/>
  <c r="B295" i="5" s="1"/>
  <c r="B296" i="5" s="1"/>
  <c r="D183" i="5"/>
  <c r="D184" i="5"/>
  <c r="D182" i="5"/>
  <c r="E88" i="5"/>
  <c r="E89" i="5"/>
  <c r="E90" i="5"/>
  <c r="D89" i="5"/>
  <c r="B183" i="5" s="1"/>
  <c r="B287" i="5" s="1"/>
  <c r="B288" i="5" s="1"/>
  <c r="D90" i="5"/>
  <c r="B184" i="5" s="1"/>
  <c r="B289" i="5" s="1"/>
  <c r="B290" i="5" s="1"/>
  <c r="B291" i="5" s="1"/>
  <c r="D88" i="5"/>
  <c r="B182" i="5" s="1"/>
  <c r="B283" i="5" s="1"/>
  <c r="B284" i="5" s="1"/>
  <c r="B285" i="5" l="1"/>
  <c r="B286" i="5" s="1"/>
  <c r="C237" i="5"/>
  <c r="C229" i="5"/>
  <c r="C245" i="5"/>
  <c r="C235" i="5"/>
  <c r="C227" i="5"/>
  <c r="C223" i="5"/>
  <c r="C241" i="5"/>
  <c r="C233" i="5"/>
  <c r="C225" i="5"/>
  <c r="C247" i="5"/>
  <c r="C239" i="5"/>
  <c r="C231" i="5"/>
  <c r="Q125" i="5"/>
  <c r="Q126" i="5" s="1"/>
  <c r="Q127" i="5" s="1"/>
  <c r="Q128" i="5" s="1"/>
  <c r="Q129" i="5" s="1"/>
  <c r="Q130" i="5" s="1"/>
  <c r="Q131" i="5" s="1"/>
  <c r="Q132" i="5" s="1"/>
  <c r="Q133" i="5" s="1"/>
  <c r="Q134" i="5" s="1"/>
  <c r="Q135" i="5" s="1"/>
  <c r="Q136" i="5" s="1"/>
  <c r="Q137" i="5" s="1"/>
  <c r="Q138" i="5" s="1"/>
  <c r="Q139" i="5" s="1"/>
  <c r="Q140" i="5" s="1"/>
  <c r="Q141" i="5" s="1"/>
  <c r="Q142" i="5" s="1"/>
  <c r="D170" i="5" l="1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E162" i="5" l="1"/>
  <c r="K162" i="5"/>
  <c r="M162" i="5"/>
  <c r="N162" i="5"/>
  <c r="O162" i="5"/>
  <c r="P162" i="5"/>
  <c r="T162" i="5"/>
  <c r="E163" i="5"/>
  <c r="I163" i="5"/>
  <c r="K163" i="5"/>
  <c r="M163" i="5"/>
  <c r="N163" i="5"/>
  <c r="O163" i="5"/>
  <c r="P163" i="5"/>
  <c r="T163" i="5"/>
  <c r="I164" i="5"/>
  <c r="K164" i="5"/>
  <c r="M164" i="5"/>
  <c r="N164" i="5"/>
  <c r="O164" i="5"/>
  <c r="P164" i="5"/>
  <c r="T164" i="5"/>
  <c r="E165" i="5"/>
  <c r="I165" i="5"/>
  <c r="K165" i="5"/>
  <c r="M165" i="5"/>
  <c r="N165" i="5"/>
  <c r="O165" i="5"/>
  <c r="P165" i="5"/>
  <c r="T165" i="5"/>
  <c r="E166" i="5"/>
  <c r="I166" i="5"/>
  <c r="K166" i="5"/>
  <c r="M166" i="5"/>
  <c r="N166" i="5"/>
  <c r="O166" i="5"/>
  <c r="P166" i="5"/>
  <c r="T166" i="5"/>
  <c r="E167" i="5"/>
  <c r="I167" i="5"/>
  <c r="K167" i="5"/>
  <c r="M167" i="5"/>
  <c r="N167" i="5"/>
  <c r="O167" i="5"/>
  <c r="P167" i="5"/>
  <c r="T167" i="5"/>
  <c r="I168" i="5"/>
  <c r="K168" i="5"/>
  <c r="M168" i="5"/>
  <c r="N168" i="5"/>
  <c r="O168" i="5"/>
  <c r="P168" i="5"/>
  <c r="T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69" i="5" s="1"/>
  <c r="B270" i="5" s="1"/>
  <c r="D72" i="5"/>
  <c r="B166" i="5" s="1"/>
  <c r="B271" i="5" s="1"/>
  <c r="B272" i="5" s="1"/>
  <c r="D73" i="5"/>
  <c r="B167" i="5" s="1"/>
  <c r="D74" i="5"/>
  <c r="B168" i="5" s="1"/>
  <c r="D68" i="5"/>
  <c r="B162" i="5" s="1"/>
  <c r="B265" i="5" s="1"/>
  <c r="B266" i="5" l="1"/>
  <c r="B267" i="5"/>
  <c r="B268" i="5" s="1"/>
  <c r="L162" i="5"/>
  <c r="L163" i="5"/>
  <c r="L168" i="5"/>
  <c r="L165" i="5"/>
  <c r="L167" i="5"/>
  <c r="L166" i="5"/>
  <c r="L164" i="5"/>
  <c r="I105" i="5"/>
  <c r="K105" i="5" s="1"/>
  <c r="I104" i="5"/>
  <c r="K104" i="5" s="1"/>
  <c r="M105" i="5" l="1"/>
  <c r="L105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D80" i="5" l="1"/>
  <c r="B174" i="5" s="1"/>
  <c r="B279" i="5" s="1"/>
  <c r="B280" i="5" s="1"/>
  <c r="E80" i="5"/>
  <c r="D81" i="5"/>
  <c r="B175" i="5" s="1"/>
  <c r="E81" i="5"/>
  <c r="D82" i="5"/>
  <c r="B176" i="5" s="1"/>
  <c r="E82" i="5"/>
  <c r="D64" i="5"/>
  <c r="E64" i="5"/>
  <c r="B158" i="5" l="1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3" i="5" s="1"/>
  <c r="B224" i="5" s="1"/>
  <c r="D31" i="5"/>
  <c r="B125" i="5" s="1"/>
  <c r="B225" i="5" s="1"/>
  <c r="B226" i="5" s="1"/>
  <c r="D32" i="5"/>
  <c r="D33" i="5"/>
  <c r="B127" i="5" s="1"/>
  <c r="B229" i="5" s="1"/>
  <c r="B230" i="5" s="1"/>
  <c r="D34" i="5"/>
  <c r="B128" i="5" s="1"/>
  <c r="B231" i="5" s="1"/>
  <c r="B232" i="5" s="1"/>
  <c r="D35" i="5"/>
  <c r="B129" i="5" s="1"/>
  <c r="D36" i="5"/>
  <c r="B130" i="5" s="1"/>
  <c r="B233" i="5" s="1"/>
  <c r="B234" i="5" s="1"/>
  <c r="D37" i="5"/>
  <c r="B131" i="5" s="1"/>
  <c r="B235" i="5" s="1"/>
  <c r="B236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49" i="5" s="1"/>
  <c r="B250" i="5" s="1"/>
  <c r="D51" i="5"/>
  <c r="B145" i="5" s="1"/>
  <c r="D52" i="5"/>
  <c r="B146" i="5" s="1"/>
  <c r="B251" i="5" s="1"/>
  <c r="B252" i="5" s="1"/>
  <c r="D53" i="5"/>
  <c r="B147" i="5" s="1"/>
  <c r="D54" i="5"/>
  <c r="B148" i="5" s="1"/>
  <c r="D56" i="5"/>
  <c r="B150" i="5" s="1"/>
  <c r="D57" i="5"/>
  <c r="B151" i="5" s="1"/>
  <c r="D58" i="5"/>
  <c r="B152" i="5" s="1"/>
  <c r="B253" i="5" s="1"/>
  <c r="B254" i="5" s="1"/>
  <c r="D60" i="5"/>
  <c r="B154" i="5" s="1"/>
  <c r="B255" i="5" s="1"/>
  <c r="B256" i="5" s="1"/>
  <c r="D61" i="5"/>
  <c r="B155" i="5" s="1"/>
  <c r="B257" i="5" s="1"/>
  <c r="B258" i="5" s="1"/>
  <c r="D62" i="5"/>
  <c r="D63" i="5"/>
  <c r="B157" i="5" s="1"/>
  <c r="B261" i="5" s="1"/>
  <c r="B262" i="5" s="1"/>
  <c r="D65" i="5"/>
  <c r="B159" i="5" s="1"/>
  <c r="D66" i="5"/>
  <c r="B160" i="5" s="1"/>
  <c r="D76" i="5"/>
  <c r="B170" i="5" s="1"/>
  <c r="B273" i="5" s="1"/>
  <c r="B274" i="5" s="1"/>
  <c r="D77" i="5"/>
  <c r="B171" i="5" s="1"/>
  <c r="B275" i="5" s="1"/>
  <c r="B276" i="5" s="1"/>
  <c r="D78" i="5"/>
  <c r="B172" i="5" s="1"/>
  <c r="D79" i="5"/>
  <c r="B173" i="5" s="1"/>
  <c r="B277" i="5" s="1"/>
  <c r="B278" i="5" s="1"/>
  <c r="D84" i="5"/>
  <c r="B178" i="5" s="1"/>
  <c r="B281" i="5" s="1"/>
  <c r="B282" i="5" s="1"/>
  <c r="D85" i="5"/>
  <c r="B179" i="5" s="1"/>
  <c r="D10" i="5"/>
  <c r="B104" i="5" s="1"/>
  <c r="B197" i="5" s="1"/>
  <c r="B198" i="5" s="1"/>
  <c r="D11" i="5"/>
  <c r="B105" i="5" s="1"/>
  <c r="B199" i="5" s="1"/>
  <c r="B200" i="5" s="1"/>
  <c r="D12" i="5"/>
  <c r="D13" i="5"/>
  <c r="B107" i="5" s="1"/>
  <c r="B203" i="5" s="1"/>
  <c r="B204" i="5" s="1"/>
  <c r="D14" i="5"/>
  <c r="B108" i="5" s="1"/>
  <c r="B205" i="5" s="1"/>
  <c r="B206" i="5" s="1"/>
  <c r="D15" i="5"/>
  <c r="B109" i="5" s="1"/>
  <c r="D16" i="5"/>
  <c r="B110" i="5" s="1"/>
  <c r="B207" i="5" s="1"/>
  <c r="B208" i="5" s="1"/>
  <c r="D17" i="5"/>
  <c r="B111" i="5" s="1"/>
  <c r="B209" i="5" s="1"/>
  <c r="B210" i="5" s="1"/>
  <c r="D7" i="5"/>
  <c r="B101" i="5" s="1"/>
  <c r="B195" i="5" s="1"/>
  <c r="B196" i="5" s="1"/>
  <c r="B263" i="5" l="1"/>
  <c r="B264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B259" i="5" l="1"/>
  <c r="B260" i="5" s="1"/>
  <c r="B241" i="5"/>
  <c r="B242" i="5" s="1"/>
  <c r="B243" i="5"/>
  <c r="B244" i="5" s="1"/>
  <c r="B247" i="5"/>
  <c r="B248" i="5" s="1"/>
  <c r="B239" i="5"/>
  <c r="B240" i="5" s="1"/>
  <c r="B245" i="5"/>
  <c r="B246" i="5" s="1"/>
  <c r="B237" i="5"/>
  <c r="B238" i="5" s="1"/>
  <c r="B227" i="5"/>
  <c r="B228" i="5" s="1"/>
  <c r="B217" i="5"/>
  <c r="B218" i="5" s="1"/>
  <c r="B219" i="5"/>
  <c r="B220" i="5" s="1"/>
  <c r="B221" i="5"/>
  <c r="B222" i="5" s="1"/>
  <c r="B215" i="5"/>
  <c r="B216" i="5" s="1"/>
  <c r="B213" i="5"/>
  <c r="B214" i="5" s="1"/>
  <c r="B211" i="5"/>
  <c r="B212" i="5" s="1"/>
  <c r="B201" i="5"/>
  <c r="B20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tc={DD5752A7-7C11-45E4-A354-EAE94CA564A8}</author>
    <author>McDonagh, Shane</author>
  </authors>
  <commentList>
    <comment ref="Q104" authorId="0" shapeId="0" xr:uid="{DD5752A7-7C11-45E4-A354-EAE94CA564A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N158" authorId="1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1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1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1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N175" authorId="1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1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<sst xmlns="http://schemas.openxmlformats.org/spreadsheetml/2006/main" count="822" uniqueCount="406">
  <si>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</si>
  <si>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</si>
  <si>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</si>
  <si>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</si>
  <si>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</si>
  <si>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</si>
  <si>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</si>
  <si>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</si>
  <si>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</si>
  <si>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</si>
  <si>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</si>
  <si>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</si>
  <si>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</si>
  <si>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</si>
  <si>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</si>
  <si>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</si>
  <si>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</si>
  <si>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</si>
  <si>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</si>
  <si>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</si>
  <si>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</si>
  <si>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</si>
  <si>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</si>
  <si>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</si>
  <si>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</si>
  <si>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</si>
  <si>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</si>
  <si>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</si>
  <si>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</si>
  <si>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</si>
  <si>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</si>
  <si>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</si>
  <si>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</si>
  <si>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</si>
  <si>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</si>
  <si>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</si>
  <si>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</si>
  <si>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</si>
  <si>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</si>
  <si>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</si>
  <si>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</si>
  <si>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</si>
  <si>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</si>
  <si>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</si>
  <si>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</si>
  <si>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</si>
  <si>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</si>
  <si>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</si>
  <si>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</si>
  <si>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</si>
  <si>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</si>
  <si>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</si>
  <si>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</si>
  <si>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</si>
  <si>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</si>
  <si>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</si>
  <si>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</si>
  <si>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</si>
  <si>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</si>
  <si>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</si>
  <si>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</si>
  <si>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</si>
  <si>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</si>
  <si>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</si>
  <si>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</si>
  <si>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</si>
  <si>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</si>
  <si>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</si>
  <si>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</si>
  <si>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</si>
  <si>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</si>
  <si>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</si>
  <si>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</si>
  <si>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</si>
  <si>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</si>
  <si>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</si>
  <si>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</si>
  <si>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</si>
  <si>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</si>
  <si>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</si>
  <si>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</si>
  <si>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</si>
  <si>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</si>
  <si>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</si>
  <si>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</si>
  <si>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</si>
  <si>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</si>
  <si>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</si>
  <si>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</si>
  <si>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</si>
  <si>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</si>
  <si>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</si>
  <si>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</si>
  <si>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</si>
  <si>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</si>
  <si>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</si>
  <si>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</si>
  <si>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</si>
  <si>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</si>
  <si>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</si>
  <si>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</si>
  <si>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</si>
  <si>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</si>
  <si>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</si>
  <si>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</si>
  <si>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</si>
  <si>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</si>
  <si>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</si>
  <si>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</si>
  <si>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</si>
  <si>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</si>
  <si>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</si>
  <si>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</si>
  <si>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</si>
  <si>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</si>
  <si>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</si>
  <si>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</si>
  <si>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</si>
  <si>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</si>
  <si>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</si>
  <si>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</si>
  <si>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</si>
  <si>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</si>
  <si>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</si>
  <si>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</si>
  <si>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</si>
  <si>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</si>
  <si>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</si>
  <si>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</si>
  <si>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</si>
  <si>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</si>
  <si>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</si>
  <si>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</si>
  <si>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</si>
  <si>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</si>
  <si>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</si>
  <si>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</si>
  <si>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</si>
  <si>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</si>
  <si>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</si>
  <si>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</si>
  <si>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</si>
  <si>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</si>
  <si>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</si>
  <si>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</si>
  <si>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</si>
  <si>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</si>
  <si>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</si>
  <si>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</si>
  <si>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</si>
  <si>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</si>
  <si>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</si>
  <si>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</si>
  <si>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</si>
  <si>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</si>
  <si>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</si>
  <si>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</si>
  <si>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</si>
  <si>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</si>
  <si>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</si>
  <si>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</si>
  <si>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</si>
  <si>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</si>
  <si>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</si>
  <si>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</si>
  <si>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</si>
  <si>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</si>
  <si>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</si>
  <si>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</si>
  <si>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</si>
  <si>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</si>
  <si>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</si>
  <si>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</si>
  <si>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</si>
  <si>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</si>
  <si>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</si>
  <si>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</si>
  <si>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</si>
  <si>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</si>
  <si>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</si>
  <si>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</si>
  <si>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</si>
  <si>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</si>
  <si>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</si>
  <si>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</si>
  <si>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</si>
  <si>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</si>
  <si>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</si>
  <si>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</si>
  <si>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</si>
  <si>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</si>
  <si>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</si>
  <si>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</si>
  <si>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</si>
  <si>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</si>
  <si>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</si>
  <si>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</si>
  <si>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</si>
  <si>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</si>
  <si>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</si>
  <si>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</si>
  <si>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</si>
  <si>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</si>
  <si>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</si>
  <si>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</si>
  <si>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</si>
  <si>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</si>
  <si>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</si>
  <si>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</si>
  <si>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</si>
  <si>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</si>
  <si>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</si>
  <si>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</si>
  <si>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</si>
  <si>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</si>
  <si>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</si>
  <si>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</si>
  <si>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</si>
  <si>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</si>
  <si>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</si>
  <si>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</si>
  <si>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</si>
  <si>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</si>
  <si>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</si>
  <si>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</si>
  <si>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</si>
  <si>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</si>
  <si>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</si>
  <si>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</si>
  <si>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</si>
  <si>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</si>
  <si>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</si>
  <si>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</si>
  <si>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</si>
  <si>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</si>
  <si>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</si>
  <si>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</si>
  <si>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</si>
  <si>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</si>
  <si>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</si>
  <si>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</si>
  <si>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</si>
  <si>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</si>
  <si>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</si>
  <si>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</si>
  <si>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</si>
  <si>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</si>
  <si>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</si>
  <si>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</si>
  <si>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</si>
  <si>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</si>
  <si>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</si>
  <si>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</si>
  <si>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</si>
  <si>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</si>
  <si>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</si>
  <si>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</si>
  <si>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</si>
  <si>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</si>
  <si>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</si>
  <si>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</si>
  <si>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</si>
  <si>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</si>
  <si>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</si>
  <si>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</si>
  <si>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</si>
  <si>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</si>
  <si>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</si>
  <si>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</si>
  <si>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</si>
  <si>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</si>
  <si>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</si>
  <si>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</si>
  <si>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</si>
  <si>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</si>
  <si>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</si>
  <si>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</si>
  <si>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</si>
  <si>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</si>
  <si>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</si>
  <si>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</si>
  <si>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</si>
  <si>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</si>
  <si>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</si>
  <si>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</si>
  <si>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</si>
  <si>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</si>
  <si>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</si>
  <si>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</si>
  <si>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</si>
  <si>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</si>
  <si>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</si>
  <si>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</si>
  <si>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</si>
  <si>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</si>
  <si>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</si>
  <si>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</si>
  <si>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</si>
  <si>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</si>
  <si>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</si>
  <si>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</si>
  <si>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</si>
  <si>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</si>
  <si>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</si>
  <si>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</si>
  <si>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</si>
  <si>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</si>
  <si>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</si>
  <si>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</si>
  <si>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</si>
  <si>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</si>
  <si>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</si>
  <si>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</si>
  <si>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</si>
  <si>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</si>
  <si>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</si>
  <si>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</si>
  <si>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</si>
  <si>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</si>
  <si>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</si>
  <si>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</si>
  <si>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</si>
  <si>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</si>
  <si>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</si>
  <si>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</si>
  <si>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</si>
  <si>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</si>
  <si>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</si>
  <si>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</si>
  <si>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</si>
  <si>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</si>
  <si>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</si>
  <si>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</si>
  <si>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</si>
  <si>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</si>
  <si>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</si>
  <si>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</si>
  <si>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</si>
  <si>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</si>
  <si>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</si>
  <si>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</si>
  <si>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</si>
  <si>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</si>
  <si>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</si>
  <si>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</si>
  <si>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</si>
  <si>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</si>
  <si>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</si>
  <si>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</si>
  <si>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</si>
  <si>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</si>
  <si>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</si>
  <si>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</si>
  <si>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</si>
  <si>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</si>
  <si>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</si>
  <si>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</si>
  <si>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</si>
  <si>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</si>
  <si>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</si>
  <si>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</si>
  <si>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</si>
  <si>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</si>
  <si>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</si>
  <si>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</si>
  <si>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</si>
  <si>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</si>
  <si>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</si>
  <si>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</si>
  <si>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</si>
  <si>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</si>
  <si>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</si>
  <si>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</si>
  <si>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</si>
  <si>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</si>
  <si>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</si>
  <si>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</si>
  <si>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</si>
  <si>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</si>
  <si>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</si>
  <si>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</si>
  <si>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</si>
  <si>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</si>
  <si>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</si>
  <si>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</si>
  <si>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</si>
  <si>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</si>
  <si>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</si>
  <si>
    <t>INVCOST~2025</t>
  </si>
  <si>
    <t>TRAH2</t>
  </si>
  <si>
    <t>TIMES-Ireland Model</t>
  </si>
  <si>
    <t>Document type:</t>
  </si>
  <si>
    <t>Template type</t>
  </si>
  <si>
    <t>Sector(s):</t>
  </si>
  <si>
    <t>Sector name</t>
  </si>
  <si>
    <t>Purpose:</t>
  </si>
  <si>
    <t>Brief description of what this file is for</t>
  </si>
  <si>
    <t>Original developer(s):</t>
  </si>
  <si>
    <t>Full Name(s) (Affiliation, email)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</si>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</sst>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0.000"/>
    <numFmt numFmtId="166" formatCode="\Te\x\t"/>
    <numFmt numFmtId="167" formatCode="_-* #,##0_-;\-* #,##0_-;_-* &quot;-&quot;??_-;_-@_-"/>
    <numFmt numFmtId="168" formatCode="_-* #,##0.000_-;\-* #,##0.000_-;_-* &quot;-&quot;??_-;_-@_-"/>
    <numFmt numFmtId="169" formatCode="0.0"/>
  </numFmts>
  <fonts count="3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4" fillId="3" borderId="0" applyNumberFormat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31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/>
    <xf numFmtId="166" fontId="3" fillId="0" borderId="0" xfId="0" applyNumberFormat="1" applyFont="1"/>
    <xf numFmtId="166" fontId="4" fillId="0" borderId="0" xfId="0" applyNumberFormat="1" applyFont="1"/>
    <xf numFmtId="166" fontId="5" fillId="2" borderId="1" xfId="0" applyNumberFormat="1" applyFont="1" applyFill="1" applyBorder="1" applyAlignment="1">
      <alignment horizontal="left"/>
    </xf>
    <xf numFmtId="166" fontId="5" fillId="2" borderId="2" xfId="0" applyNumberFormat="1" applyFont="1" applyFill="1" applyBorder="1" applyAlignment="1">
      <alignment horizontal="left"/>
    </xf>
    <xf numFmtId="166" fontId="16" fillId="3" borderId="3" xfId="1" applyNumberFormat="1" applyFont="1" applyBorder="1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17" fillId="0" borderId="0" xfId="0" applyFont="1"/>
    <xf numFmtId="166" fontId="0" fillId="0" borderId="0" xfId="0" applyNumberFormat="1"/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16" fillId="3" borderId="1" xfId="1" applyFont="1" applyBorder="1" applyAlignment="1">
      <alignment horizontal="left" wrapText="1"/>
    </xf>
    <xf numFmtId="0" fontId="16" fillId="3" borderId="1" xfId="1" applyFont="1" applyBorder="1" applyAlignment="1">
      <alignment horizontal="right" wrapText="1"/>
    </xf>
    <xf numFmtId="0" fontId="16" fillId="3" borderId="2" xfId="1" applyFont="1" applyBorder="1" applyAlignment="1">
      <alignment horizontal="right" wrapText="1"/>
    </xf>
    <xf numFmtId="0" fontId="16" fillId="0" borderId="0" xfId="1" applyFont="1" applyFill="1" applyBorder="1" applyAlignment="1">
      <alignment horizontal="right" wrapText="1"/>
    </xf>
    <xf numFmtId="0" fontId="18" fillId="4" borderId="0" xfId="0" applyFont="1" applyFill="1"/>
    <xf numFmtId="0" fontId="0" fillId="4" borderId="0" xfId="0" applyFill="1"/>
    <xf numFmtId="0" fontId="15" fillId="0" borderId="0" xfId="0" applyFont="1" applyAlignment="1">
      <alignment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19" fillId="5" borderId="2" xfId="0" applyFont="1" applyFill="1" applyBorder="1" applyAlignment="1">
      <alignment vertical="center"/>
    </xf>
    <xf numFmtId="0" fontId="15" fillId="6" borderId="0" xfId="0" applyFont="1" applyFill="1" applyAlignment="1">
      <alignment wrapText="1"/>
    </xf>
    <xf numFmtId="0" fontId="19" fillId="5" borderId="3" xfId="0" applyFont="1" applyFill="1" applyBorder="1" applyAlignment="1">
      <alignment vertical="center"/>
    </xf>
    <xf numFmtId="0" fontId="15" fillId="6" borderId="0" xfId="0" applyFont="1" applyFill="1"/>
    <xf numFmtId="166" fontId="0" fillId="0" borderId="0" xfId="0" applyNumberFormat="1"/>
    <xf numFmtId="0" fontId="0" fillId="0" borderId="4" xfId="0" applyBorder="1" applyAlignment="1">
      <alignment vertical="center"/>
    </xf>
    <xf numFmtId="0" fontId="0" fillId="0" borderId="4" xfId="0" applyBorder="1"/>
    <xf numFmtId="0" fontId="14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6" fontId="20" fillId="7" borderId="3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166" fontId="20" fillId="7" borderId="3" xfId="0" applyNumberFormat="1" applyFont="1" applyFill="1" applyBorder="1" applyAlignment="1">
      <alignment horizontal="left" vertical="top"/>
    </xf>
    <xf numFmtId="0" fontId="16" fillId="3" borderId="1" xfId="1" applyFont="1" applyBorder="1" applyAlignment="1">
      <alignment horizontal="left" vertical="top" wrapText="1"/>
    </xf>
    <xf numFmtId="166" fontId="20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2" fillId="8" borderId="0" xfId="2" applyFont="1" applyFill="1"/>
    <xf numFmtId="164" fontId="11" fillId="0" borderId="0" xfId="0" applyNumberFormat="1" applyFont="1"/>
    <xf numFmtId="0" fontId="15" fillId="0" borderId="0" xfId="0" applyFont="1"/>
    <xf numFmtId="9" fontId="15" fillId="0" borderId="0" xfId="0" applyNumberFormat="1" applyFont="1"/>
    <xf numFmtId="9" fontId="15" fillId="0" borderId="0" xfId="2" applyFont="1"/>
    <xf numFmtId="164" fontId="21" fillId="8" borderId="0" xfId="0" applyNumberFormat="1" applyFont="1" applyFill="1"/>
    <xf numFmtId="0" fontId="22" fillId="0" borderId="0" xfId="0" applyFont="1"/>
    <xf numFmtId="166" fontId="20" fillId="7" borderId="3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0" fontId="0" fillId="0" borderId="0" xfId="0" applyFill="1"/>
    <xf numFmtId="165" fontId="0" fillId="0" borderId="0" xfId="0" applyNumberFormat="1" applyFill="1"/>
    <xf numFmtId="0" fontId="2" fillId="0" borderId="0" xfId="0" applyFont="1"/>
    <xf numFmtId="0" fontId="0" fillId="0" borderId="0" xfId="0" applyBorder="1"/>
    <xf numFmtId="0" fontId="26" fillId="0" borderId="0" xfId="0" applyFont="1" applyAlignment="1">
      <alignment vertical="center"/>
    </xf>
    <xf numFmtId="0" fontId="5" fillId="9" borderId="6" xfId="0" applyFont="1" applyFill="1" applyBorder="1" applyAlignment="1">
      <alignment vertical="center" wrapText="1"/>
    </xf>
    <xf numFmtId="0" fontId="2" fillId="9" borderId="6" xfId="0" applyFont="1" applyFill="1" applyBorder="1" applyAlignment="1">
      <alignment vertical="center" wrapText="1"/>
    </xf>
    <xf numFmtId="0" fontId="27" fillId="1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7" fillId="9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165" fontId="15" fillId="6" borderId="0" xfId="0" applyNumberFormat="1" applyFont="1" applyFill="1"/>
    <xf numFmtId="165" fontId="0" fillId="0" borderId="0" xfId="0" applyNumberFormat="1" applyBorder="1"/>
    <xf numFmtId="0" fontId="15" fillId="6" borderId="0" xfId="0" applyFont="1" applyFill="1" applyBorder="1"/>
    <xf numFmtId="0" fontId="0" fillId="0" borderId="0" xfId="0" applyFill="1" applyBorder="1"/>
    <xf numFmtId="165" fontId="0" fillId="0" borderId="0" xfId="0" applyNumberFormat="1" applyFill="1" applyBorder="1"/>
    <xf numFmtId="0" fontId="0" fillId="0" borderId="4" xfId="0" applyFill="1" applyBorder="1"/>
    <xf numFmtId="166" fontId="2" fillId="0" borderId="0" xfId="0" applyNumberFormat="1" applyFont="1"/>
    <xf numFmtId="165" fontId="0" fillId="0" borderId="4" xfId="0" applyNumberFormat="1" applyFill="1" applyBorder="1"/>
    <xf numFmtId="166" fontId="2" fillId="0" borderId="4" xfId="0" applyNumberFormat="1" applyFont="1" applyBorder="1"/>
    <xf numFmtId="166" fontId="0" fillId="0" borderId="4" xfId="0" applyNumberFormat="1" applyBorder="1"/>
    <xf numFmtId="0" fontId="2" fillId="0" borderId="0" xfId="0" applyFont="1" applyFill="1" applyAlignment="1">
      <alignment vertical="center"/>
    </xf>
    <xf numFmtId="0" fontId="0" fillId="0" borderId="0" xfId="0" applyFill="1" applyBorder="1"/>
    <xf numFmtId="0" fontId="0" fillId="0" borderId="0" xfId="0" applyFill="1"/>
    <xf numFmtId="0" fontId="0" fillId="0" borderId="4" xfId="0" applyFill="1" applyBorder="1"/>
    <xf numFmtId="0" fontId="0" fillId="0" borderId="0" xfId="0" applyFill="1" applyAlignment="1">
      <alignment vertical="center"/>
    </xf>
    <xf numFmtId="0" fontId="2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26" fillId="0" borderId="4" xfId="0" applyFont="1" applyFill="1" applyBorder="1" applyAlignment="1">
      <alignment vertical="center"/>
    </xf>
    <xf numFmtId="0" fontId="29" fillId="12" borderId="1" xfId="0" applyFont="1" applyFill="1" applyBorder="1"/>
    <xf numFmtId="165" fontId="29" fillId="11" borderId="0" xfId="0" applyNumberFormat="1" applyFont="1" applyFill="1" applyBorder="1"/>
    <xf numFmtId="165" fontId="29" fillId="12" borderId="4" xfId="0" applyNumberFormat="1" applyFont="1" applyFill="1" applyBorder="1"/>
    <xf numFmtId="0" fontId="29" fillId="12" borderId="0" xfId="0" applyFont="1" applyFill="1" applyBorder="1"/>
    <xf numFmtId="0" fontId="29" fillId="11" borderId="0" xfId="0" applyFont="1" applyFill="1" applyBorder="1" applyAlignment="1">
      <alignment horizontal="right"/>
    </xf>
    <xf numFmtId="0" fontId="29" fillId="12" borderId="4" xfId="0" applyFont="1" applyFill="1" applyBorder="1" applyAlignment="1">
      <alignment horizontal="right"/>
    </xf>
    <xf numFmtId="165" fontId="29" fillId="12" borderId="1" xfId="0" applyNumberFormat="1" applyFont="1" applyFill="1" applyBorder="1"/>
    <xf numFmtId="0" fontId="2" fillId="12" borderId="4" xfId="0" applyFont="1" applyFill="1" applyBorder="1"/>
    <xf numFmtId="0" fontId="29" fillId="11" borderId="0" xfId="0" applyFont="1" applyFill="1" applyBorder="1"/>
    <xf numFmtId="165" fontId="29" fillId="12" borderId="0" xfId="0" applyNumberFormat="1" applyFont="1" applyFill="1" applyBorder="1"/>
    <xf numFmtId="0" fontId="29" fillId="12" borderId="1" xfId="0" applyFont="1" applyFill="1" applyBorder="1" applyAlignment="1">
      <alignment horizontal="right"/>
    </xf>
    <xf numFmtId="0" fontId="2" fillId="12" borderId="0" xfId="0" applyFont="1" applyFill="1" applyBorder="1"/>
    <xf numFmtId="0" fontId="29" fillId="12" borderId="4" xfId="0" applyFont="1" applyFill="1" applyBorder="1"/>
    <xf numFmtId="0" fontId="29" fillId="12" borderId="0" xfId="0" applyFont="1" applyFill="1" applyBorder="1" applyAlignment="1">
      <alignment horizontal="right"/>
    </xf>
    <xf numFmtId="0" fontId="0" fillId="0" borderId="0" xfId="0"/>
    <xf numFmtId="167" fontId="0" fillId="0" borderId="0" xfId="0" applyNumberFormat="1"/>
    <xf numFmtId="0" fontId="19" fillId="5" borderId="2" xfId="0" applyFont="1" applyFill="1" applyBorder="1" applyAlignment="1">
      <alignment vertical="center"/>
    </xf>
    <xf numFmtId="168" fontId="0" fillId="0" borderId="0" xfId="0" applyNumberFormat="1" applyBorder="1"/>
    <xf numFmtId="0" fontId="28" fillId="4" borderId="0" xfId="0" applyFont="1" applyFill="1"/>
    <xf numFmtId="0" fontId="19" fillId="5" borderId="2" xfId="0" applyFont="1" applyFill="1" applyBorder="1" applyAlignment="1">
      <alignment horizontal="right" vertical="center"/>
    </xf>
    <xf numFmtId="0" fontId="23" fillId="4" borderId="4" xfId="0" applyFont="1" applyFill="1" applyBorder="1" applyAlignment="1">
      <alignment horizontal="center"/>
    </xf>
    <xf numFmtId="0" fontId="1" fillId="12" borderId="0" xfId="3" applyFont="1" applyFill="1" applyAlignment="1">
      <alignment vertical="center"/>
    </xf>
    <xf numFmtId="0" fontId="1" fillId="11" borderId="0" xfId="3" applyFont="1" applyFill="1" applyAlignment="1">
      <alignment vertical="center"/>
    </xf>
    <xf numFmtId="0" fontId="1" fillId="0" borderId="0" xfId="4"/>
    <xf numFmtId="0" fontId="30" fillId="12" borderId="0" xfId="3" applyFont="1" applyFill="1" applyAlignment="1">
      <alignment horizontal="center" vertical="center"/>
    </xf>
    <xf numFmtId="0" fontId="30" fillId="11" borderId="0" xfId="3" applyFont="1" applyFill="1" applyAlignment="1">
      <alignment vertical="center"/>
    </xf>
    <xf numFmtId="0" fontId="31" fillId="11" borderId="0" xfId="3" applyFont="1" applyFill="1" applyAlignment="1">
      <alignment vertical="center"/>
    </xf>
    <xf numFmtId="0" fontId="1" fillId="13" borderId="0" xfId="3" applyFont="1" applyFill="1" applyAlignment="1">
      <alignment vertical="center"/>
    </xf>
    <xf numFmtId="0" fontId="19" fillId="11" borderId="0" xfId="3" applyFont="1" applyFill="1" applyAlignment="1">
      <alignment vertical="center"/>
    </xf>
    <xf numFmtId="0" fontId="32" fillId="11" borderId="0" xfId="3" applyFont="1" applyFill="1" applyAlignment="1">
      <alignment vertical="center"/>
    </xf>
    <xf numFmtId="0" fontId="33" fillId="12" borderId="0" xfId="3" applyFont="1" applyFill="1" applyAlignment="1">
      <alignment vertical="center"/>
    </xf>
    <xf numFmtId="0" fontId="34" fillId="12" borderId="0" xfId="3" applyFont="1" applyFill="1" applyAlignment="1">
      <alignment vertical="center"/>
    </xf>
    <xf numFmtId="0" fontId="34" fillId="11" borderId="0" xfId="3" applyFont="1" applyFill="1" applyAlignment="1">
      <alignment vertical="center"/>
    </xf>
    <xf numFmtId="0" fontId="35" fillId="11" borderId="0" xfId="3" applyFont="1" applyFill="1" applyAlignment="1">
      <alignment vertical="center"/>
    </xf>
    <xf numFmtId="0" fontId="34" fillId="12" borderId="0" xfId="3" applyFont="1" applyFill="1" applyAlignment="1">
      <alignment vertical="center"/>
    </xf>
    <xf numFmtId="169" fontId="34" fillId="12" borderId="0" xfId="3" applyNumberFormat="1" applyFont="1" applyFill="1" applyAlignment="1">
      <alignment horizontal="left" vertical="center"/>
    </xf>
    <xf numFmtId="0" fontId="31" fillId="12" borderId="0" xfId="5" applyFill="1" applyAlignment="1">
      <alignment vertical="center"/>
    </xf>
    <xf numFmtId="0" fontId="36" fillId="11" borderId="0" xfId="3" applyFont="1" applyFill="1" applyAlignment="1">
      <alignment vertical="center"/>
    </xf>
    <xf numFmtId="0" fontId="37" fillId="12" borderId="0" xfId="3" applyFont="1" applyFill="1" applyAlignment="1">
      <alignment vertical="center"/>
    </xf>
    <xf numFmtId="0" fontId="31" fillId="12" borderId="0" xfId="5" applyFill="1" applyAlignment="1">
      <alignment vertical="center"/>
    </xf>
  </cellXfs>
  <cellStyles count="6">
    <cellStyle name="20% - Accent5" xfId="1" builtinId="46"/>
    <cellStyle name="Hyperlink 2" xfId="5" xr:uid="{77FA5721-ED27-4BBF-BAB4-BF809B24DF7C}"/>
    <cellStyle name="Normal" xfId="0" builtinId="0"/>
    <cellStyle name="Normal 2" xfId="3" xr:uid="{B27F781B-264D-46E9-B886-9942F0325FDF}"/>
    <cellStyle name="Normal 3" xfId="4" xr:uid="{883658D8-A533-4F6F-B6FA-6A7DC997A745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7725B-32E0-439B-9130-271F76E15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6F424F-9AA0-438F-BF37-9EB112AD0E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BCF21C-6486-4F5A-869F-74AD892A9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F061C4-8222-491F-8EB2-E7256BA08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9F89AB3-E759-4279-ACD8-EA02AB264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29BFE6-095F-4A16-B634-DF9C377D6CF6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ex/Documents/MANRID/ResLab/Playground/Excel%20VBA%20Tools/Cover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</sheetNames>
    <sheetDataSet>
      <sheetData sheetId="0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ly, Hannah E." id="{37EF901C-DE86-4021-A1F2-BBBCAC486477}" userId="S::h.daly@ucc.ie::524ee022-a37e-4c78-862e-198b12713a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04" dT="2021-04-29T08:43:56.24" personId="{37EF901C-DE86-4021-A1F2-BBBCAC486477}" id="{DD5752A7-7C11-45E4-A354-EAE94CA564A8}">
    <text>Changed to average 2018 vkm/car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ADF5-6ADD-4D31-A7A7-24B8240AB9AE}">
  <sheetPr codeName="Sheet4"/>
  <dimension ref="A1:Z99"/>
  <sheetViews>
    <sheetView showGridLines="0" tabSelected="1" zoomScaleNormal="100" workbookViewId="0">
      <selection activeCell="I10" sqref="I10"/>
    </sheetView>
  </sheetViews>
  <sheetFormatPr defaultColWidth="8.85546875" defaultRowHeight="15" x14ac:dyDescent="0.25"/>
  <cols>
    <col min="1" max="4" width="21.7109375" style="101" customWidth="1"/>
    <col min="5" max="6" width="14.140625" style="101" customWidth="1"/>
    <col min="7" max="7" width="12.140625" style="101" customWidth="1"/>
    <col min="8" max="10" width="8.140625" style="101" customWidth="1"/>
    <col min="11" max="11" width="9.7109375" style="101" customWidth="1"/>
    <col min="12" max="12" width="8.140625" style="101" customWidth="1"/>
    <col min="13" max="13" width="10" style="101" customWidth="1"/>
    <col min="14" max="14" width="11.42578125" style="101" customWidth="1"/>
    <col min="15" max="15" width="13.42578125" style="101" customWidth="1"/>
    <col min="16" max="16384" width="8.85546875" style="101"/>
  </cols>
  <sheetData>
    <row r="1" spans="1:26" x14ac:dyDescent="0.25">
      <c r="A1" s="99"/>
      <c r="B1" s="99"/>
      <c r="C1" s="99"/>
      <c r="D1" s="99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 x14ac:dyDescent="0.25">
      <c r="A2" s="99"/>
      <c r="B2" s="99"/>
      <c r="C2" s="99"/>
      <c r="D2" s="99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 x14ac:dyDescent="0.25">
      <c r="A3" s="99"/>
      <c r="B3" s="99"/>
      <c r="C3" s="99"/>
      <c r="D3" s="99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 x14ac:dyDescent="0.25">
      <c r="A4" s="99"/>
      <c r="B4" s="99"/>
      <c r="C4" s="99"/>
      <c r="D4" s="99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</row>
    <row r="5" spans="1:26" x14ac:dyDescent="0.25">
      <c r="A5" s="99"/>
      <c r="B5" s="99"/>
      <c r="C5" s="99"/>
      <c r="D5" s="99"/>
      <c r="E5" s="100"/>
      <c r="F5" s="100"/>
      <c r="G5" s="100"/>
      <c r="H5" s="100"/>
      <c r="I5" s="100"/>
      <c r="J5" s="100"/>
      <c r="K5" s="100"/>
      <c r="L5" s="100"/>
      <c r="M5" s="100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</row>
    <row r="6" spans="1:26" x14ac:dyDescent="0.25">
      <c r="A6" s="99"/>
      <c r="B6" s="99"/>
      <c r="C6" s="99"/>
      <c r="D6" s="99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00"/>
      <c r="Z6" s="100"/>
    </row>
    <row r="7" spans="1:26" x14ac:dyDescent="0.25">
      <c r="A7" s="99"/>
      <c r="B7" s="99"/>
      <c r="C7" s="99"/>
      <c r="D7" s="99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</row>
    <row r="8" spans="1:26" x14ac:dyDescent="0.25">
      <c r="A8" s="99"/>
      <c r="B8" s="99"/>
      <c r="C8" s="99"/>
      <c r="D8" s="99"/>
      <c r="E8" s="100"/>
      <c r="F8" s="100"/>
      <c r="G8" s="100"/>
      <c r="H8" s="100"/>
      <c r="I8" s="100"/>
      <c r="J8" s="100"/>
      <c r="K8" s="100"/>
      <c r="L8" s="100"/>
      <c r="M8" s="100"/>
      <c r="N8" s="100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00"/>
      <c r="Z8" s="100"/>
    </row>
    <row r="9" spans="1:26" x14ac:dyDescent="0.25">
      <c r="A9" s="99"/>
      <c r="B9" s="99"/>
      <c r="C9" s="99"/>
      <c r="D9" s="99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</row>
    <row r="10" spans="1:26" x14ac:dyDescent="0.25">
      <c r="A10" s="99"/>
      <c r="B10" s="99"/>
      <c r="C10" s="99"/>
      <c r="D10" s="99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 x14ac:dyDescent="0.25">
      <c r="A11" s="99"/>
      <c r="B11" s="99"/>
      <c r="C11" s="99"/>
      <c r="D11" s="99"/>
      <c r="E11" s="100"/>
      <c r="F11" s="100"/>
      <c r="G11" s="100"/>
      <c r="H11" s="100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 x14ac:dyDescent="0.25">
      <c r="A12" s="99"/>
      <c r="B12" s="99"/>
      <c r="C12" s="99"/>
      <c r="D12" s="99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 x14ac:dyDescent="0.25">
      <c r="A13" s="99"/>
      <c r="B13" s="99"/>
      <c r="C13" s="99"/>
      <c r="D13" s="99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 x14ac:dyDescent="0.25">
      <c r="A14" s="99"/>
      <c r="B14" s="99"/>
      <c r="C14" s="99"/>
      <c r="D14" s="99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 x14ac:dyDescent="0.25">
      <c r="A15" s="99"/>
      <c r="B15" s="99"/>
      <c r="C15" s="99"/>
      <c r="D15" s="99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 ht="102.75" customHeight="1" x14ac:dyDescent="0.25">
      <c r="A16" s="102" t="s">
        <v>390</v>
      </c>
      <c r="B16" s="102"/>
      <c r="C16" s="102"/>
      <c r="D16" s="102"/>
      <c r="E16" s="103"/>
      <c r="F16" s="103"/>
      <c r="G16" s="104"/>
      <c r="H16" s="104"/>
      <c r="I16" s="104"/>
      <c r="J16" s="104"/>
      <c r="K16" s="104"/>
      <c r="L16" s="104"/>
      <c r="M16" s="100"/>
      <c r="N16" s="100"/>
      <c r="O16" s="100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 ht="17.25" customHeight="1" x14ac:dyDescent="0.25">
      <c r="A17" s="105"/>
      <c r="B17" s="105"/>
      <c r="C17" s="105"/>
      <c r="D17" s="105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 ht="17.25" customHeight="1" x14ac:dyDescent="0.25">
      <c r="A18" s="105"/>
      <c r="B18" s="105"/>
      <c r="C18" s="105"/>
      <c r="D18" s="105"/>
      <c r="E18" s="106"/>
      <c r="F18" s="106"/>
      <c r="G18" s="107"/>
      <c r="H18" s="107"/>
      <c r="I18" s="107"/>
      <c r="J18" s="107"/>
      <c r="K18" s="107"/>
      <c r="L18" s="107"/>
      <c r="M18" s="100"/>
      <c r="N18" s="100"/>
      <c r="O18" s="100"/>
      <c r="P18" s="100"/>
      <c r="Q18" s="100"/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 ht="17.25" customHeight="1" x14ac:dyDescent="0.25">
      <c r="A19" s="108" t="s">
        <v>391</v>
      </c>
      <c r="B19" s="109" t="s">
        <v>392</v>
      </c>
      <c r="C19" s="109"/>
      <c r="D19" s="109"/>
      <c r="E19" s="110"/>
      <c r="F19" s="110"/>
      <c r="G19" s="111"/>
      <c r="H19" s="111"/>
      <c r="I19" s="111"/>
      <c r="J19" s="111"/>
      <c r="K19" s="111"/>
      <c r="L19" s="111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 ht="17.25" customHeight="1" x14ac:dyDescent="0.25">
      <c r="A20" s="108" t="s">
        <v>393</v>
      </c>
      <c r="B20" s="109" t="s">
        <v>394</v>
      </c>
      <c r="C20" s="109"/>
      <c r="D20" s="109"/>
      <c r="E20" s="110"/>
      <c r="F20" s="110"/>
      <c r="G20" s="111"/>
      <c r="H20" s="111"/>
      <c r="I20" s="111"/>
      <c r="J20" s="111"/>
      <c r="K20" s="111"/>
      <c r="L20" s="111"/>
      <c r="M20" s="100"/>
      <c r="N20" s="100"/>
      <c r="O20" s="100"/>
      <c r="P20" s="100"/>
      <c r="Q20" s="100"/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 ht="17.25" customHeight="1" x14ac:dyDescent="0.25">
      <c r="A21" s="108" t="s">
        <v>395</v>
      </c>
      <c r="B21" s="112" t="s">
        <v>396</v>
      </c>
      <c r="C21" s="112"/>
      <c r="D21" s="112"/>
      <c r="E21" s="110"/>
      <c r="F21" s="110"/>
      <c r="G21" s="111"/>
      <c r="H21" s="111"/>
      <c r="I21" s="111"/>
      <c r="J21" s="111"/>
      <c r="K21" s="111"/>
      <c r="L21" s="111"/>
      <c r="M21" s="100"/>
      <c r="N21" s="100"/>
      <c r="O21" s="100"/>
      <c r="P21" s="100"/>
      <c r="Q21" s="100"/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 ht="17.25" customHeight="1" x14ac:dyDescent="0.25">
      <c r="A22" s="108"/>
      <c r="B22" s="112"/>
      <c r="C22" s="112"/>
      <c r="D22" s="112"/>
      <c r="E22" s="110"/>
      <c r="F22" s="110"/>
      <c r="G22" s="111"/>
      <c r="H22" s="111"/>
      <c r="I22" s="111"/>
      <c r="J22" s="111"/>
      <c r="K22" s="111"/>
      <c r="L22" s="111"/>
      <c r="M22" s="100"/>
      <c r="N22" s="100"/>
      <c r="O22" s="100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 ht="17.25" customHeight="1" x14ac:dyDescent="0.25">
      <c r="A23" s="108" t="s">
        <v>397</v>
      </c>
      <c r="B23" s="109" t="s">
        <v>398</v>
      </c>
      <c r="C23" s="109"/>
      <c r="D23" s="109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 ht="17.25" customHeight="1" x14ac:dyDescent="0.25">
      <c r="A24" s="108"/>
      <c r="B24" s="112"/>
      <c r="C24" s="112"/>
      <c r="D24" s="112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 ht="17.25" customHeight="1" x14ac:dyDescent="0.25">
      <c r="A25" s="108"/>
      <c r="B25" s="112"/>
      <c r="C25" s="112"/>
      <c r="D25" s="112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 ht="17.25" customHeight="1" x14ac:dyDescent="0.25">
      <c r="A26" s="108" t="s">
        <v>399</v>
      </c>
      <c r="B26" s="109" t="s">
        <v>398</v>
      </c>
      <c r="C26" s="109"/>
      <c r="D26" s="109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 ht="17.25" customHeight="1" x14ac:dyDescent="0.25">
      <c r="A27" s="108"/>
      <c r="B27" s="112"/>
      <c r="C27" s="112"/>
      <c r="D27" s="112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 ht="17.25" customHeight="1" x14ac:dyDescent="0.25">
      <c r="A28" s="108"/>
      <c r="B28" s="112"/>
      <c r="C28" s="112"/>
      <c r="D28" s="112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 ht="17.25" customHeight="1" x14ac:dyDescent="0.25">
      <c r="A29" s="108" t="s">
        <v>400</v>
      </c>
      <c r="B29" s="113">
        <v>1</v>
      </c>
      <c r="C29" s="112"/>
      <c r="D29" s="112"/>
      <c r="E29" s="100"/>
      <c r="F29" s="100"/>
      <c r="G29" s="100"/>
      <c r="H29" s="100"/>
      <c r="I29" s="100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 ht="17.25" customHeight="1" x14ac:dyDescent="0.25">
      <c r="A30" s="108" t="s">
        <v>401</v>
      </c>
      <c r="B30" s="114" t="s">
        <v>402</v>
      </c>
      <c r="C30" s="109"/>
      <c r="D30" s="109"/>
      <c r="E30" s="115"/>
      <c r="F30" s="115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 ht="17.25" customHeight="1" x14ac:dyDescent="0.25">
      <c r="A31" s="108" t="s">
        <v>403</v>
      </c>
      <c r="B31" s="109" t="s">
        <v>404</v>
      </c>
      <c r="C31" s="109"/>
      <c r="D31" s="109"/>
      <c r="E31" s="115"/>
      <c r="F31" s="115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 ht="17.25" customHeight="1" x14ac:dyDescent="0.25">
      <c r="A32" s="116"/>
      <c r="B32" s="117" t="s">
        <v>405</v>
      </c>
      <c r="C32" s="116"/>
      <c r="D32" s="116"/>
      <c r="E32" s="100"/>
      <c r="F32" s="100"/>
      <c r="G32" s="100"/>
      <c r="H32" s="100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 x14ac:dyDescent="0.25">
      <c r="A33" s="99"/>
      <c r="B33" s="99"/>
      <c r="C33" s="99"/>
      <c r="D33" s="99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 x14ac:dyDescent="0.25">
      <c r="A34" s="99"/>
      <c r="B34" s="99"/>
      <c r="C34" s="99"/>
      <c r="D34" s="99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 x14ac:dyDescent="0.25">
      <c r="A35" s="99"/>
      <c r="B35" s="99"/>
      <c r="C35" s="99"/>
      <c r="D35" s="99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 x14ac:dyDescent="0.25">
      <c r="A36" s="99"/>
      <c r="B36" s="99"/>
      <c r="C36" s="99"/>
      <c r="D36" s="99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 x14ac:dyDescent="0.25">
      <c r="A37" s="99"/>
      <c r="B37" s="99"/>
      <c r="C37" s="99"/>
      <c r="D37" s="99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 x14ac:dyDescent="0.25">
      <c r="A38" s="99"/>
      <c r="B38" s="99"/>
      <c r="C38" s="99"/>
      <c r="D38" s="99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 x14ac:dyDescent="0.25">
      <c r="A39" s="99"/>
      <c r="B39" s="99"/>
      <c r="C39" s="99"/>
      <c r="D39" s="99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 x14ac:dyDescent="0.25">
      <c r="A40" s="99"/>
      <c r="B40" s="99"/>
      <c r="C40" s="99"/>
      <c r="D40" s="99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 x14ac:dyDescent="0.25">
      <c r="A41" s="99"/>
      <c r="B41" s="99"/>
      <c r="C41" s="99"/>
      <c r="D41" s="99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 x14ac:dyDescent="0.25">
      <c r="A42" s="99"/>
      <c r="B42" s="99"/>
      <c r="C42" s="99"/>
      <c r="D42" s="99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 x14ac:dyDescent="0.25">
      <c r="A43" s="100"/>
      <c r="B43" s="100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 x14ac:dyDescent="0.25">
      <c r="A44" s="100"/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 x14ac:dyDescent="0.25">
      <c r="A45" s="100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 x14ac:dyDescent="0.25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 x14ac:dyDescent="0.25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 x14ac:dyDescent="0.25">
      <c r="A48" s="100"/>
      <c r="B48" s="100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x14ac:dyDescent="0.25">
      <c r="A49" s="100"/>
      <c r="B49" s="100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 x14ac:dyDescent="0.25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 x14ac:dyDescent="0.25">
      <c r="A51" s="100"/>
      <c r="B51" s="100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 x14ac:dyDescent="0.25">
      <c r="A52" s="100"/>
      <c r="B52" s="100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 x14ac:dyDescent="0.25">
      <c r="A53" s="100"/>
      <c r="B53" s="100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 x14ac:dyDescent="0.25">
      <c r="A54" s="100"/>
      <c r="B54" s="100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 x14ac:dyDescent="0.25">
      <c r="A55" s="100"/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 x14ac:dyDescent="0.25">
      <c r="A56" s="100"/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 x14ac:dyDescent="0.25">
      <c r="A57" s="100"/>
      <c r="B57" s="100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 x14ac:dyDescent="0.25">
      <c r="A58" s="100"/>
      <c r="B58" s="100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 x14ac:dyDescent="0.25">
      <c r="A59" s="100"/>
      <c r="B59" s="100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 x14ac:dyDescent="0.25">
      <c r="A60" s="100"/>
      <c r="B60" s="100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 x14ac:dyDescent="0.25">
      <c r="A61" s="100"/>
      <c r="B61" s="100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 x14ac:dyDescent="0.25">
      <c r="A62" s="100"/>
      <c r="B62" s="100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 x14ac:dyDescent="0.25">
      <c r="A63" s="100"/>
      <c r="B63" s="100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 x14ac:dyDescent="0.25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 x14ac:dyDescent="0.25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 x14ac:dyDescent="0.2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</row>
    <row r="67" spans="1:26" x14ac:dyDescent="0.25">
      <c r="A67" s="100"/>
      <c r="B67" s="100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</row>
    <row r="68" spans="1:26" x14ac:dyDescent="0.25">
      <c r="A68" s="100"/>
      <c r="B68" s="100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</row>
    <row r="69" spans="1:26" x14ac:dyDescent="0.25">
      <c r="A69" s="100"/>
      <c r="B69" s="100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</row>
    <row r="70" spans="1:26" x14ac:dyDescent="0.25">
      <c r="A70" s="100"/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</row>
    <row r="71" spans="1:26" x14ac:dyDescent="0.25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</row>
    <row r="72" spans="1:26" x14ac:dyDescent="0.25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</row>
    <row r="73" spans="1:26" x14ac:dyDescent="0.25">
      <c r="A73" s="100"/>
      <c r="B73" s="100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</row>
    <row r="74" spans="1:26" x14ac:dyDescent="0.25">
      <c r="A74" s="100"/>
      <c r="B74" s="100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</row>
    <row r="75" spans="1:26" x14ac:dyDescent="0.25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</row>
    <row r="76" spans="1:26" x14ac:dyDescent="0.25">
      <c r="A76" s="100"/>
      <c r="B76" s="100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</row>
    <row r="77" spans="1:26" x14ac:dyDescent="0.25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</row>
    <row r="78" spans="1:26" x14ac:dyDescent="0.25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</row>
    <row r="79" spans="1:26" x14ac:dyDescent="0.25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</row>
    <row r="80" spans="1:26" x14ac:dyDescent="0.2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</row>
    <row r="81" spans="1:26" x14ac:dyDescent="0.25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</row>
    <row r="82" spans="1:26" x14ac:dyDescent="0.25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</row>
    <row r="83" spans="1:26" x14ac:dyDescent="0.25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</row>
    <row r="84" spans="1:26" x14ac:dyDescent="0.25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</row>
    <row r="85" spans="1:26" x14ac:dyDescent="0.25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</row>
    <row r="86" spans="1:26" x14ac:dyDescent="0.25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</row>
    <row r="87" spans="1:26" x14ac:dyDescent="0.25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</row>
    <row r="88" spans="1:26" x14ac:dyDescent="0.25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</row>
    <row r="89" spans="1:26" x14ac:dyDescent="0.25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</row>
    <row r="90" spans="1:26" x14ac:dyDescent="0.25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</row>
    <row r="91" spans="1:26" x14ac:dyDescent="0.25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</row>
    <row r="92" spans="1:26" x14ac:dyDescent="0.25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</row>
    <row r="93" spans="1:26" x14ac:dyDescent="0.25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</row>
    <row r="94" spans="1:26" x14ac:dyDescent="0.25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</row>
    <row r="95" spans="1:26" x14ac:dyDescent="0.25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</row>
    <row r="96" spans="1:26" x14ac:dyDescent="0.25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</row>
    <row r="97" spans="1:26" x14ac:dyDescent="0.25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</row>
    <row r="98" spans="1:26" x14ac:dyDescent="0.25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</row>
    <row r="99" spans="1:26" x14ac:dyDescent="0.25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xr:uid="{9977AFC0-7753-489E-A5E0-BDDC48C64E56}"/>
    <hyperlink ref="B32" r:id="rId2" xr:uid="{63F72DCC-05C3-4F76-9F0C-79809991FA04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60"/>
  <sheetViews>
    <sheetView topLeftCell="A28" zoomScale="85" zoomScaleNormal="85" workbookViewId="0">
      <selection activeCell="C20" sqref="C20"/>
    </sheetView>
  </sheetViews>
  <sheetFormatPr defaultRowHeight="12.75" x14ac:dyDescent="0.2"/>
  <cols>
    <col min="1" max="1" width="16.28515625" customWidth="1"/>
    <col min="2" max="2" width="24" customWidth="1"/>
    <col min="3" max="3" width="60.7109375" customWidth="1"/>
    <col min="6" max="6" width="10.7109375" customWidth="1"/>
    <col min="7" max="7" width="11" customWidth="1"/>
    <col min="8" max="8" width="10.42578125" customWidth="1"/>
    <col min="11" max="11" width="26" bestFit="1" customWidth="1"/>
    <col min="12" max="12" width="60.28515625" bestFit="1" customWidth="1"/>
    <col min="13" max="13" width="8.85546875" customWidth="1"/>
  </cols>
  <sheetData>
    <row r="1" spans="1:8" ht="21" x14ac:dyDescent="0.35">
      <c r="A1" s="19" t="s">
        <v>41</v>
      </c>
      <c r="B1" s="20"/>
    </row>
    <row r="2" spans="1:8" ht="15" x14ac:dyDescent="0.2">
      <c r="A2" s="21"/>
      <c r="B2" s="22"/>
      <c r="C2" s="22"/>
      <c r="D2" s="23"/>
      <c r="E2" s="22"/>
      <c r="F2" s="22"/>
      <c r="G2" s="22"/>
      <c r="H2" s="22"/>
    </row>
    <row r="3" spans="1:8" ht="15" x14ac:dyDescent="0.2">
      <c r="A3" s="21"/>
      <c r="B3" s="22"/>
      <c r="C3" s="22"/>
      <c r="D3" s="23"/>
      <c r="E3" s="22"/>
      <c r="F3" s="22"/>
      <c r="G3" s="22"/>
      <c r="H3" s="22"/>
    </row>
    <row r="4" spans="1:8" ht="15" x14ac:dyDescent="0.2">
      <c r="A4" s="24" t="s">
        <v>42</v>
      </c>
      <c r="B4" s="24" t="s">
        <v>43</v>
      </c>
      <c r="C4" s="24" t="s">
        <v>44</v>
      </c>
      <c r="D4" s="24" t="s">
        <v>45</v>
      </c>
      <c r="E4" s="24" t="s">
        <v>46</v>
      </c>
      <c r="F4" s="24" t="s">
        <v>47</v>
      </c>
      <c r="G4" s="24" t="s">
        <v>48</v>
      </c>
      <c r="H4" s="24" t="s">
        <v>49</v>
      </c>
    </row>
    <row r="5" spans="1:8" ht="30" x14ac:dyDescent="0.25">
      <c r="A5" s="25" t="s">
        <v>50</v>
      </c>
      <c r="B5" s="25" t="s">
        <v>51</v>
      </c>
      <c r="C5" s="25" t="s">
        <v>52</v>
      </c>
      <c r="D5" s="25" t="s">
        <v>45</v>
      </c>
      <c r="E5" s="25" t="s">
        <v>53</v>
      </c>
      <c r="F5" s="25" t="s">
        <v>54</v>
      </c>
      <c r="G5" s="25" t="s">
        <v>55</v>
      </c>
      <c r="H5" s="25" t="s">
        <v>56</v>
      </c>
    </row>
    <row r="6" spans="1:8" x14ac:dyDescent="0.2">
      <c r="A6" s="22" t="s">
        <v>59</v>
      </c>
      <c r="B6" s="53" t="s">
        <v>60</v>
      </c>
      <c r="C6" s="53" t="s">
        <v>197</v>
      </c>
      <c r="D6" s="22" t="s">
        <v>61</v>
      </c>
      <c r="E6" s="22"/>
      <c r="F6" s="22"/>
      <c r="G6" s="22"/>
      <c r="H6" s="22"/>
    </row>
    <row r="7" spans="1:8" x14ac:dyDescent="0.2">
      <c r="A7" s="22"/>
      <c r="B7" s="53" t="s">
        <v>62</v>
      </c>
      <c r="C7" s="53" t="s">
        <v>198</v>
      </c>
      <c r="D7" s="22" t="s">
        <v>61</v>
      </c>
      <c r="E7" s="22"/>
      <c r="F7" s="22"/>
      <c r="G7" s="22"/>
      <c r="H7" s="22"/>
    </row>
    <row r="8" spans="1:8" x14ac:dyDescent="0.2">
      <c r="A8" s="1"/>
      <c r="B8" s="53" t="s">
        <v>63</v>
      </c>
      <c r="C8" s="53" t="s">
        <v>199</v>
      </c>
      <c r="D8" s="22" t="s">
        <v>61</v>
      </c>
      <c r="E8" s="22"/>
      <c r="F8" s="22"/>
      <c r="G8" s="22"/>
      <c r="H8" s="22"/>
    </row>
    <row r="9" spans="1:8" x14ac:dyDescent="0.2">
      <c r="A9" s="22"/>
      <c r="B9" s="53" t="s">
        <v>64</v>
      </c>
      <c r="C9" s="53" t="s">
        <v>200</v>
      </c>
      <c r="D9" s="22" t="s">
        <v>61</v>
      </c>
      <c r="E9" s="22"/>
      <c r="F9" s="22"/>
      <c r="G9" s="22"/>
      <c r="H9" s="22"/>
    </row>
    <row r="10" spans="1:8" x14ac:dyDescent="0.2">
      <c r="A10" s="22"/>
      <c r="B10" s="53" t="s">
        <v>66</v>
      </c>
      <c r="C10" s="53" t="s">
        <v>201</v>
      </c>
      <c r="D10" s="22" t="s">
        <v>61</v>
      </c>
      <c r="E10" s="22"/>
      <c r="F10" s="22"/>
      <c r="G10" s="22"/>
      <c r="H10" s="22"/>
    </row>
    <row r="11" spans="1:8" x14ac:dyDescent="0.2">
      <c r="A11" s="22"/>
      <c r="B11" s="53" t="s">
        <v>67</v>
      </c>
      <c r="C11" s="53" t="s">
        <v>202</v>
      </c>
      <c r="D11" s="22" t="s">
        <v>61</v>
      </c>
      <c r="E11" s="22"/>
      <c r="F11" s="22"/>
      <c r="G11" s="22"/>
      <c r="H11" s="22"/>
    </row>
    <row r="12" spans="1:8" s="1" customFormat="1" x14ac:dyDescent="0.2">
      <c r="A12" s="22"/>
      <c r="B12" s="53" t="s">
        <v>381</v>
      </c>
      <c r="C12" s="53" t="s">
        <v>371</v>
      </c>
      <c r="D12" s="74" t="s">
        <v>61</v>
      </c>
      <c r="E12" s="22"/>
      <c r="F12" s="22"/>
      <c r="G12" s="22"/>
      <c r="H12" s="22"/>
    </row>
    <row r="13" spans="1:8" x14ac:dyDescent="0.2">
      <c r="A13" s="22"/>
      <c r="B13" s="75" t="s">
        <v>68</v>
      </c>
      <c r="C13" s="75" t="s">
        <v>203</v>
      </c>
      <c r="D13" s="76" t="s">
        <v>61</v>
      </c>
      <c r="E13" s="22"/>
      <c r="F13" s="22"/>
      <c r="G13" s="22"/>
      <c r="H13" s="22"/>
    </row>
    <row r="14" spans="1:8" x14ac:dyDescent="0.2">
      <c r="A14" s="22"/>
      <c r="B14" s="75" t="s">
        <v>70</v>
      </c>
      <c r="C14" s="75" t="s">
        <v>204</v>
      </c>
      <c r="D14" s="76" t="s">
        <v>61</v>
      </c>
      <c r="E14" s="22"/>
      <c r="F14" s="22"/>
      <c r="G14" s="22"/>
      <c r="H14" s="22"/>
    </row>
    <row r="15" spans="1:8" x14ac:dyDescent="0.2">
      <c r="A15" s="22"/>
      <c r="B15" s="75" t="s">
        <v>40</v>
      </c>
      <c r="C15" s="75" t="s">
        <v>205</v>
      </c>
      <c r="D15" s="76" t="s">
        <v>61</v>
      </c>
      <c r="E15" s="22"/>
      <c r="F15" s="22" t="s">
        <v>71</v>
      </c>
      <c r="G15" s="22"/>
      <c r="H15" s="22" t="s">
        <v>72</v>
      </c>
    </row>
    <row r="16" spans="1:8" x14ac:dyDescent="0.2">
      <c r="A16" s="1"/>
      <c r="B16" s="75" t="s">
        <v>121</v>
      </c>
      <c r="C16" s="75" t="s">
        <v>206</v>
      </c>
      <c r="D16" s="76" t="s">
        <v>61</v>
      </c>
      <c r="E16" s="22"/>
      <c r="F16" s="22"/>
    </row>
    <row r="17" spans="1:9" x14ac:dyDescent="0.2">
      <c r="A17" s="1"/>
      <c r="B17" s="75" t="s">
        <v>389</v>
      </c>
      <c r="C17" s="75" t="s">
        <v>207</v>
      </c>
      <c r="D17" s="76" t="s">
        <v>61</v>
      </c>
      <c r="E17" s="22"/>
      <c r="F17" s="22"/>
    </row>
    <row r="18" spans="1:9" x14ac:dyDescent="0.2">
      <c r="A18" s="30"/>
      <c r="B18" s="77" t="s">
        <v>73</v>
      </c>
      <c r="C18" s="77" t="s">
        <v>208</v>
      </c>
      <c r="D18" s="65" t="s">
        <v>61</v>
      </c>
      <c r="E18" s="30"/>
      <c r="F18" s="30"/>
      <c r="G18" s="30"/>
      <c r="H18" s="30"/>
      <c r="I18" s="1"/>
    </row>
    <row r="19" spans="1:9" x14ac:dyDescent="0.2">
      <c r="A19" s="22" t="s">
        <v>74</v>
      </c>
      <c r="B19" s="22" t="s">
        <v>188</v>
      </c>
      <c r="C19" s="28" t="s">
        <v>189</v>
      </c>
      <c r="D19" t="s">
        <v>184</v>
      </c>
      <c r="E19" s="22"/>
      <c r="F19" s="22"/>
      <c r="G19" s="22"/>
      <c r="H19" s="22"/>
    </row>
    <row r="20" spans="1:9" x14ac:dyDescent="0.2">
      <c r="A20" s="22"/>
      <c r="B20" s="22" t="s">
        <v>190</v>
      </c>
      <c r="C20" s="28" t="s">
        <v>191</v>
      </c>
      <c r="D20" t="s">
        <v>184</v>
      </c>
      <c r="E20" s="22"/>
      <c r="F20" s="22"/>
      <c r="G20" s="22"/>
      <c r="H20" s="22"/>
      <c r="I20" s="22"/>
    </row>
    <row r="21" spans="1:9" x14ac:dyDescent="0.2">
      <c r="A21" s="22"/>
      <c r="B21" s="22" t="s">
        <v>192</v>
      </c>
      <c r="C21" s="28" t="s">
        <v>193</v>
      </c>
      <c r="D21" t="s">
        <v>184</v>
      </c>
      <c r="E21" s="22"/>
      <c r="F21" s="22"/>
      <c r="G21" s="22"/>
      <c r="H21" s="22"/>
      <c r="I21" s="22"/>
    </row>
    <row r="22" spans="1:9" x14ac:dyDescent="0.2">
      <c r="B22" s="22" t="s">
        <v>354</v>
      </c>
      <c r="C22" s="22" t="s">
        <v>75</v>
      </c>
      <c r="D22" t="s">
        <v>194</v>
      </c>
      <c r="E22" s="22"/>
      <c r="F22" s="22"/>
      <c r="G22" s="22"/>
      <c r="H22" s="22"/>
      <c r="I22" s="22"/>
    </row>
    <row r="23" spans="1:9" x14ac:dyDescent="0.2">
      <c r="B23" s="22" t="s">
        <v>77</v>
      </c>
      <c r="C23" s="22" t="s">
        <v>78</v>
      </c>
      <c r="D23" t="s">
        <v>61</v>
      </c>
      <c r="E23" s="22"/>
      <c r="F23" s="22"/>
      <c r="G23" s="22"/>
      <c r="H23" s="22"/>
    </row>
    <row r="24" spans="1:9" x14ac:dyDescent="0.2">
      <c r="B24" t="s">
        <v>79</v>
      </c>
      <c r="C24" t="s">
        <v>80</v>
      </c>
      <c r="D24" t="s">
        <v>61</v>
      </c>
      <c r="E24" s="22"/>
      <c r="F24" s="22"/>
      <c r="G24" s="22"/>
      <c r="H24" s="22"/>
    </row>
    <row r="25" spans="1:9" x14ac:dyDescent="0.2">
      <c r="B25" t="s">
        <v>81</v>
      </c>
      <c r="C25" t="s">
        <v>82</v>
      </c>
      <c r="D25" t="s">
        <v>61</v>
      </c>
      <c r="E25" s="22"/>
      <c r="F25" s="22"/>
      <c r="G25" s="22"/>
      <c r="H25" s="22"/>
    </row>
    <row r="26" spans="1:9" x14ac:dyDescent="0.2">
      <c r="B26" t="s">
        <v>83</v>
      </c>
      <c r="C26" t="s">
        <v>84</v>
      </c>
      <c r="D26" t="s">
        <v>61</v>
      </c>
      <c r="E26" s="22"/>
      <c r="F26" s="22"/>
      <c r="G26" s="22"/>
      <c r="H26" s="22"/>
    </row>
    <row r="27" spans="1:9" x14ac:dyDescent="0.2">
      <c r="A27" s="30"/>
      <c r="B27" s="30" t="s">
        <v>85</v>
      </c>
      <c r="C27" s="30" t="s">
        <v>86</v>
      </c>
      <c r="D27" s="30" t="s">
        <v>61</v>
      </c>
      <c r="E27" s="29"/>
      <c r="F27" s="29"/>
      <c r="G27" s="29"/>
      <c r="H27" s="29"/>
    </row>
    <row r="28" spans="1:9" ht="15" x14ac:dyDescent="0.2">
      <c r="A28" t="s">
        <v>87</v>
      </c>
      <c r="B28" s="31" t="s">
        <v>88</v>
      </c>
      <c r="C28" s="22" t="s">
        <v>89</v>
      </c>
      <c r="D28" t="s">
        <v>90</v>
      </c>
      <c r="E28" s="22"/>
      <c r="F28" s="22"/>
      <c r="G28" s="22"/>
      <c r="H28" s="22"/>
    </row>
    <row r="29" spans="1:9" ht="15" x14ac:dyDescent="0.2">
      <c r="B29" s="31" t="s">
        <v>91</v>
      </c>
      <c r="C29" s="22" t="s">
        <v>92</v>
      </c>
      <c r="D29" t="s">
        <v>90</v>
      </c>
      <c r="E29" s="22"/>
      <c r="F29" s="22"/>
      <c r="G29" s="22"/>
      <c r="H29" s="22"/>
    </row>
    <row r="30" spans="1:9" ht="15" x14ac:dyDescent="0.2">
      <c r="B30" s="31" t="s">
        <v>93</v>
      </c>
      <c r="C30" s="22" t="s">
        <v>94</v>
      </c>
      <c r="D30" t="s">
        <v>90</v>
      </c>
      <c r="E30" s="22"/>
      <c r="F30" s="22"/>
      <c r="G30" s="22"/>
      <c r="H30" s="22"/>
    </row>
    <row r="31" spans="1:9" ht="15" x14ac:dyDescent="0.2">
      <c r="B31" s="31" t="s">
        <v>95</v>
      </c>
      <c r="C31" s="22" t="s">
        <v>96</v>
      </c>
      <c r="D31" t="s">
        <v>90</v>
      </c>
      <c r="E31" s="22"/>
      <c r="F31" s="22"/>
      <c r="G31" s="22"/>
      <c r="H31" s="22"/>
    </row>
    <row r="32" spans="1:9" x14ac:dyDescent="0.2">
      <c r="B32" s="22" t="s">
        <v>97</v>
      </c>
      <c r="C32" s="22" t="s">
        <v>98</v>
      </c>
      <c r="D32" t="s">
        <v>90</v>
      </c>
      <c r="E32" s="22"/>
      <c r="F32" s="22"/>
      <c r="G32" s="22"/>
      <c r="H32" s="22"/>
    </row>
    <row r="33" spans="1:9" ht="13.5" thickBot="1" x14ac:dyDescent="0.25">
      <c r="A33" s="32"/>
      <c r="B33" s="33" t="s">
        <v>99</v>
      </c>
      <c r="C33" s="33" t="s">
        <v>100</v>
      </c>
      <c r="D33" s="32" t="s">
        <v>90</v>
      </c>
      <c r="E33" s="33"/>
      <c r="F33" s="33"/>
      <c r="G33" s="33"/>
      <c r="H33" s="33"/>
    </row>
    <row r="34" spans="1:9" x14ac:dyDescent="0.2">
      <c r="B34" s="22"/>
      <c r="C34" s="22"/>
      <c r="D34" s="22"/>
      <c r="E34" s="22"/>
      <c r="F34" s="22"/>
      <c r="G34" s="22"/>
      <c r="H34" s="22"/>
    </row>
    <row r="35" spans="1:9" x14ac:dyDescent="0.2">
      <c r="B35" s="22"/>
      <c r="C35" s="22"/>
      <c r="E35" s="22"/>
      <c r="F35" s="22"/>
      <c r="G35" s="22"/>
      <c r="H35" s="22"/>
    </row>
    <row r="38" spans="1:9" ht="21" x14ac:dyDescent="0.35">
      <c r="B38" s="98" t="s">
        <v>101</v>
      </c>
      <c r="C38" s="98"/>
    </row>
    <row r="39" spans="1:9" ht="15.75" thickBot="1" x14ac:dyDescent="0.25">
      <c r="B39" s="26" t="s">
        <v>57</v>
      </c>
      <c r="C39" s="26" t="s">
        <v>58</v>
      </c>
    </row>
    <row r="40" spans="1:9" ht="13.5" thickBot="1" x14ac:dyDescent="0.25">
      <c r="B40" s="54" t="s">
        <v>209</v>
      </c>
      <c r="C40" s="55"/>
    </row>
    <row r="41" spans="1:9" x14ac:dyDescent="0.2">
      <c r="B41" s="56" t="s">
        <v>210</v>
      </c>
      <c r="C41" s="56"/>
    </row>
    <row r="42" spans="1:9" x14ac:dyDescent="0.2">
      <c r="B42" s="57" t="s">
        <v>211</v>
      </c>
      <c r="C42" s="57" t="s">
        <v>212</v>
      </c>
    </row>
    <row r="43" spans="1:9" x14ac:dyDescent="0.2">
      <c r="B43" s="57" t="s">
        <v>213</v>
      </c>
      <c r="C43" s="57" t="s">
        <v>214</v>
      </c>
    </row>
    <row r="44" spans="1:9" x14ac:dyDescent="0.2">
      <c r="B44" s="56" t="s">
        <v>69</v>
      </c>
      <c r="C44" s="56"/>
    </row>
    <row r="45" spans="1:9" x14ac:dyDescent="0.2">
      <c r="B45" s="57" t="s">
        <v>215</v>
      </c>
      <c r="C45" s="57" t="s">
        <v>216</v>
      </c>
      <c r="I45" s="22"/>
    </row>
    <row r="46" spans="1:9" x14ac:dyDescent="0.2">
      <c r="B46" s="57" t="s">
        <v>217</v>
      </c>
      <c r="C46" s="57" t="s">
        <v>218</v>
      </c>
      <c r="I46" s="22"/>
    </row>
    <row r="47" spans="1:9" x14ac:dyDescent="0.2">
      <c r="B47" s="57" t="s">
        <v>219</v>
      </c>
      <c r="C47" s="57" t="s">
        <v>220</v>
      </c>
    </row>
    <row r="48" spans="1:9" x14ac:dyDescent="0.2">
      <c r="B48" s="57" t="s">
        <v>221</v>
      </c>
      <c r="C48" s="57" t="s">
        <v>222</v>
      </c>
    </row>
    <row r="49" spans="2:3" x14ac:dyDescent="0.2">
      <c r="B49" s="57" t="s">
        <v>223</v>
      </c>
      <c r="C49" s="57" t="s">
        <v>224</v>
      </c>
    </row>
    <row r="50" spans="2:3" x14ac:dyDescent="0.2">
      <c r="B50" s="57" t="s">
        <v>225</v>
      </c>
      <c r="C50" s="57" t="s">
        <v>226</v>
      </c>
    </row>
    <row r="51" spans="2:3" x14ac:dyDescent="0.2">
      <c r="B51" s="57" t="s">
        <v>227</v>
      </c>
      <c r="C51" s="57" t="s">
        <v>228</v>
      </c>
    </row>
    <row r="52" spans="2:3" x14ac:dyDescent="0.2">
      <c r="B52" s="57" t="s">
        <v>229</v>
      </c>
      <c r="C52" s="57" t="s">
        <v>230</v>
      </c>
    </row>
    <row r="53" spans="2:3" x14ac:dyDescent="0.2">
      <c r="B53" s="57" t="s">
        <v>231</v>
      </c>
      <c r="C53" s="57" t="s">
        <v>232</v>
      </c>
    </row>
    <row r="54" spans="2:3" x14ac:dyDescent="0.2">
      <c r="B54" s="57" t="s">
        <v>233</v>
      </c>
      <c r="C54" s="57" t="s">
        <v>234</v>
      </c>
    </row>
    <row r="55" spans="2:3" x14ac:dyDescent="0.2">
      <c r="B55" s="57" t="s">
        <v>235</v>
      </c>
      <c r="C55" s="57" t="s">
        <v>236</v>
      </c>
    </row>
    <row r="56" spans="2:3" x14ac:dyDescent="0.2">
      <c r="B56" s="57" t="s">
        <v>237</v>
      </c>
      <c r="C56" s="57" t="s">
        <v>238</v>
      </c>
    </row>
    <row r="57" spans="2:3" x14ac:dyDescent="0.2">
      <c r="B57" s="57" t="s">
        <v>239</v>
      </c>
      <c r="C57" s="57" t="s">
        <v>240</v>
      </c>
    </row>
    <row r="58" spans="2:3" x14ac:dyDescent="0.2">
      <c r="B58" s="57" t="s">
        <v>241</v>
      </c>
      <c r="C58" s="57" t="s">
        <v>242</v>
      </c>
    </row>
    <row r="59" spans="2:3" x14ac:dyDescent="0.2">
      <c r="B59" s="57" t="s">
        <v>243</v>
      </c>
      <c r="C59" s="57" t="s">
        <v>244</v>
      </c>
    </row>
    <row r="60" spans="2:3" x14ac:dyDescent="0.2">
      <c r="B60" s="57" t="s">
        <v>356</v>
      </c>
      <c r="C60" s="57" t="s">
        <v>245</v>
      </c>
    </row>
    <row r="61" spans="2:3" x14ac:dyDescent="0.2">
      <c r="B61" s="57" t="s">
        <v>357</v>
      </c>
      <c r="C61" s="57" t="s">
        <v>246</v>
      </c>
    </row>
    <row r="62" spans="2:3" x14ac:dyDescent="0.2">
      <c r="B62" s="57" t="s">
        <v>247</v>
      </c>
      <c r="C62" s="57" t="s">
        <v>248</v>
      </c>
    </row>
    <row r="63" spans="2:3" x14ac:dyDescent="0.2">
      <c r="B63" s="57" t="s">
        <v>249</v>
      </c>
      <c r="C63" s="57" t="s">
        <v>250</v>
      </c>
    </row>
    <row r="64" spans="2:3" x14ac:dyDescent="0.2">
      <c r="B64" s="56" t="s">
        <v>251</v>
      </c>
      <c r="C64" s="56"/>
    </row>
    <row r="65" spans="2:3" x14ac:dyDescent="0.2">
      <c r="B65" s="57" t="s">
        <v>252</v>
      </c>
      <c r="C65" s="57" t="s">
        <v>253</v>
      </c>
    </row>
    <row r="66" spans="2:3" x14ac:dyDescent="0.2">
      <c r="B66" s="57" t="s">
        <v>328</v>
      </c>
      <c r="C66" s="57" t="s">
        <v>254</v>
      </c>
    </row>
    <row r="67" spans="2:3" x14ac:dyDescent="0.2">
      <c r="B67" s="57" t="s">
        <v>314</v>
      </c>
      <c r="C67" s="57" t="s">
        <v>255</v>
      </c>
    </row>
    <row r="68" spans="2:3" x14ac:dyDescent="0.2">
      <c r="B68" s="57" t="s">
        <v>315</v>
      </c>
      <c r="C68" s="57" t="s">
        <v>256</v>
      </c>
    </row>
    <row r="69" spans="2:3" x14ac:dyDescent="0.2">
      <c r="B69" s="57" t="s">
        <v>316</v>
      </c>
      <c r="C69" s="57" t="s">
        <v>257</v>
      </c>
    </row>
    <row r="70" spans="2:3" x14ac:dyDescent="0.2">
      <c r="B70" s="57" t="s">
        <v>317</v>
      </c>
      <c r="C70" s="57" t="s">
        <v>258</v>
      </c>
    </row>
    <row r="71" spans="2:3" x14ac:dyDescent="0.2">
      <c r="B71" s="57" t="s">
        <v>318</v>
      </c>
      <c r="C71" s="57" t="s">
        <v>259</v>
      </c>
    </row>
    <row r="72" spans="2:3" x14ac:dyDescent="0.2">
      <c r="B72" s="57" t="s">
        <v>319</v>
      </c>
      <c r="C72" s="57" t="s">
        <v>260</v>
      </c>
    </row>
    <row r="73" spans="2:3" x14ac:dyDescent="0.2">
      <c r="B73" s="57" t="s">
        <v>320</v>
      </c>
      <c r="C73" s="57" t="s">
        <v>261</v>
      </c>
    </row>
    <row r="74" spans="2:3" x14ac:dyDescent="0.2">
      <c r="B74" s="57" t="s">
        <v>321</v>
      </c>
      <c r="C74" s="57" t="s">
        <v>262</v>
      </c>
    </row>
    <row r="75" spans="2:3" x14ac:dyDescent="0.2">
      <c r="B75" s="57" t="s">
        <v>322</v>
      </c>
      <c r="C75" s="57" t="s">
        <v>263</v>
      </c>
    </row>
    <row r="76" spans="2:3" x14ac:dyDescent="0.2">
      <c r="B76" s="57" t="s">
        <v>323</v>
      </c>
      <c r="C76" s="57" t="s">
        <v>264</v>
      </c>
    </row>
    <row r="77" spans="2:3" x14ac:dyDescent="0.2">
      <c r="B77" s="57" t="s">
        <v>324</v>
      </c>
      <c r="C77" s="57" t="s">
        <v>265</v>
      </c>
    </row>
    <row r="78" spans="2:3" x14ac:dyDescent="0.2">
      <c r="B78" s="57" t="s">
        <v>325</v>
      </c>
      <c r="C78" s="57" t="s">
        <v>266</v>
      </c>
    </row>
    <row r="79" spans="2:3" x14ac:dyDescent="0.2">
      <c r="B79" s="57" t="s">
        <v>358</v>
      </c>
      <c r="C79" s="57" t="s">
        <v>267</v>
      </c>
    </row>
    <row r="80" spans="2:3" x14ac:dyDescent="0.2">
      <c r="B80" s="57" t="s">
        <v>359</v>
      </c>
      <c r="C80" s="57" t="s">
        <v>268</v>
      </c>
    </row>
    <row r="81" spans="2:3" x14ac:dyDescent="0.2">
      <c r="B81" s="57" t="s">
        <v>360</v>
      </c>
      <c r="C81" s="57" t="s">
        <v>269</v>
      </c>
    </row>
    <row r="82" spans="2:3" x14ac:dyDescent="0.2">
      <c r="B82" s="57" t="s">
        <v>326</v>
      </c>
      <c r="C82" s="57" t="s">
        <v>270</v>
      </c>
    </row>
    <row r="83" spans="2:3" x14ac:dyDescent="0.2">
      <c r="B83" s="57" t="s">
        <v>327</v>
      </c>
      <c r="C83" s="57" t="s">
        <v>271</v>
      </c>
    </row>
    <row r="84" spans="2:3" x14ac:dyDescent="0.2">
      <c r="B84" s="56" t="s">
        <v>272</v>
      </c>
      <c r="C84" s="56"/>
    </row>
    <row r="85" spans="2:3" x14ac:dyDescent="0.2">
      <c r="B85" s="57" t="s">
        <v>273</v>
      </c>
      <c r="C85" s="57" t="s">
        <v>274</v>
      </c>
    </row>
    <row r="86" spans="2:3" x14ac:dyDescent="0.2">
      <c r="B86" s="57" t="s">
        <v>275</v>
      </c>
      <c r="C86" s="57" t="s">
        <v>276</v>
      </c>
    </row>
    <row r="87" spans="2:3" x14ac:dyDescent="0.2">
      <c r="B87" s="57" t="s">
        <v>277</v>
      </c>
      <c r="C87" s="57" t="s">
        <v>278</v>
      </c>
    </row>
    <row r="88" spans="2:3" x14ac:dyDescent="0.2">
      <c r="B88" s="57" t="s">
        <v>279</v>
      </c>
      <c r="C88" s="57" t="s">
        <v>280</v>
      </c>
    </row>
    <row r="89" spans="2:3" x14ac:dyDescent="0.2">
      <c r="B89" s="57" t="s">
        <v>281</v>
      </c>
      <c r="C89" s="57" t="s">
        <v>282</v>
      </c>
    </row>
    <row r="90" spans="2:3" x14ac:dyDescent="0.2">
      <c r="B90" s="56" t="s">
        <v>283</v>
      </c>
      <c r="C90" s="56"/>
    </row>
    <row r="91" spans="2:3" x14ac:dyDescent="0.2">
      <c r="B91" s="57" t="s">
        <v>361</v>
      </c>
      <c r="C91" s="57" t="s">
        <v>284</v>
      </c>
    </row>
    <row r="92" spans="2:3" x14ac:dyDescent="0.2">
      <c r="B92" s="57" t="s">
        <v>362</v>
      </c>
      <c r="C92" s="57" t="s">
        <v>285</v>
      </c>
    </row>
    <row r="93" spans="2:3" x14ac:dyDescent="0.2">
      <c r="B93" s="57" t="s">
        <v>286</v>
      </c>
      <c r="C93" s="57" t="s">
        <v>287</v>
      </c>
    </row>
    <row r="94" spans="2:3" x14ac:dyDescent="0.2">
      <c r="B94" s="58" t="s">
        <v>76</v>
      </c>
      <c r="C94" s="59"/>
    </row>
    <row r="95" spans="2:3" x14ac:dyDescent="0.2">
      <c r="B95" s="56" t="s">
        <v>288</v>
      </c>
      <c r="C95" s="56"/>
    </row>
    <row r="96" spans="2:3" x14ac:dyDescent="0.2">
      <c r="B96" s="57" t="s">
        <v>289</v>
      </c>
      <c r="C96" s="57" t="s">
        <v>290</v>
      </c>
    </row>
    <row r="97" spans="2:10" x14ac:dyDescent="0.2">
      <c r="B97" s="57" t="s">
        <v>291</v>
      </c>
      <c r="C97" s="57" t="s">
        <v>292</v>
      </c>
    </row>
    <row r="98" spans="2:10" x14ac:dyDescent="0.2">
      <c r="B98" s="57" t="s">
        <v>293</v>
      </c>
      <c r="C98" s="57" t="s">
        <v>294</v>
      </c>
    </row>
    <row r="99" spans="2:10" x14ac:dyDescent="0.2">
      <c r="B99" s="57" t="s">
        <v>383</v>
      </c>
      <c r="C99" s="57" t="s">
        <v>295</v>
      </c>
    </row>
    <row r="100" spans="2:10" s="1" customFormat="1" x14ac:dyDescent="0.2">
      <c r="B100" s="57" t="s">
        <v>296</v>
      </c>
      <c r="C100" s="57" t="s">
        <v>297</v>
      </c>
    </row>
    <row r="101" spans="2:10" x14ac:dyDescent="0.2">
      <c r="B101" s="57" t="s">
        <v>298</v>
      </c>
      <c r="C101" s="57" t="s">
        <v>299</v>
      </c>
    </row>
    <row r="102" spans="2:10" x14ac:dyDescent="0.2">
      <c r="B102" s="57" t="s">
        <v>300</v>
      </c>
      <c r="C102" s="57" t="s">
        <v>301</v>
      </c>
    </row>
    <row r="103" spans="2:10" x14ac:dyDescent="0.2">
      <c r="B103" s="56" t="s">
        <v>330</v>
      </c>
      <c r="C103" s="56"/>
    </row>
    <row r="104" spans="2:10" x14ac:dyDescent="0.2">
      <c r="B104" s="57" t="s">
        <v>347</v>
      </c>
      <c r="C104" s="57" t="s">
        <v>331</v>
      </c>
    </row>
    <row r="105" spans="2:10" x14ac:dyDescent="0.2">
      <c r="B105" s="57" t="s">
        <v>348</v>
      </c>
      <c r="C105" s="57" t="s">
        <v>332</v>
      </c>
      <c r="J105" s="22"/>
    </row>
    <row r="106" spans="2:10" x14ac:dyDescent="0.2">
      <c r="B106" s="57" t="s">
        <v>349</v>
      </c>
      <c r="C106" s="57" t="s">
        <v>344</v>
      </c>
      <c r="J106" s="22"/>
    </row>
    <row r="107" spans="2:10" x14ac:dyDescent="0.2">
      <c r="B107" s="57" t="s">
        <v>350</v>
      </c>
      <c r="C107" s="57" t="s">
        <v>333</v>
      </c>
      <c r="J107" s="22"/>
    </row>
    <row r="108" spans="2:10" s="1" customFormat="1" x14ac:dyDescent="0.2">
      <c r="B108" s="57" t="s">
        <v>351</v>
      </c>
      <c r="C108" s="57" t="s">
        <v>345</v>
      </c>
      <c r="J108" s="22"/>
    </row>
    <row r="109" spans="2:10" s="1" customFormat="1" x14ac:dyDescent="0.2">
      <c r="B109" s="57" t="s">
        <v>352</v>
      </c>
      <c r="C109" s="57" t="s">
        <v>346</v>
      </c>
      <c r="J109" s="22"/>
    </row>
    <row r="110" spans="2:10" s="1" customFormat="1" x14ac:dyDescent="0.2">
      <c r="B110" s="57" t="s">
        <v>353</v>
      </c>
      <c r="C110" s="57" t="s">
        <v>334</v>
      </c>
      <c r="J110" s="22"/>
    </row>
    <row r="111" spans="2:10" x14ac:dyDescent="0.2">
      <c r="B111" s="56" t="s">
        <v>302</v>
      </c>
      <c r="C111" s="56"/>
      <c r="J111" s="22"/>
    </row>
    <row r="112" spans="2:10" x14ac:dyDescent="0.2">
      <c r="B112" s="57" t="s">
        <v>335</v>
      </c>
      <c r="C112" s="57" t="s">
        <v>303</v>
      </c>
      <c r="J112" s="22"/>
    </row>
    <row r="113" spans="2:10" x14ac:dyDescent="0.2">
      <c r="B113" s="57" t="s">
        <v>336</v>
      </c>
      <c r="C113" s="57" t="s">
        <v>304</v>
      </c>
      <c r="J113" s="22"/>
    </row>
    <row r="114" spans="2:10" x14ac:dyDescent="0.2">
      <c r="B114" s="57" t="s">
        <v>337</v>
      </c>
      <c r="C114" s="57" t="s">
        <v>305</v>
      </c>
      <c r="J114" s="22"/>
    </row>
    <row r="115" spans="2:10" x14ac:dyDescent="0.2">
      <c r="B115" s="57" t="s">
        <v>338</v>
      </c>
      <c r="C115" s="57" t="s">
        <v>306</v>
      </c>
      <c r="J115" s="22"/>
    </row>
    <row r="116" spans="2:10" x14ac:dyDescent="0.2">
      <c r="B116" s="57" t="s">
        <v>339</v>
      </c>
      <c r="C116" s="57" t="s">
        <v>307</v>
      </c>
      <c r="J116" s="22"/>
    </row>
    <row r="117" spans="2:10" x14ac:dyDescent="0.2">
      <c r="B117" s="57" t="s">
        <v>340</v>
      </c>
      <c r="C117" s="57" t="s">
        <v>308</v>
      </c>
      <c r="J117" s="22"/>
    </row>
    <row r="118" spans="2:10" x14ac:dyDescent="0.2">
      <c r="B118" s="57" t="s">
        <v>341</v>
      </c>
      <c r="C118" s="57" t="s">
        <v>309</v>
      </c>
      <c r="J118" s="22"/>
    </row>
    <row r="119" spans="2:10" x14ac:dyDescent="0.2">
      <c r="B119" s="56" t="s">
        <v>310</v>
      </c>
      <c r="C119" s="56"/>
      <c r="J119" s="22"/>
    </row>
    <row r="120" spans="2:10" x14ac:dyDescent="0.2">
      <c r="B120" s="57" t="s">
        <v>342</v>
      </c>
      <c r="C120" s="57" t="s">
        <v>311</v>
      </c>
    </row>
    <row r="121" spans="2:10" x14ac:dyDescent="0.2">
      <c r="B121" s="57" t="s">
        <v>363</v>
      </c>
      <c r="C121" s="57" t="s">
        <v>312</v>
      </c>
    </row>
    <row r="122" spans="2:10" x14ac:dyDescent="0.2">
      <c r="B122" s="57" t="s">
        <v>343</v>
      </c>
      <c r="C122" s="57" t="s">
        <v>313</v>
      </c>
    </row>
    <row r="123" spans="2:10" s="1" customFormat="1" x14ac:dyDescent="0.2">
      <c r="B123" s="58" t="s">
        <v>365</v>
      </c>
      <c r="C123" s="59"/>
    </row>
    <row r="124" spans="2:10" x14ac:dyDescent="0.2">
      <c r="B124" s="56" t="s">
        <v>369</v>
      </c>
      <c r="C124" s="56"/>
    </row>
    <row r="125" spans="2:10" x14ac:dyDescent="0.2">
      <c r="B125" s="70" t="s">
        <v>378</v>
      </c>
      <c r="C125" s="70" t="s">
        <v>366</v>
      </c>
    </row>
    <row r="126" spans="2:10" x14ac:dyDescent="0.2">
      <c r="B126" s="70" t="s">
        <v>376</v>
      </c>
      <c r="C126" s="70" t="s">
        <v>367</v>
      </c>
    </row>
    <row r="127" spans="2:10" x14ac:dyDescent="0.2">
      <c r="B127" s="70" t="s">
        <v>377</v>
      </c>
      <c r="C127" s="70" t="s">
        <v>368</v>
      </c>
    </row>
    <row r="128" spans="2:10" x14ac:dyDescent="0.2">
      <c r="B128" s="56" t="s">
        <v>372</v>
      </c>
      <c r="C128" s="56"/>
    </row>
    <row r="129" spans="2:12" x14ac:dyDescent="0.2">
      <c r="B129" s="71" t="s">
        <v>379</v>
      </c>
      <c r="C129" s="72" t="s">
        <v>373</v>
      </c>
    </row>
    <row r="130" spans="2:12" x14ac:dyDescent="0.2">
      <c r="B130" s="73" t="s">
        <v>380</v>
      </c>
      <c r="C130" s="73" t="s">
        <v>374</v>
      </c>
    </row>
    <row r="138" spans="2:12" x14ac:dyDescent="0.2">
      <c r="K138" s="1"/>
      <c r="L138" s="1"/>
    </row>
    <row r="139" spans="2:12" x14ac:dyDescent="0.2">
      <c r="K139" s="1"/>
      <c r="L139" s="1"/>
    </row>
    <row r="140" spans="2:12" x14ac:dyDescent="0.2">
      <c r="K140" s="1"/>
      <c r="L140" s="1"/>
    </row>
    <row r="141" spans="2:12" x14ac:dyDescent="0.2">
      <c r="K141" s="1"/>
      <c r="L141" s="1"/>
    </row>
    <row r="142" spans="2:12" x14ac:dyDescent="0.2">
      <c r="K142" s="1"/>
      <c r="L142" s="1"/>
    </row>
    <row r="143" spans="2:12" x14ac:dyDescent="0.2">
      <c r="K143" s="1"/>
      <c r="L143" s="1"/>
    </row>
    <row r="144" spans="2:12" x14ac:dyDescent="0.2">
      <c r="K144" s="1"/>
      <c r="L144" s="1"/>
    </row>
    <row r="145" spans="11:12" x14ac:dyDescent="0.2">
      <c r="K145" s="1"/>
      <c r="L145" s="1"/>
    </row>
    <row r="146" spans="11:12" x14ac:dyDescent="0.2">
      <c r="K146" s="1"/>
      <c r="L146" s="1"/>
    </row>
    <row r="147" spans="11:12" x14ac:dyDescent="0.2">
      <c r="K147" s="1"/>
      <c r="L147" s="1"/>
    </row>
    <row r="148" spans="11:12" x14ac:dyDescent="0.2">
      <c r="K148" s="1"/>
      <c r="L148" s="1"/>
    </row>
    <row r="149" spans="11:12" x14ac:dyDescent="0.2">
      <c r="K149" s="1"/>
      <c r="L149" s="1"/>
    </row>
    <row r="150" spans="11:12" x14ac:dyDescent="0.2">
      <c r="K150" s="1"/>
      <c r="L150" s="1"/>
    </row>
    <row r="151" spans="11:12" x14ac:dyDescent="0.2">
      <c r="K151" s="1"/>
      <c r="L151" s="1"/>
    </row>
    <row r="152" spans="11:12" x14ac:dyDescent="0.2">
      <c r="K152" s="1"/>
      <c r="L152" s="1"/>
    </row>
    <row r="153" spans="11:12" x14ac:dyDescent="0.2">
      <c r="K153" s="1"/>
      <c r="L153" s="1"/>
    </row>
    <row r="154" spans="11:12" x14ac:dyDescent="0.2">
      <c r="K154" s="1"/>
      <c r="L154" s="1"/>
    </row>
    <row r="155" spans="11:12" x14ac:dyDescent="0.2">
      <c r="K155" s="1"/>
      <c r="L155" s="1"/>
    </row>
    <row r="156" spans="11:12" x14ac:dyDescent="0.2">
      <c r="K156" s="1"/>
      <c r="L156" s="1"/>
    </row>
    <row r="157" spans="11:12" x14ac:dyDescent="0.2">
      <c r="K157" s="1"/>
      <c r="L157" s="1"/>
    </row>
    <row r="158" spans="11:12" x14ac:dyDescent="0.2">
      <c r="K158" s="1"/>
      <c r="L158" s="1"/>
    </row>
    <row r="159" spans="11:12" x14ac:dyDescent="0.2">
      <c r="K159" s="1"/>
      <c r="L159" s="1"/>
    </row>
    <row r="160" spans="11:12" x14ac:dyDescent="0.2">
      <c r="K160" s="1"/>
      <c r="L160" s="1"/>
    </row>
  </sheetData>
  <mergeCells count="1">
    <mergeCell ref="B38:C38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AF298"/>
  <sheetViews>
    <sheetView topLeftCell="F95" zoomScale="85" zoomScaleNormal="85" workbookViewId="0">
      <selection activeCell="Q108" sqref="Q108"/>
    </sheetView>
  </sheetViews>
  <sheetFormatPr defaultRowHeight="12.75" x14ac:dyDescent="0.2"/>
  <cols>
    <col min="1" max="1" width="3.28515625" customWidth="1"/>
    <col min="2" max="2" width="24.42578125" customWidth="1"/>
    <col min="3" max="3" width="49.7109375" bestFit="1" customWidth="1"/>
    <col min="4" max="4" width="20.7109375" bestFit="1" customWidth="1"/>
    <col min="5" max="5" width="19.5703125" customWidth="1"/>
    <col min="6" max="8" width="13.42578125" customWidth="1"/>
    <col min="9" max="11" width="18.140625" customWidth="1"/>
    <col min="12" max="14" width="19.85546875" customWidth="1"/>
    <col min="16" max="16" width="16.28515625" customWidth="1"/>
    <col min="17" max="17" width="12.28515625" customWidth="1"/>
    <col min="18" max="18" width="11.140625" customWidth="1"/>
    <col min="19" max="19" width="14" customWidth="1"/>
    <col min="20" max="20" width="14.140625" customWidth="1"/>
    <col min="21" max="21" width="13.5703125" customWidth="1"/>
    <col min="22" max="22" width="13.85546875" customWidth="1"/>
    <col min="34" max="34" width="21.7109375" bestFit="1" customWidth="1"/>
    <col min="35" max="35" width="22.28515625" bestFit="1" customWidth="1"/>
    <col min="36" max="36" width="10.7109375" customWidth="1"/>
  </cols>
  <sheetData>
    <row r="3" spans="2:13" x14ac:dyDescent="0.2">
      <c r="B3" s="2" t="s">
        <v>7</v>
      </c>
      <c r="C3" s="2"/>
      <c r="D3" s="10"/>
      <c r="E3" s="10"/>
      <c r="F3" s="10"/>
      <c r="G3" s="10"/>
      <c r="H3" s="10"/>
      <c r="I3" s="10"/>
      <c r="J3" s="10"/>
      <c r="K3" s="1"/>
      <c r="L3" s="1"/>
      <c r="M3" s="1"/>
    </row>
    <row r="4" spans="2:13" x14ac:dyDescent="0.2">
      <c r="B4" s="4" t="s">
        <v>6</v>
      </c>
      <c r="C4" s="5" t="s">
        <v>24</v>
      </c>
      <c r="D4" s="4" t="s">
        <v>1</v>
      </c>
      <c r="E4" s="4" t="s">
        <v>2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1"/>
      <c r="L4" s="1"/>
      <c r="M4" s="1"/>
    </row>
    <row r="5" spans="2:13" ht="28.9" customHeight="1" thickBot="1" x14ac:dyDescent="0.25">
      <c r="B5" s="6" t="s">
        <v>25</v>
      </c>
      <c r="C5" s="6" t="s">
        <v>26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27</v>
      </c>
      <c r="I5" s="6" t="s">
        <v>28</v>
      </c>
      <c r="J5" s="6" t="s">
        <v>17</v>
      </c>
      <c r="K5" s="1"/>
      <c r="L5" s="1"/>
      <c r="M5" s="1"/>
    </row>
    <row r="6" spans="2:13" ht="15" customHeight="1" x14ac:dyDescent="0.25">
      <c r="B6" s="27" t="s">
        <v>113</v>
      </c>
      <c r="C6" s="27"/>
      <c r="D6" s="27"/>
      <c r="E6" s="27"/>
      <c r="F6" s="27"/>
      <c r="G6" s="27"/>
      <c r="H6" s="27"/>
      <c r="I6" s="27"/>
      <c r="J6" s="27"/>
      <c r="L6" s="1"/>
      <c r="M6" s="1"/>
    </row>
    <row r="7" spans="2:13" x14ac:dyDescent="0.2">
      <c r="B7" s="3" t="s">
        <v>29</v>
      </c>
      <c r="C7" s="10"/>
      <c r="D7" s="1" t="str">
        <f>Commodities!B42</f>
        <v>T-MOT-ICE_GSL01</v>
      </c>
      <c r="E7" s="1" t="str">
        <f>Commodities!C42</f>
        <v>TRA Motorcycles: Gasoline ICEs - New</v>
      </c>
      <c r="F7" s="10" t="s">
        <v>184</v>
      </c>
      <c r="G7" s="10" t="s">
        <v>185</v>
      </c>
      <c r="H7" s="10"/>
      <c r="I7" s="10"/>
      <c r="J7" s="10"/>
      <c r="K7" s="1"/>
      <c r="L7" s="1"/>
      <c r="M7" s="1"/>
    </row>
    <row r="8" spans="2:13" x14ac:dyDescent="0.2">
      <c r="B8" s="3" t="s">
        <v>29</v>
      </c>
      <c r="C8" s="10"/>
      <c r="D8" s="1" t="str">
        <f>Commodities!B43</f>
        <v>T-MOT-EV_ELC01</v>
      </c>
      <c r="E8" s="1" t="str">
        <f>Commodities!C43</f>
        <v>TRA Motorcycles: Electric - New</v>
      </c>
      <c r="F8" s="10" t="s">
        <v>184</v>
      </c>
      <c r="G8" s="10" t="s">
        <v>185</v>
      </c>
      <c r="H8" s="10"/>
      <c r="I8" s="10"/>
      <c r="J8" s="10"/>
      <c r="K8" s="1"/>
      <c r="L8" s="1"/>
      <c r="M8" s="1"/>
    </row>
    <row r="9" spans="2:13" ht="15" x14ac:dyDescent="0.25">
      <c r="B9" s="27" t="s">
        <v>114</v>
      </c>
      <c r="C9" s="27"/>
      <c r="D9" s="27"/>
      <c r="E9" s="27"/>
      <c r="F9" s="27"/>
      <c r="G9" s="27"/>
      <c r="H9" s="27"/>
      <c r="I9" s="27"/>
      <c r="J9" s="27"/>
      <c r="K9" s="1"/>
      <c r="L9" s="1"/>
      <c r="M9" s="1"/>
    </row>
    <row r="10" spans="2:13" x14ac:dyDescent="0.2">
      <c r="B10" s="3" t="s">
        <v>29</v>
      </c>
      <c r="D10" s="1" t="str">
        <f>Commodities!B45</f>
        <v>T-CAR-ICE_GSL21</v>
      </c>
      <c r="E10" s="1" t="str">
        <f>Commodities!C45</f>
        <v>TRA Cars: Gasoline ICEs - New</v>
      </c>
      <c r="F10" s="10" t="s">
        <v>184</v>
      </c>
      <c r="G10" s="10" t="s">
        <v>185</v>
      </c>
      <c r="I10" s="10"/>
    </row>
    <row r="11" spans="2:13" x14ac:dyDescent="0.2">
      <c r="B11" s="3" t="s">
        <v>29</v>
      </c>
      <c r="D11" s="1" t="str">
        <f>Commodities!B46</f>
        <v>T-CAR-ICE_DST21</v>
      </c>
      <c r="E11" s="1" t="str">
        <f>Commodities!C46</f>
        <v>TRA Cars: Diesel ICEs - New</v>
      </c>
      <c r="F11" s="10" t="s">
        <v>184</v>
      </c>
      <c r="G11" s="10" t="s">
        <v>185</v>
      </c>
      <c r="I11" s="10"/>
      <c r="M11" s="1"/>
    </row>
    <row r="12" spans="2:13" x14ac:dyDescent="0.2">
      <c r="B12" s="3" t="s">
        <v>29</v>
      </c>
      <c r="D12" s="1" t="str">
        <f>Commodities!B47</f>
        <v>T-CAR-ICE_DF21</v>
      </c>
      <c r="E12" s="1" t="str">
        <f>Commodities!C47</f>
        <v>TRA Cars: Dual fuel ICEs (CNG/BCNG &amp; Gasoline) - New</v>
      </c>
      <c r="F12" s="10" t="s">
        <v>184</v>
      </c>
      <c r="G12" s="10" t="s">
        <v>185</v>
      </c>
      <c r="I12" s="10"/>
      <c r="M12" s="14"/>
    </row>
    <row r="13" spans="2:13" x14ac:dyDescent="0.2">
      <c r="B13" s="3" t="s">
        <v>29</v>
      </c>
      <c r="D13" s="1" t="str">
        <f>Commodities!B48</f>
        <v>T-CAR-ICE_NGB21</v>
      </c>
      <c r="E13" s="1" t="str">
        <f>Commodities!C48</f>
        <v>TRA Cars: BioCNG and CNG ICEs - New</v>
      </c>
      <c r="F13" s="10" t="s">
        <v>184</v>
      </c>
      <c r="G13" s="10" t="s">
        <v>185</v>
      </c>
      <c r="I13" s="10"/>
      <c r="M13" s="18"/>
    </row>
    <row r="14" spans="2:13" x14ac:dyDescent="0.2">
      <c r="B14" s="3" t="s">
        <v>29</v>
      </c>
      <c r="D14" s="1" t="str">
        <f>Commodities!B49</f>
        <v>T-CAR-ICE_E8521</v>
      </c>
      <c r="E14" s="1" t="str">
        <f>Commodities!C49</f>
        <v>TRA Cars: Flex fuel ICEs - New</v>
      </c>
      <c r="F14" s="10" t="s">
        <v>184</v>
      </c>
      <c r="G14" s="10" t="s">
        <v>185</v>
      </c>
      <c r="I14" s="10"/>
      <c r="M14" s="18"/>
    </row>
    <row r="15" spans="2:13" x14ac:dyDescent="0.2">
      <c r="B15" s="3" t="s">
        <v>29</v>
      </c>
      <c r="D15" s="1" t="str">
        <f>Commodities!B50</f>
        <v>T-CAR-ICE_B10021</v>
      </c>
      <c r="E15" s="1" t="str">
        <f>Commodities!C50</f>
        <v>TRA Cars: Biodiesel ICEs - New</v>
      </c>
      <c r="F15" s="10" t="s">
        <v>184</v>
      </c>
      <c r="G15" s="10" t="s">
        <v>185</v>
      </c>
      <c r="I15" s="10"/>
      <c r="M15" s="1"/>
    </row>
    <row r="16" spans="2:13" x14ac:dyDescent="0.2">
      <c r="B16" s="3" t="s">
        <v>29</v>
      </c>
      <c r="D16" s="1" t="str">
        <f>Commodities!B51</f>
        <v>T-CAR-HEV_GSL21</v>
      </c>
      <c r="E16" s="1" t="str">
        <f>Commodities!C51</f>
        <v>TRA Cars: Gasoline HEVs - New</v>
      </c>
      <c r="F16" s="10" t="s">
        <v>184</v>
      </c>
      <c r="G16" s="10" t="s">
        <v>185</v>
      </c>
      <c r="I16" s="10"/>
    </row>
    <row r="17" spans="2:13" x14ac:dyDescent="0.2">
      <c r="B17" s="3" t="s">
        <v>29</v>
      </c>
      <c r="C17" s="1"/>
      <c r="D17" s="1" t="str">
        <f>Commodities!B52</f>
        <v>T-CAR-HEV_DST21</v>
      </c>
      <c r="E17" s="1" t="str">
        <f>Commodities!C52</f>
        <v>TRA Cars: Diesel HEVs - New</v>
      </c>
      <c r="F17" s="10" t="s">
        <v>184</v>
      </c>
      <c r="G17" s="10" t="s">
        <v>185</v>
      </c>
      <c r="H17" s="1"/>
      <c r="I17" s="10"/>
      <c r="J17" s="1"/>
      <c r="K17" s="1"/>
      <c r="L17" s="1"/>
      <c r="M17" s="1"/>
    </row>
    <row r="18" spans="2:13" x14ac:dyDescent="0.2">
      <c r="B18" s="3" t="s">
        <v>29</v>
      </c>
      <c r="D18" s="1" t="str">
        <f>Commodities!B53</f>
        <v>T-CAR-PHEV10_GSL21</v>
      </c>
      <c r="E18" s="1" t="str">
        <f>Commodities!C53</f>
        <v>TRA Cars: Gasoline PHEV, 10-mile all-electric range - New</v>
      </c>
      <c r="F18" s="10" t="s">
        <v>184</v>
      </c>
      <c r="G18" s="10" t="s">
        <v>185</v>
      </c>
      <c r="I18" s="10"/>
    </row>
    <row r="19" spans="2:13" x14ac:dyDescent="0.2">
      <c r="B19" s="3" t="s">
        <v>29</v>
      </c>
      <c r="D19" s="1" t="str">
        <f>Commodities!B54</f>
        <v>T-CAR-PHEV20_GSL21</v>
      </c>
      <c r="E19" s="1" t="str">
        <f>Commodities!C54</f>
        <v>TRA Cars: Gasoline PHEV, 20-mile all-electric range - New</v>
      </c>
      <c r="F19" s="10" t="s">
        <v>184</v>
      </c>
      <c r="G19" s="10" t="s">
        <v>185</v>
      </c>
      <c r="I19" s="10"/>
    </row>
    <row r="20" spans="2:13" x14ac:dyDescent="0.2">
      <c r="B20" s="3" t="s">
        <v>29</v>
      </c>
      <c r="D20" s="1" t="str">
        <f>Commodities!B55</f>
        <v>T-CAR-PHEV40_GSL21</v>
      </c>
      <c r="E20" s="1" t="str">
        <f>Commodities!C55</f>
        <v>TRA Cars: Gasoline PHEV, 40-mile all-electric range - New</v>
      </c>
      <c r="F20" s="10" t="s">
        <v>184</v>
      </c>
      <c r="G20" s="10" t="s">
        <v>185</v>
      </c>
      <c r="I20" s="10"/>
    </row>
    <row r="21" spans="2:13" x14ac:dyDescent="0.2">
      <c r="B21" s="3" t="s">
        <v>29</v>
      </c>
      <c r="D21" s="1" t="str">
        <f>Commodities!B56</f>
        <v>T-CAR-PHEV10_DST21</v>
      </c>
      <c r="E21" s="1" t="str">
        <f>Commodities!C56</f>
        <v>TRA Cars: Diesel PHEV, 10-mile all-electric range - New</v>
      </c>
      <c r="F21" s="10" t="s">
        <v>184</v>
      </c>
      <c r="G21" s="10" t="s">
        <v>185</v>
      </c>
      <c r="I21" s="10"/>
    </row>
    <row r="22" spans="2:13" x14ac:dyDescent="0.2">
      <c r="B22" s="3" t="s">
        <v>29</v>
      </c>
      <c r="D22" s="1" t="str">
        <f>Commodities!B57</f>
        <v>T-CAR-PHEV20_DST21</v>
      </c>
      <c r="E22" s="1" t="str">
        <f>Commodities!C57</f>
        <v>TRA Cars: Diesel PHEV, 20-mile all-electric range - New</v>
      </c>
      <c r="F22" s="10" t="s">
        <v>184</v>
      </c>
      <c r="G22" s="10" t="s">
        <v>185</v>
      </c>
      <c r="I22" s="10"/>
    </row>
    <row r="23" spans="2:13" x14ac:dyDescent="0.2">
      <c r="B23" s="3" t="s">
        <v>29</v>
      </c>
      <c r="D23" s="1" t="str">
        <f>Commodities!B58</f>
        <v>T-CAR-PHEV40_DST21</v>
      </c>
      <c r="E23" s="1" t="str">
        <f>Commodities!C58</f>
        <v>TRA Cars: Diesel PHEV, 40-mile all-electric range - New</v>
      </c>
      <c r="F23" s="10" t="s">
        <v>184</v>
      </c>
      <c r="G23" s="10" t="s">
        <v>185</v>
      </c>
      <c r="I23" s="10"/>
    </row>
    <row r="24" spans="2:13" x14ac:dyDescent="0.2">
      <c r="B24" s="3" t="s">
        <v>29</v>
      </c>
      <c r="D24" s="1" t="str">
        <f>Commodities!B59</f>
        <v>T-CAR-BEV100_ELC21</v>
      </c>
      <c r="E24" s="1" t="str">
        <f>Commodities!C59</f>
        <v>TRA Cars: BEV 100 mile (160 km) all-electric range - New</v>
      </c>
      <c r="F24" s="10" t="s">
        <v>184</v>
      </c>
      <c r="G24" s="10" t="s">
        <v>185</v>
      </c>
      <c r="I24" s="10"/>
    </row>
    <row r="25" spans="2:13" x14ac:dyDescent="0.2">
      <c r="B25" s="3" t="s">
        <v>29</v>
      </c>
      <c r="D25" s="1" t="str">
        <f>Commodities!B60</f>
        <v>T-CAR-BEV150_ELC21</v>
      </c>
      <c r="E25" s="1" t="str">
        <f>Commodities!C60</f>
        <v>TRA Cars: BEV 150 mile (240 km) all-electric range - New</v>
      </c>
      <c r="F25" s="10" t="s">
        <v>184</v>
      </c>
      <c r="G25" s="10" t="s">
        <v>185</v>
      </c>
      <c r="I25" s="10"/>
    </row>
    <row r="26" spans="2:13" x14ac:dyDescent="0.2">
      <c r="B26" s="3" t="s">
        <v>29</v>
      </c>
      <c r="D26" s="1" t="str">
        <f>Commodities!B61</f>
        <v>T-CAR-BEV250_ELC21</v>
      </c>
      <c r="E26" s="1" t="str">
        <f>Commodities!C61</f>
        <v>TRA Cars: BEV 250 mile (400 km) all-electric range - New</v>
      </c>
      <c r="F26" s="10" t="s">
        <v>184</v>
      </c>
      <c r="G26" s="10" t="s">
        <v>185</v>
      </c>
      <c r="I26" s="10"/>
    </row>
    <row r="27" spans="2:13" x14ac:dyDescent="0.2">
      <c r="B27" s="3" t="s">
        <v>29</v>
      </c>
      <c r="D27" s="1" t="str">
        <f>Commodities!B62</f>
        <v>T-CAR-ICE_HYD21</v>
      </c>
      <c r="E27" s="1" t="str">
        <f>Commodities!C62</f>
        <v>TRA Cars: Hydrogen ICEs - New</v>
      </c>
      <c r="F27" s="10" t="s">
        <v>184</v>
      </c>
      <c r="G27" s="10" t="s">
        <v>185</v>
      </c>
      <c r="I27" s="10"/>
    </row>
    <row r="28" spans="2:13" x14ac:dyDescent="0.2">
      <c r="B28" s="3" t="s">
        <v>29</v>
      </c>
      <c r="D28" s="1" t="str">
        <f>Commodities!B63</f>
        <v>T-CAR-FCV_HYD21</v>
      </c>
      <c r="E28" s="1" t="str">
        <f>Commodities!C63</f>
        <v>TRA Cars: Fuel cell vehicles - New</v>
      </c>
      <c r="F28" s="10" t="s">
        <v>184</v>
      </c>
      <c r="G28" s="10" t="s">
        <v>185</v>
      </c>
      <c r="I28" s="10"/>
    </row>
    <row r="29" spans="2:13" ht="15" x14ac:dyDescent="0.25">
      <c r="B29" s="27" t="s">
        <v>115</v>
      </c>
      <c r="C29" s="27"/>
      <c r="D29" s="27"/>
      <c r="E29" s="27"/>
      <c r="F29" s="27"/>
      <c r="G29" s="27"/>
      <c r="H29" s="27"/>
      <c r="I29" s="27"/>
      <c r="J29" s="27"/>
    </row>
    <row r="30" spans="2:13" x14ac:dyDescent="0.2">
      <c r="B30" s="3" t="s">
        <v>29</v>
      </c>
      <c r="D30" s="1" t="str">
        <f>Commodities!B65</f>
        <v>T-TAX-ICE_GSL31</v>
      </c>
      <c r="E30" s="1" t="str">
        <f>Commodities!C65</f>
        <v>TRA Taxis:  Gasoline ICEs - New</v>
      </c>
      <c r="F30" s="10" t="s">
        <v>184</v>
      </c>
      <c r="G30" s="10" t="s">
        <v>185</v>
      </c>
      <c r="I30" s="10"/>
    </row>
    <row r="31" spans="2:13" x14ac:dyDescent="0.2">
      <c r="B31" s="3" t="s">
        <v>29</v>
      </c>
      <c r="D31" s="1" t="str">
        <f>Commodities!B66</f>
        <v>T-TAX-ICE_DST31</v>
      </c>
      <c r="E31" s="1" t="str">
        <f>Commodities!C66</f>
        <v>TRA Taxis: Diesel ICEs - New</v>
      </c>
      <c r="F31" s="10" t="s">
        <v>184</v>
      </c>
      <c r="G31" s="10" t="s">
        <v>185</v>
      </c>
      <c r="I31" s="10"/>
    </row>
    <row r="32" spans="2:13" x14ac:dyDescent="0.2">
      <c r="B32" s="3" t="s">
        <v>29</v>
      </c>
      <c r="D32" s="1" t="str">
        <f>Commodities!B67</f>
        <v>T-TAX-ICE_DF31</v>
      </c>
      <c r="E32" s="1" t="str">
        <f>Commodities!C67</f>
        <v>TRA Taxis: Dual fuel ICEs (CNG/BCNG &amp; Gasoline) - New</v>
      </c>
      <c r="F32" s="10" t="s">
        <v>184</v>
      </c>
      <c r="G32" s="10" t="s">
        <v>185</v>
      </c>
      <c r="I32" s="10"/>
    </row>
    <row r="33" spans="2:9" x14ac:dyDescent="0.2">
      <c r="B33" s="3" t="s">
        <v>29</v>
      </c>
      <c r="D33" s="1" t="str">
        <f>Commodities!B68</f>
        <v>T-TAX-ICE_NGB31</v>
      </c>
      <c r="E33" s="1" t="str">
        <f>Commodities!C68</f>
        <v>TRA Taxis: BioCNG and CNG ICEs - New</v>
      </c>
      <c r="F33" s="10" t="s">
        <v>184</v>
      </c>
      <c r="G33" s="10" t="s">
        <v>185</v>
      </c>
      <c r="I33" s="10"/>
    </row>
    <row r="34" spans="2:9" x14ac:dyDescent="0.2">
      <c r="B34" s="3" t="s">
        <v>29</v>
      </c>
      <c r="D34" s="1" t="str">
        <f>Commodities!B69</f>
        <v>T-TAX-ICE_E8531</v>
      </c>
      <c r="E34" s="1" t="str">
        <f>Commodities!C69</f>
        <v>TRA Taxis: Flex fuel ICEs - New</v>
      </c>
      <c r="F34" s="10" t="s">
        <v>184</v>
      </c>
      <c r="G34" s="10" t="s">
        <v>185</v>
      </c>
      <c r="I34" s="10"/>
    </row>
    <row r="35" spans="2:9" x14ac:dyDescent="0.2">
      <c r="B35" s="3" t="s">
        <v>29</v>
      </c>
      <c r="D35" s="1" t="str">
        <f>Commodities!B70</f>
        <v>T-TAX-ICE_B10031</v>
      </c>
      <c r="E35" s="1" t="str">
        <f>Commodities!C70</f>
        <v>TRA Taxis: Biodiesel ICEs - New</v>
      </c>
      <c r="F35" s="10" t="s">
        <v>184</v>
      </c>
      <c r="G35" s="10" t="s">
        <v>185</v>
      </c>
      <c r="I35" s="10"/>
    </row>
    <row r="36" spans="2:9" x14ac:dyDescent="0.2">
      <c r="B36" s="3" t="s">
        <v>29</v>
      </c>
      <c r="D36" s="1" t="str">
        <f>Commodities!B71</f>
        <v>T-TAX-HEV_GSL31</v>
      </c>
      <c r="E36" s="1" t="str">
        <f>Commodities!C71</f>
        <v>TRA Taxis: Gasoline HEVs - New</v>
      </c>
      <c r="F36" s="10" t="s">
        <v>184</v>
      </c>
      <c r="G36" s="10" t="s">
        <v>185</v>
      </c>
      <c r="I36" s="10"/>
    </row>
    <row r="37" spans="2:9" x14ac:dyDescent="0.2">
      <c r="B37" s="3" t="s">
        <v>29</v>
      </c>
      <c r="D37" s="1" t="str">
        <f>Commodities!B72</f>
        <v>T-TAX-HEV_DST31</v>
      </c>
      <c r="E37" s="1" t="str">
        <f>Commodities!C72</f>
        <v>TRA Taxis: Diesel HEV - New</v>
      </c>
      <c r="F37" s="10" t="s">
        <v>184</v>
      </c>
      <c r="G37" s="10" t="s">
        <v>185</v>
      </c>
      <c r="I37" s="10"/>
    </row>
    <row r="38" spans="2:9" x14ac:dyDescent="0.2">
      <c r="B38" s="3" t="s">
        <v>29</v>
      </c>
      <c r="D38" s="1" t="str">
        <f>Commodities!B73</f>
        <v>T-TAX-PHEV10_GSL31</v>
      </c>
      <c r="E38" s="1" t="str">
        <f>Commodities!C73</f>
        <v>TRA Taxis: Gasoline PHEV, 10-mile all-electric range - New</v>
      </c>
      <c r="F38" s="10" t="s">
        <v>184</v>
      </c>
      <c r="G38" s="10" t="s">
        <v>185</v>
      </c>
      <c r="I38" s="10"/>
    </row>
    <row r="39" spans="2:9" x14ac:dyDescent="0.2">
      <c r="B39" s="3" t="s">
        <v>29</v>
      </c>
      <c r="D39" s="1" t="str">
        <f>Commodities!B74</f>
        <v>T-TAX-PHEV20_GSL31</v>
      </c>
      <c r="E39" s="1" t="str">
        <f>Commodities!C74</f>
        <v>TRA Taxis: Gasoline PHEV, 20-mile all-electric range - New</v>
      </c>
      <c r="F39" s="10" t="s">
        <v>184</v>
      </c>
      <c r="G39" s="10" t="s">
        <v>185</v>
      </c>
      <c r="I39" s="10"/>
    </row>
    <row r="40" spans="2:9" x14ac:dyDescent="0.2">
      <c r="B40" s="3" t="s">
        <v>29</v>
      </c>
      <c r="D40" s="1" t="str">
        <f>Commodities!B75</f>
        <v>T-TAX-PHEV40_GSL31</v>
      </c>
      <c r="E40" s="1" t="str">
        <f>Commodities!C75</f>
        <v>TRA Taxis: Gasoline PHEV, 40-mile all-electric range - New</v>
      </c>
      <c r="F40" s="10" t="s">
        <v>184</v>
      </c>
      <c r="G40" s="10" t="s">
        <v>185</v>
      </c>
      <c r="I40" s="10"/>
    </row>
    <row r="41" spans="2:9" x14ac:dyDescent="0.2">
      <c r="B41" s="3" t="s">
        <v>29</v>
      </c>
      <c r="D41" s="1" t="str">
        <f>Commodities!B76</f>
        <v>T-TAX-PHEV10_DST31</v>
      </c>
      <c r="E41" s="1" t="str">
        <f>Commodities!C76</f>
        <v>TRA Taxis: Diesel PHEV, 10-mile all-electric range - New</v>
      </c>
      <c r="F41" s="10" t="s">
        <v>184</v>
      </c>
      <c r="G41" s="10" t="s">
        <v>185</v>
      </c>
      <c r="I41" s="10"/>
    </row>
    <row r="42" spans="2:9" x14ac:dyDescent="0.2">
      <c r="B42" s="3" t="s">
        <v>29</v>
      </c>
      <c r="D42" s="1" t="str">
        <f>Commodities!B77</f>
        <v>T-TAX-PHEV20_DST31</v>
      </c>
      <c r="E42" s="1" t="str">
        <f>Commodities!C77</f>
        <v>TRA Taxis: Diesel PHEV, 20-mile all-electric range - New</v>
      </c>
      <c r="F42" s="10" t="s">
        <v>184</v>
      </c>
      <c r="G42" s="10" t="s">
        <v>185</v>
      </c>
      <c r="I42" s="10"/>
    </row>
    <row r="43" spans="2:9" x14ac:dyDescent="0.2">
      <c r="B43" s="3" t="s">
        <v>29</v>
      </c>
      <c r="D43" s="1" t="str">
        <f>Commodities!B78</f>
        <v>T-TAX-PHEV40_DST31</v>
      </c>
      <c r="E43" s="1" t="str">
        <f>Commodities!C78</f>
        <v>TRA Taxis: Diesel PHEV, 40-mile all-electric range - New</v>
      </c>
      <c r="F43" s="10" t="s">
        <v>184</v>
      </c>
      <c r="G43" s="10" t="s">
        <v>185</v>
      </c>
      <c r="I43" s="10"/>
    </row>
    <row r="44" spans="2:9" x14ac:dyDescent="0.2">
      <c r="B44" s="3" t="s">
        <v>29</v>
      </c>
      <c r="D44" s="1" t="str">
        <f>Commodities!B79</f>
        <v>T-TAX-BEV100_ELC31</v>
      </c>
      <c r="E44" s="1" t="str">
        <f>Commodities!C79</f>
        <v>TRA Taxis: BEV 100 mile (160 km) all-electric range - New</v>
      </c>
      <c r="F44" s="10" t="s">
        <v>184</v>
      </c>
      <c r="G44" s="10" t="s">
        <v>185</v>
      </c>
      <c r="I44" s="10"/>
    </row>
    <row r="45" spans="2:9" x14ac:dyDescent="0.2">
      <c r="B45" s="3" t="s">
        <v>29</v>
      </c>
      <c r="D45" s="1" t="str">
        <f>Commodities!B80</f>
        <v>T-TAX-BEV150_ELC31</v>
      </c>
      <c r="E45" s="1" t="str">
        <f>Commodities!C80</f>
        <v>TRA Taxis: BEV 150 mile (240 km) all-electric range - New</v>
      </c>
      <c r="F45" s="10" t="s">
        <v>184</v>
      </c>
      <c r="G45" s="10" t="s">
        <v>185</v>
      </c>
      <c r="I45" s="10"/>
    </row>
    <row r="46" spans="2:9" x14ac:dyDescent="0.2">
      <c r="B46" s="3" t="s">
        <v>29</v>
      </c>
      <c r="D46" s="1" t="str">
        <f>Commodities!B81</f>
        <v>T-TAX-BEV250_ELC31</v>
      </c>
      <c r="E46" s="1" t="str">
        <f>Commodities!C81</f>
        <v>TRA Taxis: BEV 250 mile (400 km) all-electric range - New</v>
      </c>
      <c r="F46" s="10" t="s">
        <v>184</v>
      </c>
      <c r="G46" s="10" t="s">
        <v>185</v>
      </c>
      <c r="I46" s="10"/>
    </row>
    <row r="47" spans="2:9" x14ac:dyDescent="0.2">
      <c r="B47" s="3" t="s">
        <v>29</v>
      </c>
      <c r="D47" s="1" t="str">
        <f>Commodities!B82</f>
        <v>T-TAX-ICE_HYD31</v>
      </c>
      <c r="E47" s="1" t="str">
        <f>Commodities!C82</f>
        <v>TRA Taxis: Hydrogen ICEs - New</v>
      </c>
      <c r="F47" s="10" t="s">
        <v>184</v>
      </c>
      <c r="G47" s="10" t="s">
        <v>185</v>
      </c>
      <c r="I47" s="10"/>
    </row>
    <row r="48" spans="2:9" x14ac:dyDescent="0.2">
      <c r="B48" s="3" t="s">
        <v>29</v>
      </c>
      <c r="D48" s="1" t="str">
        <f>Commodities!B83</f>
        <v>T-TAX-FCV_HYD31</v>
      </c>
      <c r="E48" s="1" t="str">
        <f>Commodities!C83</f>
        <v>TRA Taxis: Fuel cell vehicles - New</v>
      </c>
      <c r="F48" s="10" t="s">
        <v>184</v>
      </c>
      <c r="G48" s="10" t="s">
        <v>185</v>
      </c>
      <c r="I48" s="10"/>
    </row>
    <row r="49" spans="2:10" ht="15" x14ac:dyDescent="0.25">
      <c r="B49" s="27" t="s">
        <v>116</v>
      </c>
      <c r="C49" s="27"/>
      <c r="D49" s="27"/>
      <c r="E49" s="27"/>
      <c r="F49" s="27"/>
      <c r="G49" s="27"/>
      <c r="H49" s="27"/>
      <c r="I49" s="27"/>
      <c r="J49" s="27"/>
    </row>
    <row r="50" spans="2:10" x14ac:dyDescent="0.2">
      <c r="B50" s="3" t="s">
        <v>29</v>
      </c>
      <c r="D50" s="1" t="str">
        <f>Commodities!B85</f>
        <v>T-BUS-ICE_DST41</v>
      </c>
      <c r="E50" s="1" t="str">
        <f>Commodities!C85</f>
        <v>TRA BUS: Diesel ICEs - New</v>
      </c>
      <c r="F50" s="10" t="s">
        <v>184</v>
      </c>
      <c r="G50" s="10" t="s">
        <v>185</v>
      </c>
      <c r="I50" s="10"/>
    </row>
    <row r="51" spans="2:10" x14ac:dyDescent="0.2">
      <c r="B51" s="3" t="s">
        <v>29</v>
      </c>
      <c r="D51" s="1" t="str">
        <f>Commodities!B86</f>
        <v>T-BUS-ICE_B10041</v>
      </c>
      <c r="E51" s="1" t="str">
        <f>Commodities!C86</f>
        <v>TRA BUS: Biodiesel ICEs - New</v>
      </c>
      <c r="F51" s="10" t="s">
        <v>184</v>
      </c>
      <c r="G51" s="10" t="s">
        <v>185</v>
      </c>
      <c r="I51" s="10"/>
    </row>
    <row r="52" spans="2:10" x14ac:dyDescent="0.2">
      <c r="B52" s="3" t="s">
        <v>29</v>
      </c>
      <c r="D52" s="1" t="str">
        <f>Commodities!B87</f>
        <v>T-BUS-ICE_NGB41</v>
      </c>
      <c r="E52" s="1" t="str">
        <f>Commodities!C87</f>
        <v>TRA BUS: BioCNG and CNG ICEs - New</v>
      </c>
      <c r="F52" s="10" t="s">
        <v>184</v>
      </c>
      <c r="G52" s="10" t="s">
        <v>185</v>
      </c>
      <c r="I52" s="10"/>
    </row>
    <row r="53" spans="2:10" x14ac:dyDescent="0.2">
      <c r="B53" s="3" t="s">
        <v>29</v>
      </c>
      <c r="D53" s="1" t="str">
        <f>Commodities!B88</f>
        <v>T-BUS-BEV_ELC41</v>
      </c>
      <c r="E53" s="1" t="str">
        <f>Commodities!C88</f>
        <v>TRA BUS: BEV - New</v>
      </c>
      <c r="F53" s="10" t="s">
        <v>184</v>
      </c>
      <c r="G53" s="10" t="s">
        <v>185</v>
      </c>
      <c r="I53" s="10"/>
    </row>
    <row r="54" spans="2:10" x14ac:dyDescent="0.2">
      <c r="B54" s="3" t="s">
        <v>29</v>
      </c>
      <c r="D54" s="1" t="str">
        <f>Commodities!B89</f>
        <v>T-BUS-FCV_HYD41</v>
      </c>
      <c r="E54" s="1" t="str">
        <f>Commodities!C89</f>
        <v>TRA BUS: Fuel Cell Vehicles - New</v>
      </c>
      <c r="F54" s="10" t="s">
        <v>184</v>
      </c>
      <c r="G54" s="10" t="s">
        <v>185</v>
      </c>
      <c r="I54" s="10"/>
    </row>
    <row r="55" spans="2:10" ht="15" x14ac:dyDescent="0.25">
      <c r="B55" s="27" t="s">
        <v>117</v>
      </c>
      <c r="C55" s="27"/>
      <c r="D55" s="27"/>
      <c r="E55" s="27"/>
      <c r="F55" s="27"/>
      <c r="G55" s="27"/>
      <c r="H55" s="27"/>
      <c r="I55" s="27"/>
      <c r="J55" s="27"/>
    </row>
    <row r="56" spans="2:10" x14ac:dyDescent="0.2">
      <c r="B56" s="3" t="s">
        <v>29</v>
      </c>
      <c r="D56" s="1" t="str">
        <f>Commodities!B91</f>
        <v>T-LPT-BEV_ELC51</v>
      </c>
      <c r="E56" s="1" t="str">
        <f>Commodities!C91</f>
        <v>TRA Light Passenger Train: Electric - New</v>
      </c>
      <c r="F56" s="10" t="s">
        <v>184</v>
      </c>
      <c r="G56" s="10" t="s">
        <v>185</v>
      </c>
      <c r="I56" s="10"/>
    </row>
    <row r="57" spans="2:10" x14ac:dyDescent="0.2">
      <c r="B57" s="3" t="s">
        <v>29</v>
      </c>
      <c r="D57" s="1" t="str">
        <f>Commodities!B92</f>
        <v>T-HPT-BEV_ELC51</v>
      </c>
      <c r="E57" s="1" t="str">
        <f>Commodities!C92</f>
        <v>TRA Heavy Passenger Train: Electric - New</v>
      </c>
      <c r="F57" s="10" t="s">
        <v>184</v>
      </c>
      <c r="G57" s="10" t="s">
        <v>185</v>
      </c>
      <c r="I57" s="10"/>
    </row>
    <row r="58" spans="2:10" x14ac:dyDescent="0.2">
      <c r="B58" s="3" t="s">
        <v>29</v>
      </c>
      <c r="D58" s="1" t="str">
        <f>Commodities!B93</f>
        <v>T-HPT-ICE_DST51</v>
      </c>
      <c r="E58" s="1" t="str">
        <f>Commodities!C93</f>
        <v>TRA Heavy Passenger Train: Diesel - New</v>
      </c>
      <c r="F58" s="10" t="s">
        <v>184</v>
      </c>
      <c r="G58" s="10" t="s">
        <v>185</v>
      </c>
      <c r="I58" s="10"/>
    </row>
    <row r="59" spans="2:10" ht="15" x14ac:dyDescent="0.25">
      <c r="B59" s="27" t="s">
        <v>118</v>
      </c>
      <c r="C59" s="27"/>
      <c r="D59" s="27"/>
      <c r="E59" s="27"/>
      <c r="F59" s="27"/>
      <c r="G59" s="27"/>
      <c r="H59" s="27"/>
      <c r="I59" s="27"/>
      <c r="J59" s="27"/>
    </row>
    <row r="60" spans="2:10" x14ac:dyDescent="0.2">
      <c r="B60" s="3" t="s">
        <v>29</v>
      </c>
      <c r="D60" s="1" t="str">
        <f>Commodities!B96</f>
        <v>T-LGT-ICE_DST61</v>
      </c>
      <c r="E60" s="1" t="str">
        <f>Commodities!C96</f>
        <v>TRA Light Goods Truck: Diesel ICE - New</v>
      </c>
      <c r="F60" s="28" t="s">
        <v>194</v>
      </c>
      <c r="G60" s="28" t="s">
        <v>185</v>
      </c>
      <c r="I60" s="10"/>
    </row>
    <row r="61" spans="2:10" x14ac:dyDescent="0.2">
      <c r="B61" s="3" t="s">
        <v>29</v>
      </c>
      <c r="D61" s="1" t="str">
        <f>Commodities!B97</f>
        <v>T-LGT-HEV_DST61</v>
      </c>
      <c r="E61" s="1" t="str">
        <f>Commodities!C97</f>
        <v>TRA Light Goods Truck: Diesel HEV - New</v>
      </c>
      <c r="F61" s="28" t="s">
        <v>194</v>
      </c>
      <c r="G61" s="28" t="s">
        <v>185</v>
      </c>
      <c r="I61" s="10"/>
    </row>
    <row r="62" spans="2:10" x14ac:dyDescent="0.2">
      <c r="B62" s="3" t="s">
        <v>29</v>
      </c>
      <c r="D62" s="1" t="str">
        <f>Commodities!B98</f>
        <v>T-LGT-PHEV_DST61</v>
      </c>
      <c r="E62" s="1" t="str">
        <f>Commodities!C98</f>
        <v>TRA Light Goods Truck: Diesel Plug in Hybrid - New</v>
      </c>
      <c r="F62" s="28" t="s">
        <v>194</v>
      </c>
      <c r="G62" s="28" t="s">
        <v>185</v>
      </c>
      <c r="I62" s="10"/>
    </row>
    <row r="63" spans="2:10" x14ac:dyDescent="0.2">
      <c r="B63" s="3" t="s">
        <v>29</v>
      </c>
      <c r="D63" s="1" t="str">
        <f>Commodities!B99</f>
        <v>T-LGT-ICE_NGB61</v>
      </c>
      <c r="E63" s="1" t="str">
        <f>Commodities!C99</f>
        <v>TRA Light Goods Truck: BioCNG and CNG ICE - New</v>
      </c>
      <c r="F63" s="28" t="s">
        <v>194</v>
      </c>
      <c r="G63" s="28" t="s">
        <v>185</v>
      </c>
      <c r="I63" s="10"/>
    </row>
    <row r="64" spans="2:10" s="1" customFormat="1" x14ac:dyDescent="0.2">
      <c r="B64" s="3" t="s">
        <v>29</v>
      </c>
      <c r="D64" s="1" t="str">
        <f>Commodities!B100</f>
        <v>T-LGT-PHEV_NGB61</v>
      </c>
      <c r="E64" s="1" t="str">
        <f>Commodities!C100</f>
        <v>TRA Light Goods Truck: BioCNG and CNG PHEV - New</v>
      </c>
      <c r="F64" s="28" t="s">
        <v>194</v>
      </c>
      <c r="G64" s="28" t="s">
        <v>185</v>
      </c>
      <c r="I64" s="28"/>
    </row>
    <row r="65" spans="2:10" x14ac:dyDescent="0.2">
      <c r="B65" s="3" t="s">
        <v>29</v>
      </c>
      <c r="D65" s="1" t="str">
        <f>Commodities!B101</f>
        <v>T-LGT-FCV_HYD61</v>
      </c>
      <c r="E65" s="1" t="str">
        <f>Commodities!C101</f>
        <v>TRA Light Goods Truck: Fuel Cell Vehicle - New</v>
      </c>
      <c r="F65" s="28" t="s">
        <v>194</v>
      </c>
      <c r="G65" s="28" t="s">
        <v>185</v>
      </c>
      <c r="I65" s="10"/>
    </row>
    <row r="66" spans="2:10" x14ac:dyDescent="0.2">
      <c r="B66" s="3" t="s">
        <v>29</v>
      </c>
      <c r="D66" s="1" t="str">
        <f>Commodities!B102</f>
        <v>T-LGT-BEV_ELC61</v>
      </c>
      <c r="E66" s="1" t="str">
        <f>Commodities!C102</f>
        <v>TRA Light Goods Truck: Battery Electric Vehicle - New</v>
      </c>
      <c r="F66" s="28" t="s">
        <v>194</v>
      </c>
      <c r="G66" s="28" t="s">
        <v>185</v>
      </c>
      <c r="I66" s="10"/>
    </row>
    <row r="67" spans="2:10" s="1" customFormat="1" ht="15" x14ac:dyDescent="0.25">
      <c r="B67" s="27" t="s">
        <v>329</v>
      </c>
      <c r="C67" s="27"/>
      <c r="D67" s="27"/>
      <c r="E67" s="27"/>
      <c r="F67" s="27"/>
      <c r="G67" s="27"/>
      <c r="H67" s="27"/>
      <c r="I67" s="27"/>
      <c r="J67" s="27"/>
    </row>
    <row r="68" spans="2:10" s="1" customFormat="1" x14ac:dyDescent="0.2">
      <c r="B68" s="3" t="s">
        <v>29</v>
      </c>
      <c r="D68" s="1" t="str">
        <f>Commodities!B104</f>
        <v>T-MGT-ICE_DST71</v>
      </c>
      <c r="E68" s="1" t="str">
        <f>Commodities!C104</f>
        <v>TRA Medium Goods Truck: Diesel ICE - New</v>
      </c>
      <c r="F68" s="28" t="s">
        <v>194</v>
      </c>
      <c r="G68" s="28" t="s">
        <v>185</v>
      </c>
      <c r="I68" s="28"/>
    </row>
    <row r="69" spans="2:10" s="1" customFormat="1" x14ac:dyDescent="0.2">
      <c r="B69" s="3" t="s">
        <v>29</v>
      </c>
      <c r="D69" s="1" t="str">
        <f>Commodities!B105</f>
        <v>T-MGT-HEV_DST71</v>
      </c>
      <c r="E69" s="1" t="str">
        <f>Commodities!C105</f>
        <v>TRA Medium Goods Truck: Diesel HEV - New</v>
      </c>
      <c r="F69" s="28" t="s">
        <v>194</v>
      </c>
      <c r="G69" s="28" t="s">
        <v>185</v>
      </c>
      <c r="I69" s="28"/>
    </row>
    <row r="70" spans="2:10" s="1" customFormat="1" x14ac:dyDescent="0.2">
      <c r="B70" s="3" t="s">
        <v>29</v>
      </c>
      <c r="D70" s="1" t="str">
        <f>Commodities!B106</f>
        <v>T-MGT-FCV_HYD71</v>
      </c>
      <c r="E70" s="1" t="str">
        <f>Commodities!C106</f>
        <v>TRA Medium Goods Truck: Hydrogen FCV - New</v>
      </c>
      <c r="F70" s="28" t="s">
        <v>194</v>
      </c>
      <c r="G70" s="28" t="s">
        <v>185</v>
      </c>
      <c r="I70" s="28"/>
    </row>
    <row r="71" spans="2:10" s="1" customFormat="1" x14ac:dyDescent="0.2">
      <c r="B71" s="3" t="s">
        <v>29</v>
      </c>
      <c r="D71" s="1" t="str">
        <f>Commodities!B107</f>
        <v>T-MGT-ICE_NGB71</v>
      </c>
      <c r="E71" s="1" t="str">
        <f>Commodities!C107</f>
        <v>TRA Medium Goods Truck: BioCNG and CNG ICE - New</v>
      </c>
      <c r="F71" s="28" t="s">
        <v>194</v>
      </c>
      <c r="G71" s="28" t="s">
        <v>185</v>
      </c>
      <c r="I71" s="28"/>
    </row>
    <row r="72" spans="2:10" s="1" customFormat="1" x14ac:dyDescent="0.2">
      <c r="B72" s="3" t="s">
        <v>29</v>
      </c>
      <c r="D72" s="1" t="str">
        <f>Commodities!B108</f>
        <v>T-MGT-HEV_NGB71</v>
      </c>
      <c r="E72" s="1" t="str">
        <f>Commodities!C108</f>
        <v>TRA Medium Goods Truck: BioCNG and CNG HEV - New</v>
      </c>
      <c r="F72" s="28" t="s">
        <v>194</v>
      </c>
      <c r="G72" s="28" t="s">
        <v>185</v>
      </c>
      <c r="I72" s="28"/>
    </row>
    <row r="73" spans="2:10" s="1" customFormat="1" x14ac:dyDescent="0.2">
      <c r="B73" s="3" t="s">
        <v>29</v>
      </c>
      <c r="D73" s="1" t="str">
        <f>Commodities!B109</f>
        <v>T-MGT-ICE_LNG71</v>
      </c>
      <c r="E73" s="1" t="str">
        <f>Commodities!C109</f>
        <v>TRA Medium Goods Truck: LNG ICE - New</v>
      </c>
      <c r="F73" s="28" t="s">
        <v>194</v>
      </c>
      <c r="G73" s="28" t="s">
        <v>185</v>
      </c>
      <c r="I73" s="28"/>
    </row>
    <row r="74" spans="2:10" s="1" customFormat="1" x14ac:dyDescent="0.2">
      <c r="B74" s="3" t="s">
        <v>29</v>
      </c>
      <c r="D74" s="1" t="str">
        <f>Commodities!B110</f>
        <v>T-MGT-BEV_ELC71</v>
      </c>
      <c r="E74" s="1" t="str">
        <f>Commodities!C110</f>
        <v>TRA Medium Goods Truck: Battery Electric Vehicle - New</v>
      </c>
      <c r="F74" s="28" t="s">
        <v>194</v>
      </c>
      <c r="G74" s="28" t="s">
        <v>185</v>
      </c>
      <c r="I74" s="28"/>
    </row>
    <row r="75" spans="2:10" ht="15" x14ac:dyDescent="0.25">
      <c r="B75" s="27" t="s">
        <v>119</v>
      </c>
      <c r="C75" s="27"/>
      <c r="D75" s="27"/>
      <c r="E75" s="27"/>
      <c r="F75" s="27"/>
      <c r="G75" s="27"/>
      <c r="H75" s="27"/>
      <c r="I75" s="27"/>
      <c r="J75" s="27"/>
    </row>
    <row r="76" spans="2:10" x14ac:dyDescent="0.2">
      <c r="B76" s="3" t="s">
        <v>29</v>
      </c>
      <c r="D76" s="1" t="str">
        <f>Commodities!B112</f>
        <v>T-HGT-ICE_DST81</v>
      </c>
      <c r="E76" s="1" t="str">
        <f>Commodities!C112</f>
        <v>TRA Heavy Goods Truck: Diesel ICE - New</v>
      </c>
      <c r="F76" s="28" t="s">
        <v>194</v>
      </c>
      <c r="G76" s="28" t="s">
        <v>185</v>
      </c>
      <c r="I76" s="10"/>
    </row>
    <row r="77" spans="2:10" x14ac:dyDescent="0.2">
      <c r="B77" s="3" t="s">
        <v>29</v>
      </c>
      <c r="D77" s="1" t="str">
        <f>Commodities!B113</f>
        <v>T-HGT-HEV_DST81</v>
      </c>
      <c r="E77" s="1" t="str">
        <f>Commodities!C113</f>
        <v>TRA Heavy Goods Truck: Diesel HEV - New</v>
      </c>
      <c r="F77" s="28" t="s">
        <v>194</v>
      </c>
      <c r="G77" s="28" t="s">
        <v>185</v>
      </c>
      <c r="I77" s="10"/>
    </row>
    <row r="78" spans="2:10" x14ac:dyDescent="0.2">
      <c r="B78" s="3" t="s">
        <v>29</v>
      </c>
      <c r="D78" s="1" t="str">
        <f>Commodities!B114</f>
        <v>T-HGT-FCV_HYD81</v>
      </c>
      <c r="E78" s="1" t="str">
        <f>Commodities!C114</f>
        <v>TRA Heavy Goods Truck: Hydrogen FCV - New</v>
      </c>
      <c r="F78" s="28" t="s">
        <v>194</v>
      </c>
      <c r="G78" s="28" t="s">
        <v>185</v>
      </c>
      <c r="I78" s="10"/>
    </row>
    <row r="79" spans="2:10" x14ac:dyDescent="0.2">
      <c r="B79" s="3" t="s">
        <v>29</v>
      </c>
      <c r="D79" s="1" t="str">
        <f>Commodities!B115</f>
        <v>T-HGT-ICE_NGB81</v>
      </c>
      <c r="E79" s="1" t="str">
        <f>Commodities!C115</f>
        <v>TRA Heavy Goods Truck: BioCNG and CNG ICE - New</v>
      </c>
      <c r="F79" s="28" t="s">
        <v>194</v>
      </c>
      <c r="G79" s="28" t="s">
        <v>185</v>
      </c>
      <c r="I79" s="10"/>
    </row>
    <row r="80" spans="2:10" s="1" customFormat="1" x14ac:dyDescent="0.2">
      <c r="B80" s="3" t="s">
        <v>29</v>
      </c>
      <c r="D80" s="1" t="str">
        <f>Commodities!B116</f>
        <v>T-HGT-HEV_NGB81</v>
      </c>
      <c r="E80" s="1" t="str">
        <f>Commodities!C116</f>
        <v>TRA Heavy Goods Truck: BioCNG and CNG HEV - New</v>
      </c>
      <c r="F80" s="28" t="s">
        <v>194</v>
      </c>
      <c r="G80" s="28" t="s">
        <v>185</v>
      </c>
      <c r="I80" s="28"/>
    </row>
    <row r="81" spans="2:16" s="1" customFormat="1" x14ac:dyDescent="0.2">
      <c r="B81" s="3" t="s">
        <v>29</v>
      </c>
      <c r="D81" s="1" t="str">
        <f>Commodities!B117</f>
        <v>T-HGT-ICE_LNG81</v>
      </c>
      <c r="E81" s="1" t="str">
        <f>Commodities!C117</f>
        <v>TRA Heavy Goods Truck: LNG ICE - New</v>
      </c>
      <c r="F81" s="28" t="s">
        <v>194</v>
      </c>
      <c r="G81" s="28" t="s">
        <v>185</v>
      </c>
      <c r="I81" s="28"/>
    </row>
    <row r="82" spans="2:16" s="1" customFormat="1" x14ac:dyDescent="0.2">
      <c r="B82" s="3" t="s">
        <v>29</v>
      </c>
      <c r="D82" s="1" t="str">
        <f>Commodities!B118</f>
        <v>T-HGT-BEV_ELC81</v>
      </c>
      <c r="E82" s="1" t="str">
        <f>Commodities!C118</f>
        <v>TRA Heavy Goods Truck: Battery Electric Vehicle - New</v>
      </c>
      <c r="F82" s="28" t="s">
        <v>194</v>
      </c>
      <c r="G82" s="28" t="s">
        <v>185</v>
      </c>
      <c r="I82" s="28"/>
    </row>
    <row r="83" spans="2:16" ht="15" x14ac:dyDescent="0.25">
      <c r="B83" s="27" t="s">
        <v>120</v>
      </c>
      <c r="C83" s="27"/>
      <c r="D83" s="27"/>
      <c r="E83" s="27"/>
      <c r="F83" s="27"/>
      <c r="G83" s="27"/>
      <c r="H83" s="27"/>
      <c r="I83" s="27"/>
      <c r="J83" s="27"/>
    </row>
    <row r="84" spans="2:16" x14ac:dyDescent="0.2">
      <c r="B84" s="3" t="s">
        <v>29</v>
      </c>
      <c r="D84" s="1" t="str">
        <f>Commodities!B120</f>
        <v>T-GTR-ICE_DST91</v>
      </c>
      <c r="E84" s="1" t="str">
        <f>Commodities!C120</f>
        <v>TRA Goods Train: ICE Diesel Train - New</v>
      </c>
      <c r="F84" s="28" t="s">
        <v>194</v>
      </c>
      <c r="G84" s="28" t="s">
        <v>185</v>
      </c>
      <c r="I84" s="10"/>
    </row>
    <row r="85" spans="2:16" x14ac:dyDescent="0.2">
      <c r="B85" s="3" t="s">
        <v>29</v>
      </c>
      <c r="D85" s="1" t="str">
        <f>Commodities!B121</f>
        <v>T-GTR-BEV_ELC91</v>
      </c>
      <c r="E85" s="1" t="str">
        <f>Commodities!C121</f>
        <v>TRA Goods Train: Electric Train - New</v>
      </c>
      <c r="F85" s="28" t="s">
        <v>194</v>
      </c>
      <c r="G85" s="28" t="s">
        <v>185</v>
      </c>
      <c r="I85" s="10"/>
    </row>
    <row r="86" spans="2:16" x14ac:dyDescent="0.2">
      <c r="B86" s="3" t="s">
        <v>29</v>
      </c>
      <c r="D86" s="1" t="str">
        <f>Commodities!B122</f>
        <v>T-GTR-FCV_HYD91</v>
      </c>
      <c r="E86" s="1" t="str">
        <f>Commodities!C122</f>
        <v>TRA Goods Train: Hydrogen Fuel Cell Train - New</v>
      </c>
      <c r="F86" s="28" t="s">
        <v>194</v>
      </c>
      <c r="G86" s="28" t="s">
        <v>185</v>
      </c>
      <c r="I86" s="10"/>
    </row>
    <row r="87" spans="2:16" ht="15" x14ac:dyDescent="0.25">
      <c r="B87" s="27" t="s">
        <v>364</v>
      </c>
      <c r="C87" s="27"/>
      <c r="D87" s="27"/>
      <c r="E87" s="27"/>
      <c r="F87" s="27"/>
      <c r="G87" s="27"/>
      <c r="H87" s="27"/>
      <c r="I87" s="27"/>
      <c r="J87" s="27"/>
      <c r="P87" s="22"/>
    </row>
    <row r="88" spans="2:16" x14ac:dyDescent="0.2">
      <c r="B88" s="3" t="s">
        <v>29</v>
      </c>
      <c r="D88" s="49" t="str">
        <f>Commodities!B125</f>
        <v>T-TUR_NEW</v>
      </c>
      <c r="E88" s="1" t="str">
        <f>Commodities!C125</f>
        <v>TRA Tourism: Advanced Tourism Vehicles - New</v>
      </c>
      <c r="F88" s="28" t="s">
        <v>61</v>
      </c>
      <c r="G88" s="28" t="s">
        <v>370</v>
      </c>
      <c r="P88" s="22"/>
    </row>
    <row r="89" spans="2:16" s="1" customFormat="1" x14ac:dyDescent="0.2">
      <c r="B89" s="3" t="s">
        <v>29</v>
      </c>
      <c r="D89" s="49" t="str">
        <f>Commodities!B126</f>
        <v>T-NAV_NEW</v>
      </c>
      <c r="E89" s="1" t="str">
        <f>Commodities!C126</f>
        <v>TRA Navigation: Advanced Navigation Vehicles - New</v>
      </c>
      <c r="F89" s="28" t="s">
        <v>61</v>
      </c>
      <c r="G89" s="28" t="s">
        <v>370</v>
      </c>
      <c r="P89" s="22"/>
    </row>
    <row r="90" spans="2:16" s="1" customFormat="1" x14ac:dyDescent="0.2">
      <c r="B90" s="3" t="s">
        <v>29</v>
      </c>
      <c r="D90" s="49" t="str">
        <f>Commodities!B127</f>
        <v>T-OTH_NEW</v>
      </c>
      <c r="E90" s="1" t="str">
        <f>Commodities!C127</f>
        <v xml:space="preserve">TRA Unspecified: Advanced Unspecified Vehicles - New </v>
      </c>
      <c r="F90" s="28" t="s">
        <v>61</v>
      </c>
      <c r="G90" s="28" t="s">
        <v>370</v>
      </c>
      <c r="P90" s="22"/>
    </row>
    <row r="91" spans="2:16" s="1" customFormat="1" ht="15" x14ac:dyDescent="0.25">
      <c r="B91" s="27" t="s">
        <v>375</v>
      </c>
      <c r="C91" s="27"/>
      <c r="D91" s="27"/>
      <c r="E91" s="27"/>
      <c r="F91" s="27"/>
      <c r="G91" s="27"/>
      <c r="H91" s="27"/>
      <c r="I91" s="27"/>
      <c r="J91" s="27"/>
      <c r="P91" s="22"/>
    </row>
    <row r="92" spans="2:16" x14ac:dyDescent="0.2">
      <c r="B92" s="66" t="s">
        <v>29</v>
      </c>
      <c r="D92" s="49" t="str">
        <f>Commodities!B129</f>
        <v>T-AVI_DOM_NEW</v>
      </c>
      <c r="E92" s="1" t="str">
        <f>Commodities!C129</f>
        <v>Aviation domestic - New</v>
      </c>
      <c r="F92" s="28" t="s">
        <v>61</v>
      </c>
      <c r="G92" s="28" t="s">
        <v>370</v>
      </c>
      <c r="P92" s="22"/>
    </row>
    <row r="93" spans="2:16" x14ac:dyDescent="0.2">
      <c r="B93" s="68" t="s">
        <v>29</v>
      </c>
      <c r="C93" s="30"/>
      <c r="D93" s="65" t="str">
        <f>Commodities!B130</f>
        <v>T-AVI_INT_NEW</v>
      </c>
      <c r="E93" s="30" t="str">
        <f>Commodities!C130</f>
        <v>Aviation international - New</v>
      </c>
      <c r="F93" s="69" t="s">
        <v>61</v>
      </c>
      <c r="G93" s="69" t="s">
        <v>370</v>
      </c>
      <c r="H93" s="30"/>
      <c r="I93" s="30"/>
      <c r="J93" s="30"/>
      <c r="K93" s="48"/>
      <c r="P93" s="22"/>
    </row>
    <row r="94" spans="2:16" x14ac:dyDescent="0.2">
      <c r="P94" s="22"/>
    </row>
    <row r="95" spans="2:16" x14ac:dyDescent="0.2">
      <c r="P95" s="22"/>
    </row>
    <row r="96" spans="2:16" x14ac:dyDescent="0.2">
      <c r="B96" s="1"/>
      <c r="C96" s="1"/>
      <c r="D96" s="7" t="s">
        <v>0</v>
      </c>
      <c r="E96" s="7"/>
      <c r="F96" s="1"/>
      <c r="G96" s="7"/>
      <c r="H96" s="1"/>
      <c r="I96" s="1"/>
      <c r="J96" s="8"/>
      <c r="L96" s="9"/>
      <c r="M96" s="1"/>
    </row>
    <row r="97" spans="2:25" x14ac:dyDescent="0.2">
      <c r="B97" s="11" t="s">
        <v>1</v>
      </c>
      <c r="C97" s="11" t="s">
        <v>3</v>
      </c>
      <c r="D97" s="11" t="s">
        <v>4</v>
      </c>
      <c r="E97" s="11" t="s">
        <v>5</v>
      </c>
      <c r="F97" s="12" t="s">
        <v>108</v>
      </c>
      <c r="G97" s="12" t="s">
        <v>102</v>
      </c>
      <c r="H97" s="12" t="s">
        <v>103</v>
      </c>
      <c r="I97" s="12" t="s">
        <v>109</v>
      </c>
      <c r="J97" s="12" t="s">
        <v>388</v>
      </c>
      <c r="K97" s="12" t="s">
        <v>104</v>
      </c>
      <c r="L97" s="12" t="s">
        <v>382</v>
      </c>
      <c r="M97" s="12" t="s">
        <v>105</v>
      </c>
      <c r="N97" s="35" t="s">
        <v>111</v>
      </c>
      <c r="O97" s="35" t="s">
        <v>106</v>
      </c>
      <c r="P97" s="35" t="s">
        <v>107</v>
      </c>
      <c r="Q97" s="12" t="s">
        <v>20</v>
      </c>
      <c r="R97" s="12" t="s">
        <v>30</v>
      </c>
      <c r="S97" s="13" t="s">
        <v>31</v>
      </c>
      <c r="T97" s="13" t="s">
        <v>21</v>
      </c>
    </row>
    <row r="98" spans="2:25" ht="22.5" x14ac:dyDescent="0.2">
      <c r="B98" s="37" t="s">
        <v>32</v>
      </c>
      <c r="C98" s="15" t="s">
        <v>18</v>
      </c>
      <c r="D98" s="15" t="s">
        <v>19</v>
      </c>
      <c r="E98" s="15"/>
      <c r="F98" s="16" t="s">
        <v>22</v>
      </c>
      <c r="G98" s="16" t="s">
        <v>22</v>
      </c>
      <c r="H98" s="16" t="s">
        <v>22</v>
      </c>
      <c r="I98" s="16" t="s">
        <v>110</v>
      </c>
      <c r="J98" s="16" t="s">
        <v>110</v>
      </c>
      <c r="K98" s="16" t="s">
        <v>110</v>
      </c>
      <c r="L98" s="16" t="s">
        <v>110</v>
      </c>
      <c r="M98" s="16" t="s">
        <v>110</v>
      </c>
      <c r="N98" s="16" t="s">
        <v>112</v>
      </c>
      <c r="O98" s="16" t="s">
        <v>112</v>
      </c>
      <c r="P98" s="16" t="s">
        <v>112</v>
      </c>
      <c r="Q98" s="17" t="s">
        <v>33</v>
      </c>
      <c r="R98" s="17" t="s">
        <v>34</v>
      </c>
      <c r="S98" s="16" t="s">
        <v>35</v>
      </c>
      <c r="T98" s="16" t="s">
        <v>23</v>
      </c>
    </row>
    <row r="99" spans="2:25" ht="39" thickBot="1" x14ac:dyDescent="0.25">
      <c r="B99" s="36" t="s">
        <v>36</v>
      </c>
      <c r="C99" s="34"/>
      <c r="D99" s="34"/>
      <c r="E99" s="34"/>
      <c r="F99" s="38" t="s">
        <v>195</v>
      </c>
      <c r="G99" s="38" t="s">
        <v>195</v>
      </c>
      <c r="H99" s="38" t="s">
        <v>195</v>
      </c>
      <c r="I99" s="38" t="s">
        <v>186</v>
      </c>
      <c r="J99" s="38" t="s">
        <v>186</v>
      </c>
      <c r="K99" s="38" t="s">
        <v>186</v>
      </c>
      <c r="L99" s="38" t="s">
        <v>186</v>
      </c>
      <c r="M99" s="38" t="s">
        <v>186</v>
      </c>
      <c r="N99" s="38" t="s">
        <v>187</v>
      </c>
      <c r="O99" s="38" t="s">
        <v>187</v>
      </c>
      <c r="P99" s="38" t="s">
        <v>187</v>
      </c>
      <c r="Q99" s="38" t="s">
        <v>37</v>
      </c>
      <c r="R99" s="47" t="s">
        <v>182</v>
      </c>
      <c r="S99" s="38" t="s">
        <v>38</v>
      </c>
      <c r="T99" s="38" t="s">
        <v>39</v>
      </c>
    </row>
    <row r="100" spans="2:25" s="1" customFormat="1" ht="15" x14ac:dyDescent="0.25">
      <c r="B100" s="27" t="s">
        <v>113</v>
      </c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</row>
    <row r="101" spans="2:25" x14ac:dyDescent="0.2">
      <c r="B101" s="1" t="str">
        <f>D7</f>
        <v>T-MOT-ICE_GSL01</v>
      </c>
      <c r="C101" s="1" t="str">
        <f>Commodities!B8&amp;","&amp;Commodities!B10</f>
        <v>TRAGSL,TRAETH</v>
      </c>
      <c r="D101" s="1" t="str">
        <f>Commodities!B19&amp;","&amp;Commodities!B20</f>
        <v>TRAPS,TRAPM</v>
      </c>
      <c r="E101" s="1">
        <v>2019</v>
      </c>
      <c r="F101" s="48">
        <v>0.92589999999999995</v>
      </c>
      <c r="G101" s="48">
        <v>0.95669999999999999</v>
      </c>
      <c r="H101" s="48">
        <v>0.95669999999999999</v>
      </c>
      <c r="I101" s="48">
        <v>3.4222950817033455</v>
      </c>
      <c r="J101" s="48">
        <v>3.4222950817033455</v>
      </c>
      <c r="K101" s="48">
        <v>3.4222950817033455</v>
      </c>
      <c r="L101" s="48">
        <f>K101-((K101-M101)/4)</f>
        <v>3.4222950817033455</v>
      </c>
      <c r="M101" s="48">
        <v>3.4222950817033455</v>
      </c>
      <c r="N101" s="48">
        <v>0.3422293899248452</v>
      </c>
      <c r="O101" s="48">
        <v>0.3422293899248452</v>
      </c>
      <c r="P101" s="48">
        <v>0.3422293899248452</v>
      </c>
      <c r="Q101" s="48">
        <v>2.7309999999999999</v>
      </c>
      <c r="R101" s="48">
        <v>1</v>
      </c>
      <c r="S101" s="1">
        <v>15</v>
      </c>
      <c r="T101" s="1">
        <v>1E-3</v>
      </c>
    </row>
    <row r="102" spans="2:25" x14ac:dyDescent="0.2">
      <c r="B102" s="1" t="str">
        <f>D8</f>
        <v>T-MOT-EV_ELC01</v>
      </c>
      <c r="C102" s="1" t="str">
        <f>Commodities!B15</f>
        <v>TRAELC</v>
      </c>
      <c r="D102" s="1" t="str">
        <f>Commodities!B19&amp;","&amp;Commodities!B20</f>
        <v>TRAPS,TRAPM</v>
      </c>
      <c r="E102" s="1">
        <v>2019</v>
      </c>
      <c r="F102" s="48">
        <v>8.1395999999999997</v>
      </c>
      <c r="G102" s="48">
        <v>8.4863</v>
      </c>
      <c r="H102" s="48">
        <v>9.2248000000000001</v>
      </c>
      <c r="I102" s="48">
        <v>4.6090790626979734</v>
      </c>
      <c r="J102" s="48">
        <v>4.6090790626979734</v>
      </c>
      <c r="K102" s="48">
        <v>4.3665433408192547</v>
      </c>
      <c r="L102" s="48">
        <f>K102-((K102-M102)/4)</f>
        <v>4.3691260637053775</v>
      </c>
      <c r="M102" s="48">
        <v>4.3768742323637451</v>
      </c>
      <c r="N102" s="48">
        <v>0.44354152667015678</v>
      </c>
      <c r="O102" s="48">
        <v>0.44354152667015678</v>
      </c>
      <c r="P102" s="48">
        <v>0.44354152667015678</v>
      </c>
      <c r="Q102" s="48">
        <v>2.7309999999999999</v>
      </c>
      <c r="R102" s="48">
        <v>1</v>
      </c>
      <c r="S102" s="1">
        <v>15</v>
      </c>
      <c r="T102" s="1">
        <v>1E-3</v>
      </c>
      <c r="V102" s="1"/>
      <c r="W102" s="1"/>
      <c r="X102" s="1"/>
      <c r="Y102" s="1"/>
    </row>
    <row r="103" spans="2:25" s="1" customFormat="1" ht="15" x14ac:dyDescent="0.25">
      <c r="B103" s="27" t="s">
        <v>114</v>
      </c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Y103" s="48"/>
    </row>
    <row r="104" spans="2:25" x14ac:dyDescent="0.2">
      <c r="B104" s="1" t="str">
        <f t="shared" ref="B104:B122" si="0">D10</f>
        <v>T-CAR-ICE_GSL21</v>
      </c>
      <c r="C104" s="1" t="str">
        <f>Commodities!B8&amp;","&amp;Commodities!B10</f>
        <v>TRAGSL,TRAETH</v>
      </c>
      <c r="D104" s="1" t="str">
        <f>Commodities!B19&amp;","&amp;Commodities!B20&amp;","&amp;Commodities!B21</f>
        <v>TRAPS,TRAPM,TRAPL</v>
      </c>
      <c r="E104" s="1">
        <v>2019</v>
      </c>
      <c r="F104" s="48">
        <v>0.41317922700087906</v>
      </c>
      <c r="G104" s="48">
        <v>0.41317922700087906</v>
      </c>
      <c r="H104" s="48">
        <v>0.44341185336679706</v>
      </c>
      <c r="I104" s="48">
        <f>'Purchase price'!B91/1000</f>
        <v>20.290144783549959</v>
      </c>
      <c r="J104" s="48">
        <f>AVERAGE(I104,K104)</f>
        <v>20.290144783549959</v>
      </c>
      <c r="K104" s="48">
        <f>I104</f>
        <v>20.290144783549959</v>
      </c>
      <c r="L104" s="48">
        <f>K104-((K104-M104)/4)</f>
        <v>20.290144783549959</v>
      </c>
      <c r="M104" s="48">
        <f>K104</f>
        <v>20.290144783549959</v>
      </c>
      <c r="N104" s="48">
        <v>1.0145072391774981</v>
      </c>
      <c r="O104" s="48">
        <v>1.0145072391774981</v>
      </c>
      <c r="P104" s="48">
        <v>1.0145072391774981</v>
      </c>
      <c r="Q104" s="48">
        <v>16.7</v>
      </c>
      <c r="R104" s="48">
        <v>1.49</v>
      </c>
      <c r="S104" s="1">
        <v>25</v>
      </c>
      <c r="T104" s="1">
        <v>1E-3</v>
      </c>
      <c r="V104" s="1"/>
      <c r="W104" s="1"/>
      <c r="X104" s="1"/>
    </row>
    <row r="105" spans="2:25" x14ac:dyDescent="0.2">
      <c r="B105" s="1" t="str">
        <f t="shared" si="0"/>
        <v>T-CAR-ICE_DST21</v>
      </c>
      <c r="C105" s="1" t="str">
        <f>Commodities!B9&amp;","&amp;Commodities!B11</f>
        <v>TRADST,TRABDL</v>
      </c>
      <c r="D105" s="1" t="str">
        <f>Commodities!B19&amp;","&amp;Commodities!B20&amp;","&amp;Commodities!B21</f>
        <v>TRAPS,TRAPM,TRAPL</v>
      </c>
      <c r="E105" s="1">
        <v>2019</v>
      </c>
      <c r="F105" s="48">
        <v>0.57280851694001578</v>
      </c>
      <c r="G105" s="48">
        <v>0.57280851694001578</v>
      </c>
      <c r="H105" s="48">
        <v>0.61472133525270012</v>
      </c>
      <c r="I105" s="48">
        <f>'Purchase price'!B90/1000</f>
        <v>21.831587082756254</v>
      </c>
      <c r="J105" s="48">
        <f t="shared" ref="J105:J122" si="1">AVERAGE(I105,K105)</f>
        <v>21.831587082756254</v>
      </c>
      <c r="K105" s="48">
        <f>I105</f>
        <v>21.831587082756254</v>
      </c>
      <c r="L105" s="48">
        <f t="shared" ref="L105:L142" si="2">K105-((K105-M105)/4)</f>
        <v>21.831587082756254</v>
      </c>
      <c r="M105" s="48">
        <f>K105</f>
        <v>21.831587082756254</v>
      </c>
      <c r="N105" s="48">
        <v>1.0915793541378127</v>
      </c>
      <c r="O105" s="48">
        <v>1.0915793541378127</v>
      </c>
      <c r="P105" s="48">
        <v>1.0915793541378127</v>
      </c>
      <c r="Q105" s="48">
        <v>16.7</v>
      </c>
      <c r="R105" s="48">
        <v>1.49</v>
      </c>
      <c r="S105" s="1">
        <v>25</v>
      </c>
      <c r="T105" s="1">
        <v>1E-3</v>
      </c>
      <c r="V105" s="1"/>
      <c r="W105" s="1"/>
      <c r="X105" s="1"/>
    </row>
    <row r="106" spans="2:25" x14ac:dyDescent="0.2">
      <c r="B106" s="1" t="str">
        <f t="shared" si="0"/>
        <v>T-CAR-ICE_DF21</v>
      </c>
      <c r="C106" s="1" t="str">
        <f>Commodities!B8&amp;","&amp;Commodities!B13</f>
        <v>TRAGSL,TRACNG</v>
      </c>
      <c r="D106" s="1" t="str">
        <f>Commodities!B19&amp;","&amp;Commodities!B20&amp;","&amp;Commodities!B21</f>
        <v>TRAPS,TRAPM,TRAPL</v>
      </c>
      <c r="E106" s="1">
        <v>2019</v>
      </c>
      <c r="F106" s="48">
        <v>0.41317922700087906</v>
      </c>
      <c r="G106" s="48">
        <v>0.41317922700087906</v>
      </c>
      <c r="H106" s="48">
        <v>0.44341185336679706</v>
      </c>
      <c r="I106" s="48">
        <v>21.831587082756254</v>
      </c>
      <c r="J106" s="48">
        <f t="shared" si="1"/>
        <v>21.831587082756254</v>
      </c>
      <c r="K106" s="48">
        <v>21.831587082756254</v>
      </c>
      <c r="L106" s="48">
        <f t="shared" si="2"/>
        <v>21.831587082756254</v>
      </c>
      <c r="M106" s="48">
        <v>21.831587082756254</v>
      </c>
      <c r="N106" s="48">
        <v>1.0915793541378127</v>
      </c>
      <c r="O106" s="48">
        <v>1.0915793541378127</v>
      </c>
      <c r="P106" s="48">
        <v>1.0915793541378127</v>
      </c>
      <c r="Q106" s="48">
        <v>16.7</v>
      </c>
      <c r="R106" s="48">
        <v>1.49</v>
      </c>
      <c r="S106" s="1">
        <v>25</v>
      </c>
      <c r="T106" s="1">
        <v>1E-3</v>
      </c>
      <c r="V106" s="1"/>
      <c r="W106" s="1"/>
      <c r="X106" s="1"/>
    </row>
    <row r="107" spans="2:25" x14ac:dyDescent="0.2">
      <c r="B107" s="1" t="str">
        <f t="shared" si="0"/>
        <v>T-CAR-ICE_NGB21</v>
      </c>
      <c r="C107" s="1" t="str">
        <f>Commodities!B13&amp;","&amp;Commodities!B14</f>
        <v>TRACNG,TRABNG</v>
      </c>
      <c r="D107" s="1" t="str">
        <f>Commodities!B19&amp;","&amp;Commodities!B20&amp;","&amp;Commodities!B21</f>
        <v>TRAPS,TRAPM,TRAPL</v>
      </c>
      <c r="E107" s="1">
        <v>2019</v>
      </c>
      <c r="F107" s="48">
        <v>0.41317922700087906</v>
      </c>
      <c r="G107" s="48">
        <v>0.41317922700087906</v>
      </c>
      <c r="H107" s="48">
        <v>0.44341185336679706</v>
      </c>
      <c r="I107" s="48">
        <v>24.631</v>
      </c>
      <c r="J107" s="48">
        <f t="shared" si="1"/>
        <v>24.631</v>
      </c>
      <c r="K107" s="48">
        <v>24.631</v>
      </c>
      <c r="L107" s="48">
        <f t="shared" si="2"/>
        <v>24.631</v>
      </c>
      <c r="M107" s="48">
        <v>24.631</v>
      </c>
      <c r="N107" s="48">
        <v>1.2315500000000001</v>
      </c>
      <c r="O107" s="48">
        <v>1.2315500000000001</v>
      </c>
      <c r="P107" s="48">
        <v>1.2315500000000001</v>
      </c>
      <c r="Q107" s="48">
        <v>16.7</v>
      </c>
      <c r="R107" s="48">
        <v>1.49</v>
      </c>
      <c r="S107" s="1">
        <v>25</v>
      </c>
      <c r="T107" s="1">
        <v>1E-3</v>
      </c>
      <c r="V107" s="1"/>
      <c r="W107" s="1"/>
      <c r="X107" s="1"/>
    </row>
    <row r="108" spans="2:25" x14ac:dyDescent="0.2">
      <c r="B108" s="1" t="str">
        <f t="shared" si="0"/>
        <v>T-CAR-ICE_E8521</v>
      </c>
      <c r="C108" s="1" t="str">
        <f>Commodities!B8&amp;","&amp;Commodities!B10</f>
        <v>TRAGSL,TRAETH</v>
      </c>
      <c r="D108" s="1" t="str">
        <f>Commodities!B19&amp;","&amp;Commodities!B20&amp;","&amp;Commodities!B21</f>
        <v>TRAPS,TRAPM,TRAPL</v>
      </c>
      <c r="E108" s="1">
        <v>2019</v>
      </c>
      <c r="F108" s="48">
        <v>0.38903594158617399</v>
      </c>
      <c r="G108" s="48">
        <v>0.38903594158617399</v>
      </c>
      <c r="H108" s="48">
        <v>0.41750198609247946</v>
      </c>
      <c r="I108" s="48">
        <v>20.290144783549959</v>
      </c>
      <c r="J108" s="48">
        <f t="shared" si="1"/>
        <v>20.290144783549959</v>
      </c>
      <c r="K108" s="48">
        <v>20.290144783549959</v>
      </c>
      <c r="L108" s="48">
        <f t="shared" si="2"/>
        <v>20.290144783549959</v>
      </c>
      <c r="M108" s="48">
        <v>20.290144783549959</v>
      </c>
      <c r="N108" s="48">
        <v>1.0145072391774981</v>
      </c>
      <c r="O108" s="48">
        <v>1.0145072391774981</v>
      </c>
      <c r="P108" s="48">
        <v>1.0145072391774981</v>
      </c>
      <c r="Q108" s="48">
        <v>16.7</v>
      </c>
      <c r="R108" s="48">
        <v>1.49</v>
      </c>
      <c r="S108" s="1">
        <v>25</v>
      </c>
      <c r="T108" s="1">
        <v>1E-3</v>
      </c>
      <c r="V108" s="1"/>
      <c r="W108" s="1"/>
      <c r="X108" s="1"/>
    </row>
    <row r="109" spans="2:25" x14ac:dyDescent="0.2">
      <c r="B109" s="1" t="str">
        <f t="shared" si="0"/>
        <v>T-CAR-ICE_B10021</v>
      </c>
      <c r="C109" s="1" t="str">
        <f>Commodities!B11</f>
        <v>TRABDL</v>
      </c>
      <c r="D109" s="1" t="str">
        <f>Commodities!B19&amp;","&amp;Commodities!B20&amp;","&amp;Commodities!B21</f>
        <v>TRAPS,TRAPM,TRAPL</v>
      </c>
      <c r="E109" s="1">
        <v>2019</v>
      </c>
      <c r="F109" s="48">
        <v>0.55562426143181531</v>
      </c>
      <c r="G109" s="48">
        <v>0.55562426143181531</v>
      </c>
      <c r="H109" s="48">
        <v>0.59627969519511903</v>
      </c>
      <c r="I109" s="48">
        <v>21.831587082756254</v>
      </c>
      <c r="J109" s="48">
        <f t="shared" si="1"/>
        <v>21.831587082756254</v>
      </c>
      <c r="K109" s="48">
        <v>21.831587082756254</v>
      </c>
      <c r="L109" s="48">
        <f t="shared" si="2"/>
        <v>21.831587082756254</v>
      </c>
      <c r="M109" s="48">
        <v>21.831587082756254</v>
      </c>
      <c r="N109" s="48">
        <v>1.0915793541378127</v>
      </c>
      <c r="O109" s="48">
        <v>1.0915793541378127</v>
      </c>
      <c r="P109" s="48">
        <v>1.0915793541378127</v>
      </c>
      <c r="Q109" s="48">
        <v>16.7</v>
      </c>
      <c r="R109" s="48">
        <v>1.49</v>
      </c>
      <c r="S109" s="1">
        <v>25</v>
      </c>
      <c r="T109" s="1">
        <v>1E-3</v>
      </c>
      <c r="V109" s="1"/>
      <c r="W109" s="1"/>
      <c r="X109" s="1"/>
    </row>
    <row r="110" spans="2:25" x14ac:dyDescent="0.2">
      <c r="B110" s="1" t="str">
        <f t="shared" si="0"/>
        <v>T-CAR-HEV_GSL21</v>
      </c>
      <c r="C110" s="1" t="str">
        <f>Commodities!B8&amp;","&amp;Commodities!B10</f>
        <v>TRAGSL,TRAETH</v>
      </c>
      <c r="D110" s="1" t="str">
        <f>Commodities!B19&amp;","&amp;Commodities!B20&amp;","&amp;Commodities!B21</f>
        <v>TRAPS,TRAPM,TRAPL</v>
      </c>
      <c r="E110" s="1">
        <v>2019</v>
      </c>
      <c r="F110" s="48">
        <v>0.55576563083739139</v>
      </c>
      <c r="G110" s="48">
        <v>0.55576563083739139</v>
      </c>
      <c r="H110" s="48">
        <v>0.59643140870354205</v>
      </c>
      <c r="I110" s="48">
        <v>23.751999999999999</v>
      </c>
      <c r="J110" s="48">
        <f t="shared" si="1"/>
        <v>23.613999999999997</v>
      </c>
      <c r="K110" s="48">
        <v>23.475999999999999</v>
      </c>
      <c r="L110" s="48">
        <f t="shared" si="2"/>
        <v>23.299250000000001</v>
      </c>
      <c r="M110" s="48">
        <v>22.768999999999998</v>
      </c>
      <c r="N110" s="48">
        <v>1.1876000000000002</v>
      </c>
      <c r="O110" s="48">
        <v>1.1738</v>
      </c>
      <c r="P110" s="48">
        <v>1.13845</v>
      </c>
      <c r="Q110" s="48">
        <v>16.7</v>
      </c>
      <c r="R110" s="48">
        <v>1.49</v>
      </c>
      <c r="S110" s="1">
        <v>25</v>
      </c>
      <c r="T110" s="1">
        <v>1E-3</v>
      </c>
      <c r="V110" s="1"/>
      <c r="W110" s="1"/>
      <c r="X110" s="1"/>
    </row>
    <row r="111" spans="2:25" x14ac:dyDescent="0.2">
      <c r="B111" s="1" t="str">
        <f t="shared" si="0"/>
        <v>T-CAR-HEV_DST21</v>
      </c>
      <c r="C111" s="1" t="str">
        <f>Commodities!B9&amp;","&amp;Commodities!B11</f>
        <v>TRADST,TRABDL</v>
      </c>
      <c r="D111" s="1" t="str">
        <f>Commodities!B19&amp;","&amp;Commodities!B20&amp;","&amp;Commodities!B21</f>
        <v>TRAPS,TRAPM,TRAPL</v>
      </c>
      <c r="E111" s="1">
        <v>2019</v>
      </c>
      <c r="F111" s="48">
        <v>0.7191140687029639</v>
      </c>
      <c r="G111" s="48">
        <v>0.7191140687029639</v>
      </c>
      <c r="H111" s="48">
        <v>0.7717321712909857</v>
      </c>
      <c r="I111" s="48">
        <v>25.646000000000001</v>
      </c>
      <c r="J111" s="48">
        <f t="shared" si="1"/>
        <v>25.489000000000001</v>
      </c>
      <c r="K111" s="48">
        <v>25.332000000000001</v>
      </c>
      <c r="L111" s="48">
        <f t="shared" si="2"/>
        <v>25.141249999999999</v>
      </c>
      <c r="M111" s="48">
        <v>24.568999999999999</v>
      </c>
      <c r="N111" s="48">
        <v>1.2823000000000002</v>
      </c>
      <c r="O111" s="48">
        <v>1.2666000000000002</v>
      </c>
      <c r="P111" s="48">
        <v>1.22845</v>
      </c>
      <c r="Q111" s="48">
        <v>16.7</v>
      </c>
      <c r="R111" s="48">
        <v>1.49</v>
      </c>
      <c r="S111" s="1">
        <v>25</v>
      </c>
      <c r="T111" s="1">
        <v>1E-3</v>
      </c>
      <c r="V111" s="1"/>
      <c r="W111" s="1"/>
      <c r="X111" s="1"/>
    </row>
    <row r="112" spans="2:25" x14ac:dyDescent="0.2">
      <c r="B112" s="1" t="str">
        <f t="shared" si="0"/>
        <v>T-CAR-PHEV10_GSL21</v>
      </c>
      <c r="C112" s="1" t="str">
        <f>Commodities!B8&amp;","&amp;Commodities!B15</f>
        <v>TRAGSL,TRAELC</v>
      </c>
      <c r="D112" s="1" t="str">
        <f>Commodities!B19&amp;","&amp;Commodities!B20&amp;","&amp;Commodities!B21</f>
        <v>TRAPS,TRAPM,TRAPL</v>
      </c>
      <c r="E112" s="1">
        <v>2019</v>
      </c>
      <c r="F112" s="48">
        <v>0.66746450139399738</v>
      </c>
      <c r="G112" s="48">
        <v>0.71490114421226547</v>
      </c>
      <c r="H112" s="48">
        <v>0.76730227520164618</v>
      </c>
      <c r="I112" s="48">
        <v>30.9495</v>
      </c>
      <c r="J112" s="48">
        <f t="shared" si="1"/>
        <v>28.889250000000001</v>
      </c>
      <c r="K112" s="48">
        <v>26.829000000000001</v>
      </c>
      <c r="L112" s="48">
        <f t="shared" si="2"/>
        <v>26.464500000000001</v>
      </c>
      <c r="M112" s="48">
        <v>25.370999999999999</v>
      </c>
      <c r="N112" s="48">
        <v>1.5474750000000002</v>
      </c>
      <c r="O112" s="48">
        <v>1.34145</v>
      </c>
      <c r="P112" s="48">
        <v>1.2685500000000003</v>
      </c>
      <c r="Q112" s="48">
        <v>16.7</v>
      </c>
      <c r="R112" s="48">
        <v>1.49</v>
      </c>
      <c r="S112" s="1">
        <v>25</v>
      </c>
      <c r="T112" s="1">
        <v>1E-3</v>
      </c>
      <c r="V112" s="1"/>
      <c r="W112" s="1"/>
      <c r="X112" s="1"/>
    </row>
    <row r="113" spans="2:24" x14ac:dyDescent="0.2">
      <c r="B113" s="1" t="str">
        <f t="shared" si="0"/>
        <v>T-CAR-PHEV20_GSL21</v>
      </c>
      <c r="C113" s="1" t="str">
        <f>Commodities!B8&amp;","&amp;Commodities!B15</f>
        <v>TRAGSL,TRAELC</v>
      </c>
      <c r="D113" s="1" t="str">
        <f>Commodities!B19&amp;","&amp;Commodities!B20&amp;","&amp;Commodities!B21</f>
        <v>TRAPS,TRAPM,TRAPL</v>
      </c>
      <c r="E113" s="1">
        <v>2019</v>
      </c>
      <c r="F113" s="48">
        <v>0.94004558122126858</v>
      </c>
      <c r="G113" s="48">
        <v>1.0068545371674693</v>
      </c>
      <c r="H113" s="48">
        <v>1.0806553932949277</v>
      </c>
      <c r="I113" s="48">
        <v>30.9495</v>
      </c>
      <c r="J113" s="48">
        <f t="shared" si="1"/>
        <v>28.889250000000001</v>
      </c>
      <c r="K113" s="48">
        <v>26.829000000000001</v>
      </c>
      <c r="L113" s="48">
        <f t="shared" si="2"/>
        <v>26.464500000000001</v>
      </c>
      <c r="M113" s="48">
        <v>25.370999999999999</v>
      </c>
      <c r="N113" s="48">
        <v>1.5474750000000002</v>
      </c>
      <c r="O113" s="48">
        <v>1.34145</v>
      </c>
      <c r="P113" s="48">
        <v>1.2685500000000003</v>
      </c>
      <c r="Q113" s="48">
        <v>16.7</v>
      </c>
      <c r="R113" s="48">
        <v>1.49</v>
      </c>
      <c r="S113" s="1">
        <v>25</v>
      </c>
      <c r="T113" s="1">
        <v>1E-3</v>
      </c>
      <c r="V113" s="1"/>
      <c r="W113" s="1"/>
      <c r="X113" s="1"/>
    </row>
    <row r="114" spans="2:24" x14ac:dyDescent="0.2">
      <c r="B114" s="1" t="str">
        <f t="shared" si="0"/>
        <v>T-CAR-PHEV40_GSL21</v>
      </c>
      <c r="C114" s="1" t="str">
        <f>Commodities!B8&amp;","&amp;Commodities!B15</f>
        <v>TRAGSL,TRAELC</v>
      </c>
      <c r="D114" s="1" t="str">
        <f>Commodities!B19&amp;","&amp;Commodities!B20&amp;","&amp;Commodities!B21</f>
        <v>TRAPS,TRAPM,TRAPL</v>
      </c>
      <c r="E114" s="1">
        <v>2019</v>
      </c>
      <c r="F114" s="48">
        <v>1.1256490393255483</v>
      </c>
      <c r="G114" s="48">
        <v>1.205648816550694</v>
      </c>
      <c r="H114" s="48">
        <v>1.2940209811146188</v>
      </c>
      <c r="I114" s="48">
        <v>30.9495</v>
      </c>
      <c r="J114" s="48">
        <f t="shared" si="1"/>
        <v>28.889250000000001</v>
      </c>
      <c r="K114" s="48">
        <v>26.829000000000001</v>
      </c>
      <c r="L114" s="48">
        <f t="shared" si="2"/>
        <v>26.464500000000001</v>
      </c>
      <c r="M114" s="48">
        <v>25.370999999999999</v>
      </c>
      <c r="N114" s="48">
        <v>1.5474750000000002</v>
      </c>
      <c r="O114" s="48">
        <v>1.34145</v>
      </c>
      <c r="P114" s="48">
        <v>1.2685500000000003</v>
      </c>
      <c r="Q114" s="48">
        <v>16.7</v>
      </c>
      <c r="R114" s="48">
        <v>1.49</v>
      </c>
      <c r="S114" s="1">
        <v>25</v>
      </c>
      <c r="T114" s="1">
        <v>1E-3</v>
      </c>
      <c r="V114" s="1"/>
      <c r="W114" s="1"/>
      <c r="X114" s="1"/>
    </row>
    <row r="115" spans="2:24" x14ac:dyDescent="0.2">
      <c r="B115" s="1" t="str">
        <f t="shared" si="0"/>
        <v>T-CAR-PHEV10_DST21</v>
      </c>
      <c r="C115" s="1" t="str">
        <f>Commodities!B9&amp;","&amp;Commodities!B15</f>
        <v>TRADST,TRAELC</v>
      </c>
      <c r="D115" s="1" t="str">
        <f>Commodities!B19&amp;","&amp;Commodities!B20&amp;","&amp;Commodities!B21</f>
        <v>TRAPS,TRAPM,TRAPL</v>
      </c>
      <c r="E115" s="1">
        <v>2019</v>
      </c>
      <c r="F115" s="48">
        <v>1.0317522356667617</v>
      </c>
      <c r="G115" s="48">
        <v>1.1050787753974236</v>
      </c>
      <c r="H115" s="48">
        <v>1.1860793139082293</v>
      </c>
      <c r="I115" s="48">
        <v>33.423499999999997</v>
      </c>
      <c r="J115" s="48">
        <f t="shared" si="1"/>
        <v>31.186749999999996</v>
      </c>
      <c r="K115" s="48">
        <v>28.95</v>
      </c>
      <c r="L115" s="48">
        <f t="shared" si="2"/>
        <v>28.556750000000001</v>
      </c>
      <c r="M115" s="48">
        <v>27.376999999999999</v>
      </c>
      <c r="N115" s="48">
        <v>1.6711750000000001</v>
      </c>
      <c r="O115" s="48">
        <v>1.4475</v>
      </c>
      <c r="P115" s="48">
        <v>1.3688500000000001</v>
      </c>
      <c r="Q115" s="48">
        <v>16.7</v>
      </c>
      <c r="R115" s="48">
        <v>1.49</v>
      </c>
      <c r="S115" s="1">
        <v>25</v>
      </c>
      <c r="T115" s="1">
        <v>1E-3</v>
      </c>
      <c r="V115" s="1"/>
      <c r="W115" s="1"/>
      <c r="X115" s="1"/>
    </row>
    <row r="116" spans="2:24" x14ac:dyDescent="0.2">
      <c r="B116" s="1" t="str">
        <f t="shared" si="0"/>
        <v>T-CAR-PHEV20_DST21</v>
      </c>
      <c r="C116" s="1" t="str">
        <f>Commodities!B9&amp;","&amp;Commodities!B15</f>
        <v>TRADST,TRAELC</v>
      </c>
      <c r="D116" s="1" t="str">
        <f>Commodities!B19&amp;","&amp;Commodities!B20&amp;","&amp;Commodities!B21</f>
        <v>TRAPS,TRAPM,TRAPL</v>
      </c>
      <c r="E116" s="1">
        <v>2019</v>
      </c>
      <c r="F116" s="48">
        <v>1.2163400634539354</v>
      </c>
      <c r="G116" s="48">
        <v>1.3027852437071312</v>
      </c>
      <c r="H116" s="48">
        <v>1.3982773558113184</v>
      </c>
      <c r="I116" s="48">
        <v>33.423499999999997</v>
      </c>
      <c r="J116" s="48">
        <f t="shared" si="1"/>
        <v>31.186749999999996</v>
      </c>
      <c r="K116" s="48">
        <v>28.95</v>
      </c>
      <c r="L116" s="48">
        <f t="shared" si="2"/>
        <v>28.556750000000001</v>
      </c>
      <c r="M116" s="48">
        <v>27.376999999999999</v>
      </c>
      <c r="N116" s="48">
        <v>1.6711750000000001</v>
      </c>
      <c r="O116" s="48">
        <v>1.4475</v>
      </c>
      <c r="P116" s="48">
        <v>1.3688500000000001</v>
      </c>
      <c r="Q116" s="48">
        <v>16.7</v>
      </c>
      <c r="R116" s="48">
        <v>1.49</v>
      </c>
      <c r="S116" s="1">
        <v>25</v>
      </c>
      <c r="T116" s="1">
        <v>1E-3</v>
      </c>
      <c r="V116" s="1"/>
      <c r="W116" s="1"/>
      <c r="X116" s="1"/>
    </row>
    <row r="117" spans="2:24" x14ac:dyDescent="0.2">
      <c r="B117" s="1" t="str">
        <f t="shared" si="0"/>
        <v>T-CAR-PHEV40_DST21</v>
      </c>
      <c r="C117" s="1" t="str">
        <f>Commodities!B9&amp;","&amp;Commodities!B15</f>
        <v>TRADST,TRAELC</v>
      </c>
      <c r="D117" s="1" t="str">
        <f>Commodities!B19&amp;","&amp;Commodities!B20&amp;","&amp;Commodities!B21</f>
        <v>TRAPS,TRAPM,TRAPL</v>
      </c>
      <c r="E117" s="1">
        <v>2019</v>
      </c>
      <c r="F117" s="48">
        <v>1.2298935814529692</v>
      </c>
      <c r="G117" s="48">
        <v>1.3173020090262975</v>
      </c>
      <c r="H117" s="48">
        <v>1.4138581772271772</v>
      </c>
      <c r="I117" s="48">
        <v>33.423499999999997</v>
      </c>
      <c r="J117" s="48">
        <f t="shared" si="1"/>
        <v>31.186749999999996</v>
      </c>
      <c r="K117" s="48">
        <v>28.95</v>
      </c>
      <c r="L117" s="48">
        <f t="shared" si="2"/>
        <v>28.556750000000001</v>
      </c>
      <c r="M117" s="48">
        <v>27.376999999999999</v>
      </c>
      <c r="N117" s="48">
        <v>1.6711750000000001</v>
      </c>
      <c r="O117" s="48">
        <v>1.4475</v>
      </c>
      <c r="P117" s="48">
        <v>1.3688500000000001</v>
      </c>
      <c r="Q117" s="48">
        <v>16.7</v>
      </c>
      <c r="R117" s="48">
        <v>1.49</v>
      </c>
      <c r="S117" s="1">
        <v>25</v>
      </c>
      <c r="T117" s="1">
        <v>1E-3</v>
      </c>
      <c r="V117" s="1"/>
      <c r="W117" s="1"/>
      <c r="X117" s="1"/>
    </row>
    <row r="118" spans="2:24" x14ac:dyDescent="0.2">
      <c r="B118" s="1" t="str">
        <f t="shared" si="0"/>
        <v>T-CAR-BEV100_ELC21</v>
      </c>
      <c r="C118" s="1" t="str">
        <f>Commodities!B15</f>
        <v>TRAELC</v>
      </c>
      <c r="D118" s="1" t="str">
        <f>Commodities!B19&amp;","&amp;Commodities!B20&amp;","&amp;Commodities!B21</f>
        <v>TRAPS,TRAPM,TRAPL</v>
      </c>
      <c r="E118" s="1">
        <v>2019</v>
      </c>
      <c r="F118" s="48">
        <v>1.6228513192037117</v>
      </c>
      <c r="G118" s="48">
        <v>1.7464971340001851</v>
      </c>
      <c r="H118" s="48">
        <v>1.8856843622815582</v>
      </c>
      <c r="I118" s="48">
        <v>32.970999999999997</v>
      </c>
      <c r="J118" s="48">
        <f t="shared" si="1"/>
        <v>30.275999999999996</v>
      </c>
      <c r="K118" s="48">
        <v>27.581</v>
      </c>
      <c r="L118" s="48">
        <f t="shared" si="2"/>
        <v>26.847249999999999</v>
      </c>
      <c r="M118" s="48">
        <v>24.646000000000001</v>
      </c>
      <c r="N118" s="48">
        <v>1.6485500000000002</v>
      </c>
      <c r="O118" s="48">
        <v>1.3790500000000001</v>
      </c>
      <c r="P118" s="48">
        <v>1.2323000000000002</v>
      </c>
      <c r="Q118" s="48">
        <v>16.7</v>
      </c>
      <c r="R118" s="48">
        <v>1.49</v>
      </c>
      <c r="S118" s="1">
        <v>25</v>
      </c>
      <c r="T118" s="1">
        <v>1E-3</v>
      </c>
      <c r="V118" s="1"/>
      <c r="W118" s="1"/>
      <c r="X118" s="1"/>
    </row>
    <row r="119" spans="2:24" x14ac:dyDescent="0.2">
      <c r="B119" s="1" t="str">
        <f t="shared" si="0"/>
        <v>T-CAR-BEV150_ELC21</v>
      </c>
      <c r="C119" s="1" t="str">
        <f>Commodities!B15</f>
        <v>TRAELC</v>
      </c>
      <c r="D119" s="1" t="str">
        <f>Commodities!B19&amp;","&amp;Commodities!B20&amp;","&amp;Commodities!B21</f>
        <v>TRAPS,TRAPM,TRAPL</v>
      </c>
      <c r="E119" s="1">
        <v>2019</v>
      </c>
      <c r="F119" s="48">
        <v>1.6228513192037117</v>
      </c>
      <c r="G119" s="48">
        <v>1.7464971340001851</v>
      </c>
      <c r="H119" s="48">
        <v>1.8856843622815582</v>
      </c>
      <c r="I119" s="48">
        <v>32.970999999999997</v>
      </c>
      <c r="J119" s="48">
        <f t="shared" si="1"/>
        <v>30.275999999999996</v>
      </c>
      <c r="K119" s="48">
        <v>27.581</v>
      </c>
      <c r="L119" s="48">
        <f t="shared" si="2"/>
        <v>26.847249999999999</v>
      </c>
      <c r="M119" s="48">
        <v>24.646000000000001</v>
      </c>
      <c r="N119" s="48">
        <v>1.6485500000000002</v>
      </c>
      <c r="O119" s="48">
        <v>1.3790500000000001</v>
      </c>
      <c r="P119" s="48">
        <v>1.2323000000000002</v>
      </c>
      <c r="Q119" s="48">
        <v>16.7</v>
      </c>
      <c r="R119" s="48">
        <v>1.49</v>
      </c>
      <c r="S119" s="1">
        <v>25</v>
      </c>
      <c r="T119" s="1">
        <v>1E-3</v>
      </c>
      <c r="V119" s="1"/>
      <c r="W119" s="1"/>
      <c r="X119" s="1"/>
    </row>
    <row r="120" spans="2:24" x14ac:dyDescent="0.2">
      <c r="B120" s="1" t="str">
        <f t="shared" si="0"/>
        <v>T-CAR-BEV250_ELC21</v>
      </c>
      <c r="C120" s="1" t="str">
        <f>Commodities!B15</f>
        <v>TRAELC</v>
      </c>
      <c r="D120" s="1" t="str">
        <f>Commodities!B19&amp;","&amp;Commodities!B20&amp;","&amp;Commodities!B21</f>
        <v>TRAPS,TRAPM,TRAPL</v>
      </c>
      <c r="E120" s="1">
        <v>2019</v>
      </c>
      <c r="F120" s="48">
        <v>1.6228513192037117</v>
      </c>
      <c r="G120" s="48">
        <v>1.7464971340001851</v>
      </c>
      <c r="H120" s="48">
        <v>1.8856843622815582</v>
      </c>
      <c r="I120" s="48">
        <v>32.970999999999997</v>
      </c>
      <c r="J120" s="48">
        <f t="shared" si="1"/>
        <v>30.275999999999996</v>
      </c>
      <c r="K120" s="48">
        <v>27.581</v>
      </c>
      <c r="L120" s="48">
        <f t="shared" si="2"/>
        <v>26.847249999999999</v>
      </c>
      <c r="M120" s="48">
        <v>24.646000000000001</v>
      </c>
      <c r="N120" s="48">
        <v>1.6485500000000002</v>
      </c>
      <c r="O120" s="48">
        <v>1.3790500000000001</v>
      </c>
      <c r="P120" s="48">
        <v>1.2323000000000002</v>
      </c>
      <c r="Q120" s="48">
        <v>16.7</v>
      </c>
      <c r="R120" s="48">
        <v>1.49</v>
      </c>
      <c r="S120" s="1">
        <v>25</v>
      </c>
      <c r="T120" s="1">
        <v>1E-3</v>
      </c>
      <c r="V120" s="1"/>
      <c r="W120" s="1"/>
      <c r="X120" s="1"/>
    </row>
    <row r="121" spans="2:24" x14ac:dyDescent="0.2">
      <c r="B121" s="1" t="str">
        <f t="shared" si="0"/>
        <v>T-CAR-ICE_HYD21</v>
      </c>
      <c r="C121" s="1" t="str">
        <f>Commodities!B17</f>
        <v>TRAH2</v>
      </c>
      <c r="D121" s="1" t="str">
        <f>Commodities!B19&amp;","&amp;Commodities!B20&amp;","&amp;Commodities!B21</f>
        <v>TRAPS,TRAPM,TRAPL</v>
      </c>
      <c r="E121" s="1">
        <v>2030</v>
      </c>
      <c r="F121" s="48">
        <v>0.66724203897835621</v>
      </c>
      <c r="G121" s="48">
        <v>0.66724203897835621</v>
      </c>
      <c r="H121" s="48">
        <v>0.7160646271962845</v>
      </c>
      <c r="I121" s="48">
        <v>60.819000000000003</v>
      </c>
      <c r="J121" s="48">
        <f t="shared" si="1"/>
        <v>46.0015</v>
      </c>
      <c r="K121" s="48">
        <v>31.184000000000001</v>
      </c>
      <c r="L121" s="48">
        <f t="shared" si="2"/>
        <v>29.587</v>
      </c>
      <c r="M121" s="48">
        <v>24.795999999999999</v>
      </c>
      <c r="N121" s="48">
        <v>3.0409500000000005</v>
      </c>
      <c r="O121" s="48">
        <v>1.5592000000000001</v>
      </c>
      <c r="P121" s="48">
        <v>1.2398000000000002</v>
      </c>
      <c r="Q121" s="48">
        <v>16.7</v>
      </c>
      <c r="R121" s="48">
        <v>1.49</v>
      </c>
      <c r="S121" s="1">
        <v>25</v>
      </c>
      <c r="T121" s="1">
        <v>1E-3</v>
      </c>
      <c r="V121" s="1"/>
      <c r="W121" s="1"/>
      <c r="X121" s="1"/>
    </row>
    <row r="122" spans="2:24" x14ac:dyDescent="0.2">
      <c r="B122" s="1" t="str">
        <f t="shared" si="0"/>
        <v>T-CAR-FCV_HYD21</v>
      </c>
      <c r="C122" s="1" t="str">
        <f>Commodities!B17</f>
        <v>TRAH2</v>
      </c>
      <c r="D122" s="1" t="str">
        <f>Commodities!B19&amp;","&amp;Commodities!B20&amp;","&amp;Commodities!B21</f>
        <v>TRAPS,TRAPM,TRAPL</v>
      </c>
      <c r="E122" s="1">
        <v>2030</v>
      </c>
      <c r="F122" s="48">
        <v>0.82180053029786837</v>
      </c>
      <c r="G122" s="48">
        <v>0.89793463937178508</v>
      </c>
      <c r="H122" s="48">
        <v>1.0117875960385425</v>
      </c>
      <c r="I122" s="48">
        <v>60.819000000000003</v>
      </c>
      <c r="J122" s="48">
        <f t="shared" si="1"/>
        <v>46.0015</v>
      </c>
      <c r="K122" s="48">
        <v>31.184000000000001</v>
      </c>
      <c r="L122" s="48">
        <f t="shared" si="2"/>
        <v>29.587</v>
      </c>
      <c r="M122" s="48">
        <v>24.795999999999999</v>
      </c>
      <c r="N122" s="48">
        <v>3.0409500000000005</v>
      </c>
      <c r="O122" s="48">
        <v>1.5592000000000001</v>
      </c>
      <c r="P122" s="48">
        <v>1.2398000000000002</v>
      </c>
      <c r="Q122" s="48">
        <v>16.7</v>
      </c>
      <c r="R122" s="48">
        <v>1.49</v>
      </c>
      <c r="S122" s="1">
        <v>25</v>
      </c>
      <c r="T122" s="1">
        <v>1E-3</v>
      </c>
      <c r="V122" s="1"/>
      <c r="W122" s="1"/>
      <c r="X122" s="1"/>
    </row>
    <row r="123" spans="2:24" s="1" customFormat="1" ht="15" x14ac:dyDescent="0.25">
      <c r="B123" s="27" t="s">
        <v>115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</row>
    <row r="124" spans="2:24" x14ac:dyDescent="0.2">
      <c r="B124" s="1" t="str">
        <f t="shared" ref="B124:B142" si="3">D30</f>
        <v>T-TAX-ICE_GSL31</v>
      </c>
      <c r="C124" s="1" t="str">
        <f>Commodities!B8&amp;","&amp;Commodities!B10</f>
        <v>TRAGSL,TRAETH</v>
      </c>
      <c r="D124" s="1" t="str">
        <f>Commodities!B19&amp;","&amp;Commodities!B20&amp;","&amp;Commodities!B21</f>
        <v>TRAPS,TRAPM,TRAPL</v>
      </c>
      <c r="E124" s="1">
        <v>2019</v>
      </c>
      <c r="F124" s="48">
        <v>0.41317922700087906</v>
      </c>
      <c r="G124" s="48">
        <v>0.41317922700087906</v>
      </c>
      <c r="H124" s="48">
        <v>0.44341185336679706</v>
      </c>
      <c r="I124" s="48">
        <v>20.290144783549959</v>
      </c>
      <c r="J124" s="48">
        <f>AVERAGE(I124,K124)</f>
        <v>20.290144783549959</v>
      </c>
      <c r="K124" s="48">
        <v>20.290144783549959</v>
      </c>
      <c r="L124" s="48">
        <f t="shared" si="2"/>
        <v>20.290144783549959</v>
      </c>
      <c r="M124" s="48">
        <v>20.290144783549959</v>
      </c>
      <c r="N124" s="48">
        <v>1.0145072391774981</v>
      </c>
      <c r="O124" s="48">
        <v>1.0145072391774981</v>
      </c>
      <c r="P124" s="48">
        <v>1.0145072391774981</v>
      </c>
      <c r="Q124" s="48">
        <v>39.93</v>
      </c>
      <c r="R124" s="48">
        <v>1.49</v>
      </c>
      <c r="S124" s="1">
        <v>15</v>
      </c>
      <c r="T124" s="1">
        <v>1E-3</v>
      </c>
      <c r="V124" s="1"/>
      <c r="W124" s="1"/>
      <c r="X124" s="1"/>
    </row>
    <row r="125" spans="2:24" x14ac:dyDescent="0.2">
      <c r="B125" s="1" t="str">
        <f t="shared" si="3"/>
        <v>T-TAX-ICE_DST31</v>
      </c>
      <c r="C125" s="1" t="str">
        <f>Commodities!B9&amp;","&amp;Commodities!B11</f>
        <v>TRADST,TRABDL</v>
      </c>
      <c r="D125" s="1" t="str">
        <f>Commodities!B19&amp;","&amp;Commodities!B20&amp;","&amp;Commodities!B21</f>
        <v>TRAPS,TRAPM,TRAPL</v>
      </c>
      <c r="E125" s="1">
        <v>2019</v>
      </c>
      <c r="F125" s="48">
        <v>0.57280851694001578</v>
      </c>
      <c r="G125" s="48">
        <v>0.57280851694001578</v>
      </c>
      <c r="H125" s="48">
        <v>0.61472133525270012</v>
      </c>
      <c r="I125" s="48">
        <v>21.831587082756254</v>
      </c>
      <c r="J125" s="48">
        <f t="shared" ref="J125:J142" si="4">AVERAGE(I125,K125)</f>
        <v>21.831587082756254</v>
      </c>
      <c r="K125" s="48">
        <v>21.831587082756254</v>
      </c>
      <c r="L125" s="48">
        <f t="shared" si="2"/>
        <v>21.831587082756254</v>
      </c>
      <c r="M125" s="48">
        <v>21.831587082756254</v>
      </c>
      <c r="N125" s="48">
        <v>1.0915793541378127</v>
      </c>
      <c r="O125" s="48">
        <v>1.0915793541378127</v>
      </c>
      <c r="P125" s="48">
        <v>1.0915793541378127</v>
      </c>
      <c r="Q125" s="48">
        <f>Q124</f>
        <v>39.93</v>
      </c>
      <c r="R125" s="48">
        <v>1.49</v>
      </c>
      <c r="S125" s="1">
        <v>15</v>
      </c>
      <c r="T125" s="1">
        <v>1E-3</v>
      </c>
      <c r="V125" s="1"/>
      <c r="W125" s="1"/>
      <c r="X125" s="1"/>
    </row>
    <row r="126" spans="2:24" x14ac:dyDescent="0.2">
      <c r="B126" s="1" t="str">
        <f t="shared" si="3"/>
        <v>T-TAX-ICE_DF31</v>
      </c>
      <c r="C126" s="1" t="str">
        <f>Commodities!B8&amp;","&amp;Commodities!B13</f>
        <v>TRAGSL,TRACNG</v>
      </c>
      <c r="D126" s="1" t="str">
        <f>Commodities!B19&amp;","&amp;Commodities!B20&amp;","&amp;Commodities!B21</f>
        <v>TRAPS,TRAPM,TRAPL</v>
      </c>
      <c r="E126" s="1">
        <v>2019</v>
      </c>
      <c r="F126" s="48">
        <v>0.41317922700087906</v>
      </c>
      <c r="G126" s="48">
        <v>0.41317922700087906</v>
      </c>
      <c r="H126" s="48">
        <v>0.44341185336679706</v>
      </c>
      <c r="I126" s="48">
        <v>21.831587082756254</v>
      </c>
      <c r="J126" s="48">
        <f t="shared" si="4"/>
        <v>21.831587082756254</v>
      </c>
      <c r="K126" s="48">
        <v>21.831587082756254</v>
      </c>
      <c r="L126" s="48">
        <f t="shared" si="2"/>
        <v>21.831587082756254</v>
      </c>
      <c r="M126" s="48">
        <v>21.831587082756254</v>
      </c>
      <c r="N126" s="48">
        <v>1.0915793541378127</v>
      </c>
      <c r="O126" s="48">
        <v>1.0915793541378127</v>
      </c>
      <c r="P126" s="48">
        <v>1.0915793541378127</v>
      </c>
      <c r="Q126" s="48">
        <f t="shared" ref="Q126:Q142" si="5">Q125</f>
        <v>39.93</v>
      </c>
      <c r="R126" s="48">
        <v>1.49</v>
      </c>
      <c r="S126" s="1">
        <v>15</v>
      </c>
      <c r="T126" s="1">
        <v>1E-3</v>
      </c>
      <c r="V126" s="1"/>
      <c r="W126" s="1"/>
      <c r="X126" s="1"/>
    </row>
    <row r="127" spans="2:24" x14ac:dyDescent="0.2">
      <c r="B127" s="1" t="str">
        <f t="shared" si="3"/>
        <v>T-TAX-ICE_NGB31</v>
      </c>
      <c r="C127" s="1" t="str">
        <f>Commodities!B13&amp;","&amp;Commodities!B14</f>
        <v>TRACNG,TRABNG</v>
      </c>
      <c r="D127" s="1" t="str">
        <f>Commodities!B19&amp;","&amp;Commodities!B20&amp;","&amp;Commodities!B21</f>
        <v>TRAPS,TRAPM,TRAPL</v>
      </c>
      <c r="E127" s="1">
        <v>2019</v>
      </c>
      <c r="F127" s="48">
        <v>0.41317922700087906</v>
      </c>
      <c r="G127" s="48">
        <v>0.41317922700087906</v>
      </c>
      <c r="H127" s="48">
        <v>0.44341185336679706</v>
      </c>
      <c r="I127" s="48">
        <v>24.631</v>
      </c>
      <c r="J127" s="48">
        <f t="shared" si="4"/>
        <v>24.631</v>
      </c>
      <c r="K127" s="48">
        <v>24.631</v>
      </c>
      <c r="L127" s="48">
        <f t="shared" si="2"/>
        <v>24.631</v>
      </c>
      <c r="M127" s="48">
        <v>24.631</v>
      </c>
      <c r="N127" s="48">
        <v>1.2315500000000001</v>
      </c>
      <c r="O127" s="48">
        <v>1.2315500000000001</v>
      </c>
      <c r="P127" s="48">
        <v>1.2315500000000001</v>
      </c>
      <c r="Q127" s="48">
        <f t="shared" si="5"/>
        <v>39.93</v>
      </c>
      <c r="R127" s="48">
        <v>1.49</v>
      </c>
      <c r="S127" s="1">
        <v>15</v>
      </c>
      <c r="T127" s="1">
        <v>1E-3</v>
      </c>
      <c r="V127" s="1"/>
      <c r="W127" s="1"/>
      <c r="X127" s="1"/>
    </row>
    <row r="128" spans="2:24" x14ac:dyDescent="0.2">
      <c r="B128" s="1" t="str">
        <f t="shared" si="3"/>
        <v>T-TAX-ICE_E8531</v>
      </c>
      <c r="C128" s="1" t="str">
        <f>Commodities!B8&amp;","&amp;Commodities!B10</f>
        <v>TRAGSL,TRAETH</v>
      </c>
      <c r="D128" s="1" t="str">
        <f>Commodities!B19&amp;","&amp;Commodities!B20&amp;","&amp;Commodities!B21</f>
        <v>TRAPS,TRAPM,TRAPL</v>
      </c>
      <c r="E128" s="1">
        <v>2019</v>
      </c>
      <c r="F128" s="48">
        <v>0.38903594158617399</v>
      </c>
      <c r="G128" s="48">
        <v>0.38903594158617399</v>
      </c>
      <c r="H128" s="48">
        <v>0.41750198609247946</v>
      </c>
      <c r="I128" s="48">
        <v>20.290144783549959</v>
      </c>
      <c r="J128" s="48">
        <f t="shared" si="4"/>
        <v>20.290144783549959</v>
      </c>
      <c r="K128" s="48">
        <v>20.290144783549959</v>
      </c>
      <c r="L128" s="48">
        <f t="shared" si="2"/>
        <v>20.290144783549959</v>
      </c>
      <c r="M128" s="48">
        <v>20.290144783549959</v>
      </c>
      <c r="N128" s="48">
        <v>1.0145072391774981</v>
      </c>
      <c r="O128" s="48">
        <v>1.0145072391774981</v>
      </c>
      <c r="P128" s="48">
        <v>1.0145072391774981</v>
      </c>
      <c r="Q128" s="48">
        <f t="shared" si="5"/>
        <v>39.93</v>
      </c>
      <c r="R128" s="48">
        <v>1.49</v>
      </c>
      <c r="S128" s="1">
        <v>15</v>
      </c>
      <c r="T128" s="1">
        <v>1E-3</v>
      </c>
      <c r="V128" s="1"/>
      <c r="W128" s="1"/>
      <c r="X128" s="1"/>
    </row>
    <row r="129" spans="2:20" x14ac:dyDescent="0.2">
      <c r="B129" s="1" t="str">
        <f t="shared" si="3"/>
        <v>T-TAX-ICE_B10031</v>
      </c>
      <c r="C129" s="1" t="str">
        <f>Commodities!B11</f>
        <v>TRABDL</v>
      </c>
      <c r="D129" s="1" t="str">
        <f>Commodities!B19&amp;","&amp;Commodities!B20&amp;","&amp;Commodities!B21</f>
        <v>TRAPS,TRAPM,TRAPL</v>
      </c>
      <c r="E129" s="1">
        <v>2019</v>
      </c>
      <c r="F129" s="48">
        <v>0.55562426143181531</v>
      </c>
      <c r="G129" s="48">
        <v>0.55562426143181531</v>
      </c>
      <c r="H129" s="48">
        <v>0.59627969519511903</v>
      </c>
      <c r="I129" s="48">
        <v>21.831587082756254</v>
      </c>
      <c r="J129" s="48">
        <f t="shared" si="4"/>
        <v>21.831587082756254</v>
      </c>
      <c r="K129" s="48">
        <v>21.831587082756254</v>
      </c>
      <c r="L129" s="48">
        <f t="shared" si="2"/>
        <v>21.831587082756254</v>
      </c>
      <c r="M129" s="48">
        <v>21.831587082756254</v>
      </c>
      <c r="N129" s="48">
        <v>1.0915793541378127</v>
      </c>
      <c r="O129" s="48">
        <v>1.0915793541378127</v>
      </c>
      <c r="P129" s="48">
        <v>1.0915793541378127</v>
      </c>
      <c r="Q129" s="48">
        <f t="shared" si="5"/>
        <v>39.93</v>
      </c>
      <c r="R129" s="48">
        <v>1.49</v>
      </c>
      <c r="S129" s="1">
        <v>15</v>
      </c>
      <c r="T129" s="1">
        <v>1E-3</v>
      </c>
    </row>
    <row r="130" spans="2:20" x14ac:dyDescent="0.2">
      <c r="B130" s="1" t="str">
        <f t="shared" si="3"/>
        <v>T-TAX-HEV_GSL31</v>
      </c>
      <c r="C130" s="1" t="str">
        <f>Commodities!B8&amp;","&amp;Commodities!B10</f>
        <v>TRAGSL,TRAETH</v>
      </c>
      <c r="D130" s="1" t="str">
        <f>Commodities!B19&amp;","&amp;Commodities!B20&amp;","&amp;Commodities!B21</f>
        <v>TRAPS,TRAPM,TRAPL</v>
      </c>
      <c r="E130" s="1">
        <v>2019</v>
      </c>
      <c r="F130" s="48">
        <v>0.55576563083739139</v>
      </c>
      <c r="G130" s="48">
        <v>0.55576563083739139</v>
      </c>
      <c r="H130" s="48">
        <v>0.59643140870354205</v>
      </c>
      <c r="I130" s="48">
        <v>23.751999999999999</v>
      </c>
      <c r="J130" s="48">
        <f t="shared" si="4"/>
        <v>23.613999999999997</v>
      </c>
      <c r="K130" s="48">
        <v>23.475999999999999</v>
      </c>
      <c r="L130" s="48">
        <f t="shared" si="2"/>
        <v>23.299250000000001</v>
      </c>
      <c r="M130" s="48">
        <v>22.768999999999998</v>
      </c>
      <c r="N130" s="48">
        <v>1.1876000000000002</v>
      </c>
      <c r="O130" s="48">
        <v>1.1738</v>
      </c>
      <c r="P130" s="48">
        <v>1.13845</v>
      </c>
      <c r="Q130" s="48">
        <f t="shared" si="5"/>
        <v>39.93</v>
      </c>
      <c r="R130" s="48">
        <v>1.49</v>
      </c>
      <c r="S130" s="1">
        <v>15</v>
      </c>
      <c r="T130" s="1">
        <v>1E-3</v>
      </c>
    </row>
    <row r="131" spans="2:20" x14ac:dyDescent="0.2">
      <c r="B131" s="1" t="str">
        <f t="shared" si="3"/>
        <v>T-TAX-HEV_DST31</v>
      </c>
      <c r="C131" s="1" t="str">
        <f>Commodities!B9&amp;","&amp;Commodities!B11</f>
        <v>TRADST,TRABDL</v>
      </c>
      <c r="D131" s="1" t="str">
        <f>Commodities!B19&amp;","&amp;Commodities!B20&amp;","&amp;Commodities!B21</f>
        <v>TRAPS,TRAPM,TRAPL</v>
      </c>
      <c r="E131" s="1">
        <v>2019</v>
      </c>
      <c r="F131" s="48">
        <v>0.7191140687029639</v>
      </c>
      <c r="G131" s="48">
        <v>0.7191140687029639</v>
      </c>
      <c r="H131" s="48">
        <v>0.7717321712909857</v>
      </c>
      <c r="I131" s="48">
        <v>25.646000000000001</v>
      </c>
      <c r="J131" s="48">
        <f t="shared" si="4"/>
        <v>25.489000000000001</v>
      </c>
      <c r="K131" s="48">
        <v>25.332000000000001</v>
      </c>
      <c r="L131" s="48">
        <f t="shared" si="2"/>
        <v>25.141249999999999</v>
      </c>
      <c r="M131" s="48">
        <v>24.568999999999999</v>
      </c>
      <c r="N131" s="48">
        <v>1.2823000000000002</v>
      </c>
      <c r="O131" s="48">
        <v>1.2666000000000002</v>
      </c>
      <c r="P131" s="48">
        <v>1.22845</v>
      </c>
      <c r="Q131" s="48">
        <f t="shared" si="5"/>
        <v>39.93</v>
      </c>
      <c r="R131" s="48">
        <v>1.49</v>
      </c>
      <c r="S131" s="1">
        <v>15</v>
      </c>
      <c r="T131" s="1">
        <v>1E-3</v>
      </c>
    </row>
    <row r="132" spans="2:20" x14ac:dyDescent="0.2">
      <c r="B132" s="1" t="str">
        <f t="shared" si="3"/>
        <v>T-TAX-PHEV10_GSL31</v>
      </c>
      <c r="C132" s="1" t="str">
        <f>Commodities!B8&amp;","&amp;Commodities!B15</f>
        <v>TRAGSL,TRAELC</v>
      </c>
      <c r="D132" s="1" t="str">
        <f>Commodities!B19&amp;","&amp;Commodities!B20&amp;","&amp;Commodities!B21</f>
        <v>TRAPS,TRAPM,TRAPL</v>
      </c>
      <c r="E132" s="1">
        <v>2019</v>
      </c>
      <c r="F132" s="48">
        <v>0.66746450139399738</v>
      </c>
      <c r="G132" s="48">
        <v>0.71490114421226547</v>
      </c>
      <c r="H132" s="48">
        <v>0.76730227520164618</v>
      </c>
      <c r="I132" s="48">
        <v>30.9495</v>
      </c>
      <c r="J132" s="48">
        <f t="shared" si="4"/>
        <v>28.889250000000001</v>
      </c>
      <c r="K132" s="48">
        <v>26.829000000000001</v>
      </c>
      <c r="L132" s="48">
        <f t="shared" si="2"/>
        <v>26.464500000000001</v>
      </c>
      <c r="M132" s="48">
        <v>25.370999999999999</v>
      </c>
      <c r="N132" s="48">
        <v>1.5474750000000002</v>
      </c>
      <c r="O132" s="48">
        <v>1.34145</v>
      </c>
      <c r="P132" s="48">
        <v>1.2685500000000003</v>
      </c>
      <c r="Q132" s="48">
        <f t="shared" si="5"/>
        <v>39.93</v>
      </c>
      <c r="R132" s="48">
        <v>1.49</v>
      </c>
      <c r="S132" s="1">
        <v>15</v>
      </c>
      <c r="T132" s="1">
        <v>1E-3</v>
      </c>
    </row>
    <row r="133" spans="2:20" x14ac:dyDescent="0.2">
      <c r="B133" s="1" t="str">
        <f t="shared" si="3"/>
        <v>T-TAX-PHEV20_GSL31</v>
      </c>
      <c r="C133" s="1" t="str">
        <f>Commodities!B8&amp;","&amp;Commodities!B15</f>
        <v>TRAGSL,TRAELC</v>
      </c>
      <c r="D133" s="1" t="str">
        <f>Commodities!B19&amp;","&amp;Commodities!B20&amp;","&amp;Commodities!B21</f>
        <v>TRAPS,TRAPM,TRAPL</v>
      </c>
      <c r="E133" s="1">
        <v>2019</v>
      </c>
      <c r="F133" s="48">
        <v>0.94004558122126858</v>
      </c>
      <c r="G133" s="48">
        <v>1.0068545371674693</v>
      </c>
      <c r="H133" s="48">
        <v>1.0806553932949277</v>
      </c>
      <c r="I133" s="48">
        <v>30.9495</v>
      </c>
      <c r="J133" s="48">
        <f t="shared" si="4"/>
        <v>28.889250000000001</v>
      </c>
      <c r="K133" s="48">
        <v>26.829000000000001</v>
      </c>
      <c r="L133" s="48">
        <f t="shared" si="2"/>
        <v>26.464500000000001</v>
      </c>
      <c r="M133" s="48">
        <v>25.370999999999999</v>
      </c>
      <c r="N133" s="48">
        <v>1.5474750000000002</v>
      </c>
      <c r="O133" s="48">
        <v>1.34145</v>
      </c>
      <c r="P133" s="48">
        <v>1.2685500000000003</v>
      </c>
      <c r="Q133" s="48">
        <f t="shared" si="5"/>
        <v>39.93</v>
      </c>
      <c r="R133" s="48">
        <v>1.49</v>
      </c>
      <c r="S133" s="1">
        <v>15</v>
      </c>
      <c r="T133" s="1">
        <v>1E-3</v>
      </c>
    </row>
    <row r="134" spans="2:20" x14ac:dyDescent="0.2">
      <c r="B134" s="1" t="str">
        <f t="shared" si="3"/>
        <v>T-TAX-PHEV40_GSL31</v>
      </c>
      <c r="C134" s="1" t="str">
        <f>Commodities!B8&amp;","&amp;Commodities!B15</f>
        <v>TRAGSL,TRAELC</v>
      </c>
      <c r="D134" s="1" t="str">
        <f>Commodities!B19&amp;","&amp;Commodities!B20&amp;","&amp;Commodities!B21</f>
        <v>TRAPS,TRAPM,TRAPL</v>
      </c>
      <c r="E134" s="1">
        <v>2019</v>
      </c>
      <c r="F134" s="48">
        <v>1.1256490393255483</v>
      </c>
      <c r="G134" s="48">
        <v>1.205648816550694</v>
      </c>
      <c r="H134" s="48">
        <v>1.2940209811146188</v>
      </c>
      <c r="I134" s="48">
        <v>30.9495</v>
      </c>
      <c r="J134" s="48">
        <f t="shared" si="4"/>
        <v>28.889250000000001</v>
      </c>
      <c r="K134" s="48">
        <v>26.829000000000001</v>
      </c>
      <c r="L134" s="48">
        <f t="shared" si="2"/>
        <v>26.464500000000001</v>
      </c>
      <c r="M134" s="48">
        <v>25.370999999999999</v>
      </c>
      <c r="N134" s="48">
        <v>1.5474750000000002</v>
      </c>
      <c r="O134" s="48">
        <v>1.34145</v>
      </c>
      <c r="P134" s="48">
        <v>1.2685500000000003</v>
      </c>
      <c r="Q134" s="48">
        <f t="shared" si="5"/>
        <v>39.93</v>
      </c>
      <c r="R134" s="48">
        <v>1.49</v>
      </c>
      <c r="S134" s="1">
        <v>15</v>
      </c>
      <c r="T134" s="1">
        <v>1E-3</v>
      </c>
    </row>
    <row r="135" spans="2:20" x14ac:dyDescent="0.2">
      <c r="B135" s="1" t="str">
        <f t="shared" si="3"/>
        <v>T-TAX-PHEV10_DST31</v>
      </c>
      <c r="C135" s="1" t="str">
        <f>Commodities!B9&amp;","&amp;Commodities!B15</f>
        <v>TRADST,TRAELC</v>
      </c>
      <c r="D135" s="1" t="str">
        <f>Commodities!B19&amp;","&amp;Commodities!B20&amp;","&amp;Commodities!B21</f>
        <v>TRAPS,TRAPM,TRAPL</v>
      </c>
      <c r="E135" s="1">
        <v>2019</v>
      </c>
      <c r="F135" s="48">
        <v>1.0317522356667617</v>
      </c>
      <c r="G135" s="48">
        <v>1.1050787753974236</v>
      </c>
      <c r="H135" s="48">
        <v>1.1860793139082293</v>
      </c>
      <c r="I135" s="48">
        <v>33.423499999999997</v>
      </c>
      <c r="J135" s="48">
        <f t="shared" si="4"/>
        <v>31.186749999999996</v>
      </c>
      <c r="K135" s="48">
        <v>28.95</v>
      </c>
      <c r="L135" s="48">
        <f t="shared" si="2"/>
        <v>28.556750000000001</v>
      </c>
      <c r="M135" s="48">
        <v>27.376999999999999</v>
      </c>
      <c r="N135" s="48">
        <v>1.6711750000000001</v>
      </c>
      <c r="O135" s="48">
        <v>1.4475</v>
      </c>
      <c r="P135" s="48">
        <v>1.3688500000000001</v>
      </c>
      <c r="Q135" s="48">
        <f t="shared" si="5"/>
        <v>39.93</v>
      </c>
      <c r="R135" s="48">
        <v>1.49</v>
      </c>
      <c r="S135" s="1">
        <v>15</v>
      </c>
      <c r="T135" s="1">
        <v>1E-3</v>
      </c>
    </row>
    <row r="136" spans="2:20" x14ac:dyDescent="0.2">
      <c r="B136" s="1" t="str">
        <f t="shared" si="3"/>
        <v>T-TAX-PHEV20_DST31</v>
      </c>
      <c r="C136" s="1" t="str">
        <f>Commodities!B9&amp;","&amp;Commodities!B15</f>
        <v>TRADST,TRAELC</v>
      </c>
      <c r="D136" s="1" t="str">
        <f>Commodities!B19&amp;","&amp;Commodities!B20&amp;","&amp;Commodities!B21</f>
        <v>TRAPS,TRAPM,TRAPL</v>
      </c>
      <c r="E136" s="1">
        <v>2019</v>
      </c>
      <c r="F136" s="48">
        <v>1.2163400634539354</v>
      </c>
      <c r="G136" s="48">
        <v>1.3027852437071312</v>
      </c>
      <c r="H136" s="48">
        <v>1.3982773558113184</v>
      </c>
      <c r="I136" s="48">
        <v>33.423499999999997</v>
      </c>
      <c r="J136" s="48">
        <f t="shared" si="4"/>
        <v>31.186749999999996</v>
      </c>
      <c r="K136" s="48">
        <v>28.95</v>
      </c>
      <c r="L136" s="48">
        <f t="shared" si="2"/>
        <v>28.556750000000001</v>
      </c>
      <c r="M136" s="48">
        <v>27.376999999999999</v>
      </c>
      <c r="N136" s="48">
        <v>1.6711750000000001</v>
      </c>
      <c r="O136" s="48">
        <v>1.4475</v>
      </c>
      <c r="P136" s="48">
        <v>1.3688500000000001</v>
      </c>
      <c r="Q136" s="48">
        <f t="shared" si="5"/>
        <v>39.93</v>
      </c>
      <c r="R136" s="48">
        <v>1.49</v>
      </c>
      <c r="S136" s="1">
        <v>15</v>
      </c>
      <c r="T136" s="1">
        <v>1E-3</v>
      </c>
    </row>
    <row r="137" spans="2:20" x14ac:dyDescent="0.2">
      <c r="B137" s="1" t="str">
        <f t="shared" si="3"/>
        <v>T-TAX-PHEV40_DST31</v>
      </c>
      <c r="C137" s="1" t="str">
        <f>Commodities!B9&amp;","&amp;Commodities!B15</f>
        <v>TRADST,TRAELC</v>
      </c>
      <c r="D137" s="1" t="str">
        <f>Commodities!B19&amp;","&amp;Commodities!B20&amp;","&amp;Commodities!B21</f>
        <v>TRAPS,TRAPM,TRAPL</v>
      </c>
      <c r="E137" s="1">
        <v>2019</v>
      </c>
      <c r="F137" s="48">
        <v>1.2298935814529692</v>
      </c>
      <c r="G137" s="48">
        <v>1.3173020090262975</v>
      </c>
      <c r="H137" s="48">
        <v>1.4138581772271772</v>
      </c>
      <c r="I137" s="48">
        <v>33.423499999999997</v>
      </c>
      <c r="J137" s="48">
        <f t="shared" si="4"/>
        <v>31.186749999999996</v>
      </c>
      <c r="K137" s="48">
        <v>28.95</v>
      </c>
      <c r="L137" s="48">
        <f t="shared" si="2"/>
        <v>28.556750000000001</v>
      </c>
      <c r="M137" s="48">
        <v>27.376999999999999</v>
      </c>
      <c r="N137" s="48">
        <v>1.6711750000000001</v>
      </c>
      <c r="O137" s="48">
        <v>1.4475</v>
      </c>
      <c r="P137" s="48">
        <v>1.3688500000000001</v>
      </c>
      <c r="Q137" s="48">
        <f t="shared" si="5"/>
        <v>39.93</v>
      </c>
      <c r="R137" s="48">
        <v>1.49</v>
      </c>
      <c r="S137" s="1">
        <v>15</v>
      </c>
      <c r="T137" s="1">
        <v>1E-3</v>
      </c>
    </row>
    <row r="138" spans="2:20" x14ac:dyDescent="0.2">
      <c r="B138" s="1" t="str">
        <f t="shared" si="3"/>
        <v>T-TAX-BEV100_ELC31</v>
      </c>
      <c r="C138" s="1" t="str">
        <f>Commodities!B15</f>
        <v>TRAELC</v>
      </c>
      <c r="D138" s="1" t="str">
        <f>Commodities!B19&amp;","&amp;Commodities!B20&amp;","&amp;Commodities!B21</f>
        <v>TRAPS,TRAPM,TRAPL</v>
      </c>
      <c r="E138" s="1">
        <v>2019</v>
      </c>
      <c r="F138" s="48">
        <v>1.6228513192037117</v>
      </c>
      <c r="G138" s="48">
        <v>1.7464971340001851</v>
      </c>
      <c r="H138" s="48">
        <v>1.8856843622815582</v>
      </c>
      <c r="I138" s="48">
        <v>32.970999999999997</v>
      </c>
      <c r="J138" s="48">
        <f t="shared" si="4"/>
        <v>30.275999999999996</v>
      </c>
      <c r="K138" s="48">
        <v>27.581</v>
      </c>
      <c r="L138" s="48">
        <f t="shared" si="2"/>
        <v>26.847249999999999</v>
      </c>
      <c r="M138" s="48">
        <v>24.646000000000001</v>
      </c>
      <c r="N138" s="48">
        <v>1.6485500000000002</v>
      </c>
      <c r="O138" s="48">
        <v>1.3790500000000001</v>
      </c>
      <c r="P138" s="48">
        <v>1.2323000000000002</v>
      </c>
      <c r="Q138" s="48">
        <f t="shared" si="5"/>
        <v>39.93</v>
      </c>
      <c r="R138" s="48">
        <v>1.49</v>
      </c>
      <c r="S138" s="1">
        <v>15</v>
      </c>
      <c r="T138" s="1">
        <v>1E-3</v>
      </c>
    </row>
    <row r="139" spans="2:20" x14ac:dyDescent="0.2">
      <c r="B139" s="1" t="str">
        <f t="shared" si="3"/>
        <v>T-TAX-BEV150_ELC31</v>
      </c>
      <c r="C139" s="1" t="str">
        <f>Commodities!B15</f>
        <v>TRAELC</v>
      </c>
      <c r="D139" s="1" t="str">
        <f>Commodities!B19&amp;","&amp;Commodities!B20&amp;","&amp;Commodities!B21</f>
        <v>TRAPS,TRAPM,TRAPL</v>
      </c>
      <c r="E139" s="1">
        <v>2019</v>
      </c>
      <c r="F139" s="48">
        <v>1.6228513192037117</v>
      </c>
      <c r="G139" s="48">
        <v>1.7464971340001851</v>
      </c>
      <c r="H139" s="48">
        <v>1.8856843622815582</v>
      </c>
      <c r="I139" s="48">
        <v>32.970999999999997</v>
      </c>
      <c r="J139" s="48">
        <f t="shared" si="4"/>
        <v>30.275999999999996</v>
      </c>
      <c r="K139" s="48">
        <v>27.581</v>
      </c>
      <c r="L139" s="48">
        <f t="shared" si="2"/>
        <v>26.847249999999999</v>
      </c>
      <c r="M139" s="48">
        <v>24.646000000000001</v>
      </c>
      <c r="N139" s="48">
        <v>1.6485500000000002</v>
      </c>
      <c r="O139" s="48">
        <v>1.3790500000000001</v>
      </c>
      <c r="P139" s="48">
        <v>1.2323000000000002</v>
      </c>
      <c r="Q139" s="48">
        <f t="shared" si="5"/>
        <v>39.93</v>
      </c>
      <c r="R139" s="48">
        <v>1.49</v>
      </c>
      <c r="S139" s="1">
        <v>15</v>
      </c>
      <c r="T139" s="1">
        <v>1E-3</v>
      </c>
    </row>
    <row r="140" spans="2:20" x14ac:dyDescent="0.2">
      <c r="B140" s="1" t="str">
        <f t="shared" si="3"/>
        <v>T-TAX-BEV250_ELC31</v>
      </c>
      <c r="C140" s="1" t="str">
        <f>Commodities!B15</f>
        <v>TRAELC</v>
      </c>
      <c r="D140" s="1" t="str">
        <f>Commodities!B19&amp;","&amp;Commodities!B20&amp;","&amp;Commodities!B21</f>
        <v>TRAPS,TRAPM,TRAPL</v>
      </c>
      <c r="E140" s="1">
        <v>2019</v>
      </c>
      <c r="F140" s="48">
        <v>1.6228513192037117</v>
      </c>
      <c r="G140" s="48">
        <v>1.7464971340001851</v>
      </c>
      <c r="H140" s="48">
        <v>1.8856843622815582</v>
      </c>
      <c r="I140" s="48">
        <v>32.970999999999997</v>
      </c>
      <c r="J140" s="48">
        <f t="shared" si="4"/>
        <v>30.275999999999996</v>
      </c>
      <c r="K140" s="48">
        <v>27.581</v>
      </c>
      <c r="L140" s="48">
        <f t="shared" si="2"/>
        <v>26.847249999999999</v>
      </c>
      <c r="M140" s="48">
        <v>24.646000000000001</v>
      </c>
      <c r="N140" s="48">
        <v>1.6485500000000002</v>
      </c>
      <c r="O140" s="48">
        <v>1.3790500000000001</v>
      </c>
      <c r="P140" s="48">
        <v>1.2323000000000002</v>
      </c>
      <c r="Q140" s="48">
        <f t="shared" si="5"/>
        <v>39.93</v>
      </c>
      <c r="R140" s="48">
        <v>1.49</v>
      </c>
      <c r="S140" s="1">
        <v>15</v>
      </c>
      <c r="T140" s="1">
        <v>1E-3</v>
      </c>
    </row>
    <row r="141" spans="2:20" x14ac:dyDescent="0.2">
      <c r="B141" s="1" t="str">
        <f t="shared" si="3"/>
        <v>T-TAX-ICE_HYD31</v>
      </c>
      <c r="C141" s="1" t="str">
        <f>Commodities!B17</f>
        <v>TRAH2</v>
      </c>
      <c r="D141" s="1" t="str">
        <f>Commodities!B19&amp;","&amp;Commodities!B20&amp;","&amp;Commodities!B21</f>
        <v>TRAPS,TRAPM,TRAPL</v>
      </c>
      <c r="E141" s="1">
        <v>2030</v>
      </c>
      <c r="F141" s="48">
        <v>0.66724203897835621</v>
      </c>
      <c r="G141" s="48">
        <v>0.66724203897835621</v>
      </c>
      <c r="H141" s="48">
        <v>0.7160646271962845</v>
      </c>
      <c r="I141" s="48">
        <v>60.819000000000003</v>
      </c>
      <c r="J141" s="48">
        <f t="shared" si="4"/>
        <v>46.0015</v>
      </c>
      <c r="K141" s="48">
        <v>31.184000000000001</v>
      </c>
      <c r="L141" s="48">
        <f t="shared" si="2"/>
        <v>29.587</v>
      </c>
      <c r="M141" s="48">
        <v>24.795999999999999</v>
      </c>
      <c r="N141" s="48">
        <v>3.0409500000000005</v>
      </c>
      <c r="O141" s="48">
        <v>1.5592000000000001</v>
      </c>
      <c r="P141" s="48">
        <v>1.2398000000000002</v>
      </c>
      <c r="Q141" s="48">
        <f t="shared" si="5"/>
        <v>39.93</v>
      </c>
      <c r="R141" s="48">
        <v>1.49</v>
      </c>
      <c r="S141" s="1">
        <v>15</v>
      </c>
      <c r="T141" s="1">
        <v>1E-3</v>
      </c>
    </row>
    <row r="142" spans="2:20" x14ac:dyDescent="0.2">
      <c r="B142" s="1" t="str">
        <f t="shared" si="3"/>
        <v>T-TAX-FCV_HYD31</v>
      </c>
      <c r="C142" s="1" t="str">
        <f>Commodities!B17</f>
        <v>TRAH2</v>
      </c>
      <c r="D142" s="1" t="str">
        <f>Commodities!B19&amp;","&amp;Commodities!B20&amp;","&amp;Commodities!B21</f>
        <v>TRAPS,TRAPM,TRAPL</v>
      </c>
      <c r="E142" s="1">
        <v>2030</v>
      </c>
      <c r="F142" s="48">
        <v>0.82180053029786837</v>
      </c>
      <c r="G142" s="48">
        <v>0.89793463937178508</v>
      </c>
      <c r="H142" s="48">
        <v>1.0117875960385425</v>
      </c>
      <c r="I142" s="48">
        <v>60.819000000000003</v>
      </c>
      <c r="J142" s="48">
        <f t="shared" si="4"/>
        <v>46.0015</v>
      </c>
      <c r="K142" s="48">
        <v>31.184000000000001</v>
      </c>
      <c r="L142" s="48">
        <f t="shared" si="2"/>
        <v>29.587</v>
      </c>
      <c r="M142" s="48">
        <v>24.795999999999999</v>
      </c>
      <c r="N142" s="48">
        <v>3.0409500000000005</v>
      </c>
      <c r="O142" s="48">
        <v>1.5592000000000001</v>
      </c>
      <c r="P142" s="48">
        <v>1.2398000000000002</v>
      </c>
      <c r="Q142" s="48">
        <f t="shared" si="5"/>
        <v>39.93</v>
      </c>
      <c r="R142" s="48">
        <v>1.49</v>
      </c>
      <c r="S142" s="1">
        <v>15</v>
      </c>
      <c r="T142" s="1">
        <v>1E-3</v>
      </c>
    </row>
    <row r="143" spans="2:20" s="1" customFormat="1" ht="15" x14ac:dyDescent="0.25">
      <c r="B143" s="27" t="s">
        <v>116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</row>
    <row r="144" spans="2:20" x14ac:dyDescent="0.2">
      <c r="B144" s="1" t="str">
        <f>D50</f>
        <v>T-BUS-ICE_DST41</v>
      </c>
      <c r="C144" s="1" t="str">
        <f>Commodities!B9&amp;","&amp;Commodities!B11</f>
        <v>TRADST,TRABDL</v>
      </c>
      <c r="D144" s="1" t="str">
        <f>Commodities!B19&amp;","&amp;Commodities!B20&amp;","&amp;Commodities!B21</f>
        <v>TRAPS,TRAPM,TRAPL</v>
      </c>
      <c r="E144" s="1">
        <v>2019</v>
      </c>
      <c r="F144" s="48">
        <v>0.10615946270319708</v>
      </c>
      <c r="G144" s="48">
        <v>0.10615946270319708</v>
      </c>
      <c r="H144" s="48">
        <v>0.11392722826684568</v>
      </c>
      <c r="I144" s="48">
        <v>109.959</v>
      </c>
      <c r="J144" s="48">
        <f>AVERAGE(I144,K144)</f>
        <v>111.762</v>
      </c>
      <c r="K144" s="48">
        <v>113.565</v>
      </c>
      <c r="L144" s="48">
        <f>K144-((K144-M144)/4)</f>
        <v>113.565</v>
      </c>
      <c r="M144" s="48">
        <v>113.565</v>
      </c>
      <c r="N144" s="48">
        <v>5.4979500000000003</v>
      </c>
      <c r="O144" s="48">
        <v>5.6782500000000002</v>
      </c>
      <c r="P144" s="48">
        <v>5.6782500000000002</v>
      </c>
      <c r="Q144" s="48">
        <v>36.094999999999999</v>
      </c>
      <c r="R144" s="48">
        <v>27.25</v>
      </c>
      <c r="S144" s="1">
        <v>15</v>
      </c>
      <c r="T144" s="1">
        <v>1E-3</v>
      </c>
    </row>
    <row r="145" spans="2:22" x14ac:dyDescent="0.2">
      <c r="B145" s="1" t="str">
        <f>D51</f>
        <v>T-BUS-ICE_B10041</v>
      </c>
      <c r="C145" s="1" t="str">
        <f>Commodities!B11</f>
        <v>TRABDL</v>
      </c>
      <c r="D145" s="1" t="str">
        <f>Commodities!B19&amp;","&amp;Commodities!B20&amp;","&amp;Commodities!B21</f>
        <v>TRAPS,TRAPM,TRAPL</v>
      </c>
      <c r="E145" s="1">
        <v>2019</v>
      </c>
      <c r="F145" s="48">
        <v>0.10615946270319708</v>
      </c>
      <c r="G145" s="48">
        <v>0.10615946270319708</v>
      </c>
      <c r="H145" s="48">
        <v>0.11392722826684568</v>
      </c>
      <c r="I145" s="48">
        <v>109.959</v>
      </c>
      <c r="J145" s="48">
        <f t="shared" ref="J145:J148" si="6">AVERAGE(I145,K145)</f>
        <v>111.762</v>
      </c>
      <c r="K145" s="48">
        <v>113.565</v>
      </c>
      <c r="L145" s="48">
        <f t="shared" ref="L145:L160" si="7">K145-((K145-M145)/4)</f>
        <v>113.565</v>
      </c>
      <c r="M145" s="48">
        <v>113.565</v>
      </c>
      <c r="N145" s="48">
        <v>5.4979500000000003</v>
      </c>
      <c r="O145" s="48">
        <v>5.6782500000000002</v>
      </c>
      <c r="P145" s="48">
        <v>5.6782500000000002</v>
      </c>
      <c r="Q145" s="48">
        <v>36.094999999999999</v>
      </c>
      <c r="R145" s="48">
        <v>27.25</v>
      </c>
      <c r="S145" s="1">
        <v>15</v>
      </c>
      <c r="T145" s="1">
        <v>1E-3</v>
      </c>
    </row>
    <row r="146" spans="2:22" x14ac:dyDescent="0.2">
      <c r="B146" s="1" t="str">
        <f>D52</f>
        <v>T-BUS-ICE_NGB41</v>
      </c>
      <c r="C146" s="1" t="str">
        <f>Commodities!B13&amp;","&amp;Commodities!B14</f>
        <v>TRACNG,TRABNG</v>
      </c>
      <c r="D146" s="1" t="str">
        <f>Commodities!B19&amp;","&amp;Commodities!B20&amp;","&amp;Commodities!B21</f>
        <v>TRAPS,TRAPM,TRAPL</v>
      </c>
      <c r="E146" s="1">
        <v>2019</v>
      </c>
      <c r="F146" s="48">
        <v>0.10085148956803722</v>
      </c>
      <c r="G146" s="48">
        <v>0.10085148956803722</v>
      </c>
      <c r="H146" s="48">
        <v>0.10823086685350339</v>
      </c>
      <c r="I146" s="48">
        <v>109.959</v>
      </c>
      <c r="J146" s="48">
        <f t="shared" si="6"/>
        <v>111.762</v>
      </c>
      <c r="K146" s="48">
        <v>113.565</v>
      </c>
      <c r="L146" s="48">
        <f t="shared" si="7"/>
        <v>113.565</v>
      </c>
      <c r="M146" s="48">
        <v>113.565</v>
      </c>
      <c r="N146" s="48">
        <v>5.4979500000000003</v>
      </c>
      <c r="O146" s="48">
        <v>5.6782500000000002</v>
      </c>
      <c r="P146" s="48">
        <v>5.6782500000000002</v>
      </c>
      <c r="Q146" s="48">
        <v>36.094999999999999</v>
      </c>
      <c r="R146" s="48">
        <v>27.25</v>
      </c>
      <c r="S146" s="1">
        <v>15</v>
      </c>
      <c r="T146" s="1">
        <v>1E-3</v>
      </c>
    </row>
    <row r="147" spans="2:22" x14ac:dyDescent="0.2">
      <c r="B147" s="1" t="str">
        <f>D53</f>
        <v>T-BUS-BEV_ELC41</v>
      </c>
      <c r="C147" s="1" t="str">
        <f>Commodities!B15</f>
        <v>TRAELC</v>
      </c>
      <c r="D147" s="1" t="str">
        <f>Commodities!B19&amp;","&amp;Commodities!B20&amp;","&amp;Commodities!B21</f>
        <v>TRAPS,TRAPM,TRAPL</v>
      </c>
      <c r="E147" s="1">
        <v>2019</v>
      </c>
      <c r="F147" s="48">
        <v>0.33656203588640399</v>
      </c>
      <c r="G147" s="48">
        <v>0.36220485766822502</v>
      </c>
      <c r="H147" s="48">
        <v>0.391070802666039</v>
      </c>
      <c r="I147" s="48">
        <v>397.21899999999999</v>
      </c>
      <c r="J147" s="48">
        <f t="shared" si="6"/>
        <v>323.60950000000003</v>
      </c>
      <c r="K147" s="48">
        <v>250</v>
      </c>
      <c r="L147" s="48">
        <f t="shared" si="7"/>
        <v>220</v>
      </c>
      <c r="M147" s="48">
        <v>130</v>
      </c>
      <c r="N147" s="48">
        <v>19.860949999999999</v>
      </c>
      <c r="O147" s="48">
        <v>9</v>
      </c>
      <c r="P147" s="48">
        <v>6.5</v>
      </c>
      <c r="Q147" s="48">
        <v>36.094999999999999</v>
      </c>
      <c r="R147" s="48">
        <v>27.25</v>
      </c>
      <c r="S147" s="1">
        <v>15</v>
      </c>
      <c r="T147" s="1">
        <v>1E-3</v>
      </c>
    </row>
    <row r="148" spans="2:22" x14ac:dyDescent="0.2">
      <c r="B148" s="1" t="str">
        <f>D54</f>
        <v>T-BUS-FCV_HYD41</v>
      </c>
      <c r="C148" s="1" t="str">
        <f>Commodities!B17</f>
        <v>TRAH2</v>
      </c>
      <c r="D148" s="1" t="str">
        <f>Commodities!B19&amp;","&amp;Commodities!B20&amp;","&amp;Commodities!B21</f>
        <v>TRAPS,TRAPM,TRAPL</v>
      </c>
      <c r="E148" s="1">
        <v>2030</v>
      </c>
      <c r="F148" s="48">
        <v>0.19205070620555917</v>
      </c>
      <c r="G148" s="48">
        <v>0.20984286972324045</v>
      </c>
      <c r="H148" s="48">
        <v>0.23644974076470388</v>
      </c>
      <c r="I148" s="48">
        <v>397.21899999999999</v>
      </c>
      <c r="J148" s="48">
        <f t="shared" si="6"/>
        <v>352.79750000000001</v>
      </c>
      <c r="K148" s="48">
        <v>308.37599999999998</v>
      </c>
      <c r="L148" s="48">
        <f t="shared" si="7"/>
        <v>263.95425</v>
      </c>
      <c r="M148" s="48">
        <v>130.68899999999999</v>
      </c>
      <c r="N148" s="48">
        <v>19.860949999999999</v>
      </c>
      <c r="O148" s="48">
        <v>15.418800000000001</v>
      </c>
      <c r="P148" s="48">
        <v>6.5344500000000005</v>
      </c>
      <c r="Q148" s="48">
        <v>36.094999999999999</v>
      </c>
      <c r="R148" s="48">
        <v>27.25</v>
      </c>
      <c r="S148" s="1">
        <v>15</v>
      </c>
      <c r="T148" s="1">
        <v>1E-3</v>
      </c>
    </row>
    <row r="149" spans="2:22" s="1" customFormat="1" ht="15" x14ac:dyDescent="0.25">
      <c r="B149" s="27" t="s">
        <v>117</v>
      </c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</row>
    <row r="150" spans="2:22" x14ac:dyDescent="0.2">
      <c r="B150" s="1" t="str">
        <f>D56</f>
        <v>T-LPT-BEV_ELC51</v>
      </c>
      <c r="C150" s="1" t="str">
        <f>Commodities!B15</f>
        <v>TRAELC</v>
      </c>
      <c r="D150" s="1" t="str">
        <f>Commodities!B19&amp;","&amp;Commodities!B20</f>
        <v>TRAPS,TRAPM</v>
      </c>
      <c r="E150" s="1">
        <v>2019</v>
      </c>
      <c r="F150" s="48">
        <v>2.06E-2</v>
      </c>
      <c r="G150" s="48">
        <v>2.06E-2</v>
      </c>
      <c r="H150" s="48">
        <v>2.06E-2</v>
      </c>
      <c r="I150" s="48">
        <v>231.58335558726841</v>
      </c>
      <c r="J150" s="48">
        <f>AVERAGE(I150,K150)</f>
        <v>231.58335558726841</v>
      </c>
      <c r="K150" s="48">
        <v>231.58335558726841</v>
      </c>
      <c r="L150" s="48">
        <f t="shared" si="7"/>
        <v>231.58335558726841</v>
      </c>
      <c r="M150" s="48">
        <v>231.58335558726841</v>
      </c>
      <c r="N150" s="48">
        <v>11.579167779363422</v>
      </c>
      <c r="O150" s="48">
        <v>11.579167779363422</v>
      </c>
      <c r="P150" s="48">
        <v>11.579167779363422</v>
      </c>
      <c r="Q150" s="48">
        <v>55.691000000000003</v>
      </c>
      <c r="R150" s="48">
        <v>78.019401157895544</v>
      </c>
      <c r="S150" s="1">
        <v>15</v>
      </c>
      <c r="T150" s="1">
        <v>1E-3</v>
      </c>
    </row>
    <row r="151" spans="2:22" x14ac:dyDescent="0.2">
      <c r="B151" s="1" t="str">
        <f>D57</f>
        <v>T-HPT-BEV_ELC51</v>
      </c>
      <c r="C151" s="1" t="str">
        <f>Commodities!B15</f>
        <v>TRAELC</v>
      </c>
      <c r="D151" s="1" t="str">
        <f>Commodities!B21</f>
        <v>TRAPL</v>
      </c>
      <c r="E151" s="1">
        <v>2019</v>
      </c>
      <c r="F151" s="48">
        <v>2.06E-2</v>
      </c>
      <c r="G151" s="48">
        <v>2.06E-2</v>
      </c>
      <c r="H151" s="48">
        <v>2.06E-2</v>
      </c>
      <c r="I151" s="48">
        <v>935.5223742338045</v>
      </c>
      <c r="J151" s="48">
        <f t="shared" ref="J151:J152" si="8">AVERAGE(I151,K151)</f>
        <v>935.5223742338045</v>
      </c>
      <c r="K151" s="48">
        <v>935.5223742338045</v>
      </c>
      <c r="L151" s="48">
        <f t="shared" si="7"/>
        <v>935.5223742338045</v>
      </c>
      <c r="M151" s="48">
        <v>935.5223742338045</v>
      </c>
      <c r="N151" s="48">
        <v>46.776118711690231</v>
      </c>
      <c r="O151" s="48">
        <v>46.776118711690231</v>
      </c>
      <c r="P151" s="48">
        <v>46.776118711690231</v>
      </c>
      <c r="Q151" s="48">
        <v>158.476</v>
      </c>
      <c r="R151" s="48">
        <v>78.019401157895544</v>
      </c>
      <c r="S151" s="1">
        <v>15</v>
      </c>
      <c r="T151" s="1">
        <v>1E-3</v>
      </c>
    </row>
    <row r="152" spans="2:22" x14ac:dyDescent="0.2">
      <c r="B152" s="1" t="str">
        <f>D58</f>
        <v>T-HPT-ICE_DST51</v>
      </c>
      <c r="C152" s="1" t="str">
        <f>Commodities!B9&amp;","&amp;Commodities!B11</f>
        <v>TRADST,TRABDL</v>
      </c>
      <c r="D152" s="1" t="str">
        <f>Commodities!B21</f>
        <v>TRAPL</v>
      </c>
      <c r="E152" s="1">
        <v>2019</v>
      </c>
      <c r="F152" s="48">
        <v>7.7000000000000002E-3</v>
      </c>
      <c r="G152" s="48">
        <v>7.7000000000000002E-3</v>
      </c>
      <c r="H152" s="48">
        <v>7.7000000000000002E-3</v>
      </c>
      <c r="I152" s="48">
        <v>989.2715097553122</v>
      </c>
      <c r="J152" s="48">
        <f t="shared" si="8"/>
        <v>989.2715097553122</v>
      </c>
      <c r="K152" s="48">
        <v>989.2715097553122</v>
      </c>
      <c r="L152" s="48">
        <f t="shared" si="7"/>
        <v>989.2715097553122</v>
      </c>
      <c r="M152" s="48">
        <v>989.2715097553122</v>
      </c>
      <c r="N152" s="48">
        <v>49.463575487765617</v>
      </c>
      <c r="O152" s="48">
        <v>49.463575487765617</v>
      </c>
      <c r="P152" s="48">
        <v>49.463575487765617</v>
      </c>
      <c r="Q152" s="48">
        <v>73.884</v>
      </c>
      <c r="R152" s="48">
        <v>120</v>
      </c>
      <c r="S152" s="1">
        <v>15</v>
      </c>
      <c r="T152" s="1">
        <v>1E-3</v>
      </c>
    </row>
    <row r="153" spans="2:22" s="1" customFormat="1" ht="15" x14ac:dyDescent="0.25">
      <c r="B153" s="27" t="s">
        <v>118</v>
      </c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</row>
    <row r="154" spans="2:22" x14ac:dyDescent="0.2">
      <c r="B154" s="1" t="str">
        <f t="shared" ref="B154:B160" si="9">D60</f>
        <v>T-LGT-ICE_DST61</v>
      </c>
      <c r="C154" s="1" t="str">
        <f>Commodities!B9&amp;","&amp;Commodities!B11</f>
        <v>TRADST,TRABDL</v>
      </c>
      <c r="D154" s="49" t="str">
        <f>Commodities!B22</f>
        <v>TRAF</v>
      </c>
      <c r="E154" s="49">
        <v>2019</v>
      </c>
      <c r="F154" s="48">
        <v>0.51000446210607897</v>
      </c>
      <c r="G154" s="48">
        <v>0.57000498705973535</v>
      </c>
      <c r="H154" s="48">
        <v>0.61737382254946405</v>
      </c>
      <c r="I154" s="50">
        <v>23.135000000000002</v>
      </c>
      <c r="J154" s="48">
        <f>AVERAGE(I154,K154)</f>
        <v>23.9</v>
      </c>
      <c r="K154" s="50">
        <v>24.664999999999999</v>
      </c>
      <c r="L154" s="48">
        <f t="shared" si="7"/>
        <v>24.664999999999999</v>
      </c>
      <c r="M154" s="50">
        <v>24.664999999999999</v>
      </c>
      <c r="N154" s="50">
        <v>0.50484614131470373</v>
      </c>
      <c r="O154" s="50">
        <v>0.51755174200814014</v>
      </c>
      <c r="P154" s="50">
        <v>0.51755174200814014</v>
      </c>
      <c r="Q154" s="50">
        <v>20.794499999999999</v>
      </c>
      <c r="R154" s="1">
        <v>0.06</v>
      </c>
      <c r="S154" s="49">
        <v>20</v>
      </c>
      <c r="T154" s="49">
        <v>1E-3</v>
      </c>
    </row>
    <row r="155" spans="2:22" x14ac:dyDescent="0.2">
      <c r="B155" s="1" t="str">
        <f t="shared" si="9"/>
        <v>T-LGT-HEV_DST61</v>
      </c>
      <c r="C155" s="1" t="str">
        <f>Commodities!B9&amp;","&amp;Commodities!B11</f>
        <v>TRADST,TRABDL</v>
      </c>
      <c r="D155" s="49" t="str">
        <f>D154</f>
        <v>TRAF</v>
      </c>
      <c r="E155" s="49">
        <v>2019</v>
      </c>
      <c r="F155" s="48">
        <v>0.63632135674535562</v>
      </c>
      <c r="G155" s="48">
        <v>0.71842733826088534</v>
      </c>
      <c r="H155" s="48">
        <v>0.76895409611659593</v>
      </c>
      <c r="I155" s="50">
        <v>26.946999999999999</v>
      </c>
      <c r="J155" s="48">
        <f t="shared" ref="J155:J160" si="10">AVERAGE(I155,K155)</f>
        <v>27.027999999999999</v>
      </c>
      <c r="K155" s="50">
        <v>27.109000000000002</v>
      </c>
      <c r="L155" s="48">
        <f t="shared" si="7"/>
        <v>26.498000000000001</v>
      </c>
      <c r="M155" s="50">
        <v>24.664999999999999</v>
      </c>
      <c r="N155" s="50">
        <v>0.52029163519242105</v>
      </c>
      <c r="O155" s="50">
        <v>0.52356187325580883</v>
      </c>
      <c r="P155" s="50">
        <v>0.51121564564909838</v>
      </c>
      <c r="Q155" s="50">
        <v>20.794499999999999</v>
      </c>
      <c r="R155" s="1">
        <v>0.06</v>
      </c>
      <c r="S155" s="49">
        <v>20</v>
      </c>
      <c r="T155" s="49">
        <v>1E-3</v>
      </c>
    </row>
    <row r="156" spans="2:22" x14ac:dyDescent="0.2">
      <c r="B156" s="1" t="str">
        <f t="shared" si="9"/>
        <v>T-LGT-PHEV_DST61</v>
      </c>
      <c r="C156" s="1" t="str">
        <f>Commodities!B9&amp;","&amp;Commodities!B15</f>
        <v>TRADST,TRAELC</v>
      </c>
      <c r="D156" s="49" t="str">
        <f t="shared" ref="D156:D160" si="11">D155</f>
        <v>TRAF</v>
      </c>
      <c r="E156" s="49">
        <v>2019</v>
      </c>
      <c r="F156" s="48">
        <v>0.89527099075587235</v>
      </c>
      <c r="G156" s="48">
        <v>1.0436933419570225</v>
      </c>
      <c r="H156" s="48">
        <v>1.1542206247663893</v>
      </c>
      <c r="I156" s="50">
        <v>33.524000000000001</v>
      </c>
      <c r="J156" s="48">
        <f t="shared" si="10"/>
        <v>31.293500000000002</v>
      </c>
      <c r="K156" s="50">
        <v>29.062999999999999</v>
      </c>
      <c r="L156" s="48">
        <f t="shared" si="7"/>
        <v>28.66825</v>
      </c>
      <c r="M156" s="50">
        <v>27.484000000000002</v>
      </c>
      <c r="N156" s="50">
        <v>0.6161122895888177</v>
      </c>
      <c r="O156" s="50">
        <v>0.60299617144343154</v>
      </c>
      <c r="P156" s="50">
        <v>0.5684028228063388</v>
      </c>
      <c r="Q156" s="50">
        <v>20.794499999999999</v>
      </c>
      <c r="R156" s="1">
        <v>0.06</v>
      </c>
      <c r="S156" s="49">
        <v>20</v>
      </c>
      <c r="T156" s="49">
        <v>1E-3</v>
      </c>
    </row>
    <row r="157" spans="2:22" x14ac:dyDescent="0.2">
      <c r="B157" s="1" t="str">
        <f t="shared" si="9"/>
        <v>T-LGT-ICE_NGB61</v>
      </c>
      <c r="C157" s="1" t="str">
        <f>Commodities!B13&amp;","&amp;Commodities!B14</f>
        <v>TRACNG,TRABNG</v>
      </c>
      <c r="D157" s="49" t="str">
        <f t="shared" si="11"/>
        <v>TRAF</v>
      </c>
      <c r="E157" s="49">
        <v>2019</v>
      </c>
      <c r="F157" s="48">
        <v>0.36000314972193814</v>
      </c>
      <c r="G157" s="48">
        <v>0.37421380036885671</v>
      </c>
      <c r="H157" s="48">
        <v>0.42631951940755836</v>
      </c>
      <c r="I157" s="50">
        <v>28.097999999999999</v>
      </c>
      <c r="J157" s="48">
        <f t="shared" si="10"/>
        <v>26.765499999999999</v>
      </c>
      <c r="K157" s="50">
        <v>25.433</v>
      </c>
      <c r="L157" s="48">
        <f t="shared" si="7"/>
        <v>25.394750000000002</v>
      </c>
      <c r="M157" s="50">
        <v>25.28</v>
      </c>
      <c r="N157" s="50">
        <v>0.52670753132871073</v>
      </c>
      <c r="O157" s="50">
        <v>0.53670515183033241</v>
      </c>
      <c r="P157" s="50">
        <v>0.53670515183033241</v>
      </c>
      <c r="Q157" s="50">
        <v>20.794499999999999</v>
      </c>
      <c r="R157" s="1">
        <v>0.06</v>
      </c>
      <c r="S157" s="49">
        <v>20</v>
      </c>
      <c r="T157" s="49">
        <v>1E-3</v>
      </c>
    </row>
    <row r="158" spans="2:22" s="1" customFormat="1" x14ac:dyDescent="0.2">
      <c r="B158" s="1" t="str">
        <f t="shared" si="9"/>
        <v>T-LGT-PHEV_NGB61</v>
      </c>
      <c r="C158" s="1" t="str">
        <f>Commodities!B13&amp;","&amp;Commodities!B15</f>
        <v>TRACNG,TRAELC</v>
      </c>
      <c r="D158" s="49" t="str">
        <f t="shared" si="11"/>
        <v>TRAF</v>
      </c>
      <c r="E158" s="49">
        <v>2019</v>
      </c>
      <c r="F158" s="48">
        <v>0.73105902772481302</v>
      </c>
      <c r="G158" s="48">
        <v>0.78316474676351455</v>
      </c>
      <c r="H158" s="48">
        <v>0.89527099075587235</v>
      </c>
      <c r="I158" s="50">
        <v>36.548000000000002</v>
      </c>
      <c r="J158" s="48">
        <f t="shared" si="10"/>
        <v>33.258000000000003</v>
      </c>
      <c r="K158" s="50">
        <v>29.968</v>
      </c>
      <c r="L158" s="48">
        <f t="shared" si="7"/>
        <v>29.539249999999999</v>
      </c>
      <c r="M158" s="50">
        <v>28.253</v>
      </c>
      <c r="N158" s="50">
        <v>0.6161122895888177</v>
      </c>
      <c r="O158" s="50">
        <v>0.60299617144343154</v>
      </c>
      <c r="P158" s="50">
        <v>0.5684028228063388</v>
      </c>
      <c r="Q158" s="50">
        <v>20.794499999999999</v>
      </c>
      <c r="R158" s="1">
        <v>0.06</v>
      </c>
      <c r="S158" s="49">
        <v>20</v>
      </c>
      <c r="T158" s="49">
        <v>1E-3</v>
      </c>
    </row>
    <row r="159" spans="2:22" x14ac:dyDescent="0.2">
      <c r="B159" s="1" t="str">
        <f t="shared" si="9"/>
        <v>T-LGT-FCV_HYD61</v>
      </c>
      <c r="C159" s="1" t="str">
        <f>Commodities!B17</f>
        <v>TRAH2</v>
      </c>
      <c r="D159" s="49" t="str">
        <f t="shared" si="11"/>
        <v>TRAF</v>
      </c>
      <c r="E159" s="49">
        <v>2030</v>
      </c>
      <c r="F159" s="48">
        <v>0.84316527171717093</v>
      </c>
      <c r="G159" s="48">
        <v>0.95369255452653778</v>
      </c>
      <c r="H159" s="48">
        <v>1.0200089242121579</v>
      </c>
      <c r="I159" s="50">
        <v>56.146000000000001</v>
      </c>
      <c r="J159" s="48">
        <f t="shared" si="10"/>
        <v>44.363</v>
      </c>
      <c r="K159" s="50">
        <v>32.58</v>
      </c>
      <c r="L159" s="48">
        <f t="shared" si="7"/>
        <v>30.911749999999998</v>
      </c>
      <c r="M159" s="50">
        <v>25.907</v>
      </c>
      <c r="N159" s="50">
        <v>0.71457314373327263</v>
      </c>
      <c r="O159" s="50">
        <v>0.66403369812656132</v>
      </c>
      <c r="P159" s="50">
        <v>0.56295480691313882</v>
      </c>
      <c r="Q159" s="50">
        <v>20.794499999999999</v>
      </c>
      <c r="R159" s="1">
        <v>0.06</v>
      </c>
      <c r="S159" s="49">
        <v>20</v>
      </c>
      <c r="T159" s="49">
        <v>1E-3</v>
      </c>
    </row>
    <row r="160" spans="2:22" x14ac:dyDescent="0.2">
      <c r="B160" s="1" t="str">
        <f t="shared" si="9"/>
        <v>T-LGT-BEV_ELC61</v>
      </c>
      <c r="C160" s="1" t="str">
        <f>Commodities!B15</f>
        <v>TRAELC</v>
      </c>
      <c r="D160" s="49" t="str">
        <f t="shared" si="11"/>
        <v>TRAF</v>
      </c>
      <c r="E160" s="49">
        <v>2019</v>
      </c>
      <c r="F160" s="48">
        <v>1.462118055449626</v>
      </c>
      <c r="G160" s="48">
        <v>1.7542258743029528</v>
      </c>
      <c r="H160" s="48">
        <v>1.9942279741175781</v>
      </c>
      <c r="I160" s="50">
        <v>32.17</v>
      </c>
      <c r="J160" s="48">
        <f t="shared" si="10"/>
        <v>30.351500000000001</v>
      </c>
      <c r="K160" s="50">
        <v>28.533000000000001</v>
      </c>
      <c r="L160" s="48">
        <f t="shared" si="7"/>
        <v>27.774000000000001</v>
      </c>
      <c r="M160" s="50">
        <v>25.497</v>
      </c>
      <c r="N160" s="50">
        <v>0.70836727547576028</v>
      </c>
      <c r="O160" s="50">
        <v>0.66410793134846258</v>
      </c>
      <c r="P160" s="50">
        <v>0.57558924309386739</v>
      </c>
      <c r="Q160" s="50">
        <v>20.794499999999999</v>
      </c>
      <c r="R160" s="1">
        <v>0.06</v>
      </c>
      <c r="S160" s="49">
        <v>20</v>
      </c>
      <c r="T160" s="49">
        <v>1E-3</v>
      </c>
      <c r="V160" s="1"/>
    </row>
    <row r="161" spans="2:22" s="1" customFormat="1" ht="15" x14ac:dyDescent="0.25">
      <c r="B161" s="27" t="s">
        <v>329</v>
      </c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</row>
    <row r="162" spans="2:22" s="1" customFormat="1" x14ac:dyDescent="0.2">
      <c r="B162" s="1" t="str">
        <f t="shared" ref="B162:B168" si="12">D68</f>
        <v>T-MGT-ICE_DST71</v>
      </c>
      <c r="C162" s="1" t="str">
        <f>Commodities!B9&amp;","&amp;Commodities!B11</f>
        <v>TRADST,TRABDL</v>
      </c>
      <c r="D162" s="1" t="str">
        <f>Commodities!B22</f>
        <v>TRAF</v>
      </c>
      <c r="E162" s="1">
        <f t="shared" ref="E162:I162" si="13">E170</f>
        <v>2019</v>
      </c>
      <c r="F162" s="48">
        <v>2.2955699033471548E-2</v>
      </c>
      <c r="G162" s="48">
        <v>2.5042580763787146E-2</v>
      </c>
      <c r="H162" s="48">
        <v>2.9785493787231682E-2</v>
      </c>
      <c r="I162" s="1">
        <f t="shared" si="13"/>
        <v>95.69</v>
      </c>
      <c r="J162" s="48">
        <f>AVERAGE(I162,K162)</f>
        <v>98.32</v>
      </c>
      <c r="K162" s="1">
        <f t="shared" ref="K162:K168" si="14">K170</f>
        <v>100.95</v>
      </c>
      <c r="L162" s="48">
        <f t="shared" ref="L162:L168" si="15">K162-((K162-M162)/4)</f>
        <v>100.95</v>
      </c>
      <c r="M162" s="1">
        <f t="shared" ref="M162:P168" si="16">M170</f>
        <v>100.95</v>
      </c>
      <c r="N162" s="48">
        <f t="shared" si="16"/>
        <v>2.1157042474212369</v>
      </c>
      <c r="O162" s="48">
        <f t="shared" si="16"/>
        <v>2.1689507539373367</v>
      </c>
      <c r="P162" s="48">
        <f t="shared" si="16"/>
        <v>2.1689507539373367</v>
      </c>
      <c r="Q162" s="48">
        <v>29.397500000000001</v>
      </c>
      <c r="R162" s="50">
        <v>3.592571901094749</v>
      </c>
      <c r="S162" s="1">
        <v>20</v>
      </c>
      <c r="T162" s="1">
        <f t="shared" ref="T162:T168" si="17">T170</f>
        <v>1E-3</v>
      </c>
    </row>
    <row r="163" spans="2:22" s="1" customFormat="1" x14ac:dyDescent="0.2">
      <c r="B163" s="1" t="str">
        <f t="shared" si="12"/>
        <v>T-MGT-HEV_DST71</v>
      </c>
      <c r="C163" s="1" t="str">
        <f>Commodities!B9&amp;","&amp;Commodities!B11</f>
        <v>TRADST,TRABDL</v>
      </c>
      <c r="D163" s="1" t="str">
        <f>D162</f>
        <v>TRAF</v>
      </c>
      <c r="E163" s="1">
        <f t="shared" ref="C163:I168" si="18">E171</f>
        <v>2019</v>
      </c>
      <c r="F163" s="48">
        <v>3.2820958122236184E-2</v>
      </c>
      <c r="G163" s="48">
        <v>3.5856422457240689E-2</v>
      </c>
      <c r="H163" s="48">
        <v>4.2496500690063034E-2</v>
      </c>
      <c r="I163" s="1">
        <f t="shared" si="18"/>
        <v>124.73</v>
      </c>
      <c r="J163" s="48">
        <f t="shared" ref="J163:J168" si="19">AVERAGE(I163,K163)</f>
        <v>124.92500000000001</v>
      </c>
      <c r="K163" s="1">
        <f t="shared" si="14"/>
        <v>125.12</v>
      </c>
      <c r="L163" s="48">
        <f>K163-((K163-M163)/4)</f>
        <v>123.88250000000001</v>
      </c>
      <c r="M163" s="1">
        <f t="shared" si="16"/>
        <v>120.17</v>
      </c>
      <c r="N163" s="48">
        <f t="shared" si="16"/>
        <v>3.5721072259038325</v>
      </c>
      <c r="O163" s="48">
        <f t="shared" si="16"/>
        <v>3.0618061936318557</v>
      </c>
      <c r="P163" s="48">
        <f t="shared" si="16"/>
        <v>2.3858458293310703</v>
      </c>
      <c r="Q163" s="48">
        <v>29.397500000000001</v>
      </c>
      <c r="R163" s="50">
        <f>R162</f>
        <v>3.592571901094749</v>
      </c>
      <c r="S163" s="1">
        <v>20</v>
      </c>
      <c r="T163" s="1">
        <f t="shared" si="17"/>
        <v>1E-3</v>
      </c>
    </row>
    <row r="164" spans="2:22" s="1" customFormat="1" x14ac:dyDescent="0.2">
      <c r="B164" s="1" t="str">
        <f t="shared" si="12"/>
        <v>T-MGT-FCV_HYD71</v>
      </c>
      <c r="C164" s="1" t="str">
        <f t="shared" si="18"/>
        <v>TRAH2</v>
      </c>
      <c r="D164" s="1" t="str">
        <f t="shared" ref="D164:D168" si="20">D163</f>
        <v>TRAF</v>
      </c>
      <c r="E164" s="1">
        <v>2030</v>
      </c>
      <c r="F164" s="48">
        <v>3.8133020708494066E-2</v>
      </c>
      <c r="G164" s="48">
        <v>4.1737634606311913E-2</v>
      </c>
      <c r="H164" s="48">
        <v>4.9705728485698729E-2</v>
      </c>
      <c r="I164" s="1">
        <f t="shared" si="18"/>
        <v>345.67</v>
      </c>
      <c r="J164" s="48">
        <f t="shared" si="19"/>
        <v>283.94499999999999</v>
      </c>
      <c r="K164" s="1">
        <f t="shared" si="14"/>
        <v>222.22</v>
      </c>
      <c r="L164" s="48">
        <f t="shared" si="15"/>
        <v>195.70750000000001</v>
      </c>
      <c r="M164" s="1">
        <f t="shared" si="16"/>
        <v>116.17</v>
      </c>
      <c r="N164" s="48">
        <f t="shared" si="16"/>
        <v>3.5721072259038325</v>
      </c>
      <c r="O164" s="48">
        <f t="shared" si="16"/>
        <v>3.0618061936318557</v>
      </c>
      <c r="P164" s="48">
        <f t="shared" si="16"/>
        <v>2.3858458293310703</v>
      </c>
      <c r="Q164" s="48">
        <v>29.397500000000001</v>
      </c>
      <c r="R164" s="50">
        <f t="shared" ref="R164:R168" si="21">R163</f>
        <v>3.592571901094749</v>
      </c>
      <c r="S164" s="1">
        <v>20</v>
      </c>
      <c r="T164" s="1">
        <f t="shared" si="17"/>
        <v>1E-3</v>
      </c>
    </row>
    <row r="165" spans="2:22" s="1" customFormat="1" x14ac:dyDescent="0.2">
      <c r="B165" s="1" t="str">
        <f t="shared" si="12"/>
        <v>T-MGT-ICE_NGB71</v>
      </c>
      <c r="C165" s="1" t="str">
        <f>Commodities!B13&amp;","&amp;Commodities!B14</f>
        <v>TRACNG,TRABNG</v>
      </c>
      <c r="D165" s="1" t="str">
        <f t="shared" si="20"/>
        <v>TRAF</v>
      </c>
      <c r="E165" s="1">
        <f t="shared" si="18"/>
        <v>2019</v>
      </c>
      <c r="F165" s="48">
        <v>2.2386549470658205E-2</v>
      </c>
      <c r="G165" s="48">
        <v>2.6750029452227177E-2</v>
      </c>
      <c r="H165" s="48">
        <v>2.9406060745356118E-2</v>
      </c>
      <c r="I165" s="1">
        <f t="shared" si="18"/>
        <v>115.69</v>
      </c>
      <c r="J165" s="48">
        <f t="shared" si="19"/>
        <v>118.32</v>
      </c>
      <c r="K165" s="1">
        <f t="shared" si="14"/>
        <v>120.95</v>
      </c>
      <c r="L165" s="48">
        <f t="shared" si="15"/>
        <v>120.95</v>
      </c>
      <c r="M165" s="1">
        <f t="shared" si="16"/>
        <v>120.95</v>
      </c>
      <c r="N165" s="48">
        <f t="shared" si="16"/>
        <v>5.0989820625747049</v>
      </c>
      <c r="O165" s="48">
        <f t="shared" si="16"/>
        <v>3.5538821890369761</v>
      </c>
      <c r="P165" s="48">
        <f t="shared" si="16"/>
        <v>2.3292245236828353</v>
      </c>
      <c r="Q165" s="48">
        <v>29.397500000000001</v>
      </c>
      <c r="R165" s="50">
        <f t="shared" si="21"/>
        <v>3.592571901094749</v>
      </c>
      <c r="S165" s="1">
        <v>20</v>
      </c>
      <c r="T165" s="1">
        <f t="shared" si="17"/>
        <v>1E-3</v>
      </c>
    </row>
    <row r="166" spans="2:22" s="1" customFormat="1" x14ac:dyDescent="0.2">
      <c r="B166" s="1" t="str">
        <f t="shared" si="12"/>
        <v>T-MGT-HEV_NGB71</v>
      </c>
      <c r="C166" s="1" t="str">
        <f>Commodities!B13&amp;","&amp;Commodities!B14</f>
        <v>TRACNG,TRABNG</v>
      </c>
      <c r="D166" s="1" t="str">
        <f t="shared" si="20"/>
        <v>TRAF</v>
      </c>
      <c r="E166" s="1">
        <f t="shared" si="18"/>
        <v>2019</v>
      </c>
      <c r="F166" s="48">
        <v>3.1872375517547277E-2</v>
      </c>
      <c r="G166" s="48">
        <v>3.8133020708494066E-2</v>
      </c>
      <c r="H166" s="48">
        <v>4.211706764818747E-2</v>
      </c>
      <c r="I166" s="1">
        <f t="shared" si="18"/>
        <v>144.72999999999999</v>
      </c>
      <c r="J166" s="48">
        <f t="shared" si="19"/>
        <v>144.92500000000001</v>
      </c>
      <c r="K166" s="1">
        <f t="shared" si="14"/>
        <v>145.12</v>
      </c>
      <c r="L166" s="48">
        <f t="shared" si="15"/>
        <v>143.88249999999999</v>
      </c>
      <c r="M166" s="1">
        <f t="shared" si="16"/>
        <v>140.16999999999999</v>
      </c>
      <c r="N166" s="48">
        <f t="shared" si="16"/>
        <v>5.0989820625747049</v>
      </c>
      <c r="O166" s="48">
        <f t="shared" si="16"/>
        <v>3.5538821890369761</v>
      </c>
      <c r="P166" s="48">
        <f t="shared" si="16"/>
        <v>2.3292245236828353</v>
      </c>
      <c r="Q166" s="48">
        <v>29.397500000000001</v>
      </c>
      <c r="R166" s="50">
        <f t="shared" si="21"/>
        <v>3.592571901094749</v>
      </c>
      <c r="S166" s="1">
        <v>20</v>
      </c>
      <c r="T166" s="1">
        <f t="shared" si="17"/>
        <v>1E-3</v>
      </c>
    </row>
    <row r="167" spans="2:22" s="1" customFormat="1" x14ac:dyDescent="0.2">
      <c r="B167" s="1" t="str">
        <f t="shared" si="12"/>
        <v>T-MGT-ICE_LNG71</v>
      </c>
      <c r="C167" s="1" t="str">
        <f t="shared" si="18"/>
        <v>TRALNG</v>
      </c>
      <c r="D167" s="1" t="str">
        <f t="shared" si="20"/>
        <v>TRAF</v>
      </c>
      <c r="E167" s="1">
        <f t="shared" si="18"/>
        <v>2019</v>
      </c>
      <c r="F167" s="48">
        <v>2.2386549470658205E-2</v>
      </c>
      <c r="G167" s="48">
        <v>2.6750029452227177E-2</v>
      </c>
      <c r="H167" s="48">
        <v>2.9406060745356118E-2</v>
      </c>
      <c r="I167" s="1">
        <f t="shared" si="18"/>
        <v>130.68600000000001</v>
      </c>
      <c r="J167" s="48">
        <f t="shared" si="19"/>
        <v>129.72200000000001</v>
      </c>
      <c r="K167" s="1">
        <f t="shared" si="14"/>
        <v>128.75800000000001</v>
      </c>
      <c r="L167" s="48">
        <f t="shared" si="15"/>
        <v>128.11425</v>
      </c>
      <c r="M167" s="1">
        <f t="shared" si="16"/>
        <v>126.18300000000001</v>
      </c>
      <c r="N167" s="48">
        <f t="shared" si="16"/>
        <v>5.0989820625747049</v>
      </c>
      <c r="O167" s="48">
        <f t="shared" si="16"/>
        <v>3.5538821890369761</v>
      </c>
      <c r="P167" s="48">
        <f t="shared" si="16"/>
        <v>2.3292245236828353</v>
      </c>
      <c r="Q167" s="48">
        <v>29.397500000000001</v>
      </c>
      <c r="R167" s="50">
        <f t="shared" si="21"/>
        <v>3.592571901094749</v>
      </c>
      <c r="S167" s="1">
        <v>20</v>
      </c>
      <c r="T167" s="1">
        <f t="shared" si="17"/>
        <v>1E-3</v>
      </c>
    </row>
    <row r="168" spans="2:22" s="1" customFormat="1" x14ac:dyDescent="0.2">
      <c r="B168" s="1" t="str">
        <f t="shared" si="12"/>
        <v>T-MGT-BEV_ELC71</v>
      </c>
      <c r="C168" s="1" t="str">
        <f t="shared" si="18"/>
        <v>TRAELC</v>
      </c>
      <c r="D168" s="1" t="str">
        <f t="shared" si="20"/>
        <v>TRAF</v>
      </c>
      <c r="E168" s="1">
        <f>E176</f>
        <v>2025</v>
      </c>
      <c r="F168" s="48">
        <v>6.5831632765410139E-2</v>
      </c>
      <c r="G168" s="48">
        <v>6.5831632765410139E-2</v>
      </c>
      <c r="H168" s="48">
        <v>6.5831632765410139E-2</v>
      </c>
      <c r="I168" s="1">
        <f t="shared" si="18"/>
        <v>345.67</v>
      </c>
      <c r="J168" s="48">
        <f t="shared" si="19"/>
        <v>309.89</v>
      </c>
      <c r="K168" s="1">
        <f t="shared" si="14"/>
        <v>274.11</v>
      </c>
      <c r="L168" s="48">
        <f t="shared" si="15"/>
        <v>234.625</v>
      </c>
      <c r="M168" s="1">
        <f t="shared" si="16"/>
        <v>116.17</v>
      </c>
      <c r="N168" s="48">
        <f t="shared" si="16"/>
        <v>3.5721072259038325</v>
      </c>
      <c r="O168" s="48">
        <f t="shared" si="16"/>
        <v>3.0618061936318557</v>
      </c>
      <c r="P168" s="48">
        <f t="shared" si="16"/>
        <v>2.3858458293310703</v>
      </c>
      <c r="Q168" s="48">
        <v>29.397500000000001</v>
      </c>
      <c r="R168" s="50">
        <f t="shared" si="21"/>
        <v>3.592571901094749</v>
      </c>
      <c r="S168" s="1">
        <v>20</v>
      </c>
      <c r="T168" s="1">
        <f t="shared" si="17"/>
        <v>1E-3</v>
      </c>
    </row>
    <row r="169" spans="2:22" s="1" customFormat="1" ht="15" x14ac:dyDescent="0.25">
      <c r="B169" s="27" t="s">
        <v>119</v>
      </c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60"/>
      <c r="O169" s="60"/>
      <c r="P169" s="60"/>
      <c r="Q169" s="27"/>
      <c r="R169" s="27"/>
      <c r="S169" s="27"/>
      <c r="T169" s="27"/>
    </row>
    <row r="170" spans="2:22" x14ac:dyDescent="0.2">
      <c r="B170" s="1" t="str">
        <f t="shared" ref="B170:B176" si="22">D76</f>
        <v>T-HGT-ICE_DST81</v>
      </c>
      <c r="C170" s="1" t="str">
        <f>Commodities!B9&amp;","&amp;Commodities!B11</f>
        <v>TRADST,TRABDL</v>
      </c>
      <c r="D170" s="49" t="str">
        <f>Commodities!B22</f>
        <v>TRAF</v>
      </c>
      <c r="E170" s="49">
        <v>2019</v>
      </c>
      <c r="F170" s="48">
        <v>2.2955699033471548E-2</v>
      </c>
      <c r="G170" s="48">
        <v>2.5042580763787146E-2</v>
      </c>
      <c r="H170" s="48">
        <v>2.9785493787231682E-2</v>
      </c>
      <c r="I170" s="50">
        <v>95.69</v>
      </c>
      <c r="J170" s="48">
        <f>AVERAGE(I170,K170)</f>
        <v>98.32</v>
      </c>
      <c r="K170" s="50">
        <v>100.95</v>
      </c>
      <c r="L170" s="48">
        <f t="shared" ref="L170:L176" si="23">K170-((K170-M170)/4)</f>
        <v>100.95</v>
      </c>
      <c r="M170" s="50">
        <v>100.95</v>
      </c>
      <c r="N170" s="50">
        <v>2.1157042474212369</v>
      </c>
      <c r="O170" s="50">
        <v>2.1689507539373367</v>
      </c>
      <c r="P170" s="50">
        <v>2.1689507539373367</v>
      </c>
      <c r="Q170" s="50">
        <v>50.915999999999997</v>
      </c>
      <c r="R170" s="50">
        <v>9.2231504438872829</v>
      </c>
      <c r="S170" s="49">
        <v>20</v>
      </c>
      <c r="T170" s="49">
        <v>1E-3</v>
      </c>
      <c r="V170" s="1"/>
    </row>
    <row r="171" spans="2:22" x14ac:dyDescent="0.2">
      <c r="B171" s="1" t="str">
        <f t="shared" si="22"/>
        <v>T-HGT-HEV_DST81</v>
      </c>
      <c r="C171" s="1" t="str">
        <f>Commodities!B9&amp;","&amp;Commodities!B11</f>
        <v>TRADST,TRABDL</v>
      </c>
      <c r="D171" s="49" t="str">
        <f>D170</f>
        <v>TRAF</v>
      </c>
      <c r="E171" s="49">
        <v>2019</v>
      </c>
      <c r="F171" s="48">
        <v>3.2820958122236184E-2</v>
      </c>
      <c r="G171" s="48">
        <v>3.5856422457240689E-2</v>
      </c>
      <c r="H171" s="48">
        <v>4.2496500690063034E-2</v>
      </c>
      <c r="I171" s="50">
        <v>124.73</v>
      </c>
      <c r="J171" s="48">
        <f t="shared" ref="J171:J176" si="24">AVERAGE(I171,K171)</f>
        <v>124.92500000000001</v>
      </c>
      <c r="K171" s="50">
        <v>125.12</v>
      </c>
      <c r="L171" s="48">
        <f t="shared" si="23"/>
        <v>123.88250000000001</v>
      </c>
      <c r="M171" s="50">
        <v>120.17</v>
      </c>
      <c r="N171" s="50">
        <v>3.5721072259038325</v>
      </c>
      <c r="O171" s="50">
        <v>3.0618061936318557</v>
      </c>
      <c r="P171" s="50">
        <v>2.3858458293310703</v>
      </c>
      <c r="Q171" s="50">
        <v>50.915999999999997</v>
      </c>
      <c r="R171" s="50">
        <f>R170</f>
        <v>9.2231504438872829</v>
      </c>
      <c r="S171" s="49">
        <v>20</v>
      </c>
      <c r="T171" s="49">
        <v>1E-3</v>
      </c>
      <c r="V171" s="1"/>
    </row>
    <row r="172" spans="2:22" x14ac:dyDescent="0.2">
      <c r="B172" s="1" t="str">
        <f t="shared" si="22"/>
        <v>T-HGT-FCV_HYD81</v>
      </c>
      <c r="C172" s="1" t="str">
        <f>Commodities!B17</f>
        <v>TRAH2</v>
      </c>
      <c r="D172" s="49" t="str">
        <f t="shared" ref="D172:D176" si="25">D171</f>
        <v>TRAF</v>
      </c>
      <c r="E172" s="49">
        <v>2030</v>
      </c>
      <c r="F172" s="48">
        <v>3.8133020708494066E-2</v>
      </c>
      <c r="G172" s="48">
        <v>4.1737634606311913E-2</v>
      </c>
      <c r="H172" s="48">
        <v>4.9705728485698729E-2</v>
      </c>
      <c r="I172" s="50">
        <v>345.67</v>
      </c>
      <c r="J172" s="48">
        <f t="shared" si="24"/>
        <v>283.94499999999999</v>
      </c>
      <c r="K172" s="50">
        <v>222.22</v>
      </c>
      <c r="L172" s="48">
        <f t="shared" si="23"/>
        <v>195.70750000000001</v>
      </c>
      <c r="M172" s="50">
        <v>116.17</v>
      </c>
      <c r="N172" s="50">
        <v>3.5721072259038325</v>
      </c>
      <c r="O172" s="50">
        <v>3.0618061936318557</v>
      </c>
      <c r="P172" s="50">
        <v>2.3858458293310703</v>
      </c>
      <c r="Q172" s="50">
        <v>50.915999999999997</v>
      </c>
      <c r="R172" s="50">
        <f t="shared" ref="R172:R176" si="26">R171</f>
        <v>9.2231504438872829</v>
      </c>
      <c r="S172" s="49">
        <v>20</v>
      </c>
      <c r="T172" s="49">
        <v>1E-3</v>
      </c>
      <c r="V172" s="1"/>
    </row>
    <row r="173" spans="2:22" x14ac:dyDescent="0.2">
      <c r="B173" s="1" t="str">
        <f t="shared" si="22"/>
        <v>T-HGT-ICE_NGB81</v>
      </c>
      <c r="C173" s="1" t="str">
        <f>Commodities!B13&amp;","&amp;Commodities!B14</f>
        <v>TRACNG,TRABNG</v>
      </c>
      <c r="D173" s="49" t="str">
        <f t="shared" si="25"/>
        <v>TRAF</v>
      </c>
      <c r="E173" s="49">
        <v>2019</v>
      </c>
      <c r="F173" s="48">
        <v>2.2386549470658205E-2</v>
      </c>
      <c r="G173" s="48">
        <v>2.6750029452227177E-2</v>
      </c>
      <c r="H173" s="48">
        <v>2.9406060745356118E-2</v>
      </c>
      <c r="I173" s="50">
        <v>115.69</v>
      </c>
      <c r="J173" s="48">
        <f t="shared" si="24"/>
        <v>118.32</v>
      </c>
      <c r="K173" s="50">
        <v>120.95</v>
      </c>
      <c r="L173" s="48">
        <f t="shared" si="23"/>
        <v>120.95</v>
      </c>
      <c r="M173" s="50">
        <v>120.95</v>
      </c>
      <c r="N173" s="50">
        <v>5.0989820625747049</v>
      </c>
      <c r="O173" s="50">
        <v>3.5538821890369761</v>
      </c>
      <c r="P173" s="50">
        <v>2.3292245236828353</v>
      </c>
      <c r="Q173" s="50">
        <v>50.915999999999997</v>
      </c>
      <c r="R173" s="50">
        <f t="shared" si="26"/>
        <v>9.2231504438872829</v>
      </c>
      <c r="S173" s="49">
        <v>20</v>
      </c>
      <c r="T173" s="49">
        <v>1E-3</v>
      </c>
      <c r="V173" s="1"/>
    </row>
    <row r="174" spans="2:22" s="1" customFormat="1" x14ac:dyDescent="0.2">
      <c r="B174" s="1" t="str">
        <f t="shared" si="22"/>
        <v>T-HGT-HEV_NGB81</v>
      </c>
      <c r="C174" s="1" t="str">
        <f>Commodities!B13&amp;","&amp;Commodities!B14</f>
        <v>TRACNG,TRABNG</v>
      </c>
      <c r="D174" s="49" t="str">
        <f t="shared" si="25"/>
        <v>TRAF</v>
      </c>
      <c r="E174" s="49">
        <v>2019</v>
      </c>
      <c r="F174" s="48">
        <v>3.1872375517547277E-2</v>
      </c>
      <c r="G174" s="48">
        <v>3.8133020708494066E-2</v>
      </c>
      <c r="H174" s="48">
        <v>4.211706764818747E-2</v>
      </c>
      <c r="I174" s="50">
        <v>144.72999999999999</v>
      </c>
      <c r="J174" s="48">
        <f t="shared" si="24"/>
        <v>144.92500000000001</v>
      </c>
      <c r="K174" s="50">
        <v>145.12</v>
      </c>
      <c r="L174" s="48">
        <f t="shared" si="23"/>
        <v>143.88249999999999</v>
      </c>
      <c r="M174" s="50">
        <v>140.16999999999999</v>
      </c>
      <c r="N174" s="50">
        <v>5.0989820625747049</v>
      </c>
      <c r="O174" s="50">
        <v>3.5538821890369761</v>
      </c>
      <c r="P174" s="50">
        <v>2.3292245236828353</v>
      </c>
      <c r="Q174" s="50">
        <v>50.915999999999997</v>
      </c>
      <c r="R174" s="50">
        <f t="shared" si="26"/>
        <v>9.2231504438872829</v>
      </c>
      <c r="S174" s="49">
        <v>20</v>
      </c>
      <c r="T174" s="49">
        <v>1E-3</v>
      </c>
    </row>
    <row r="175" spans="2:22" s="1" customFormat="1" x14ac:dyDescent="0.2">
      <c r="B175" s="1" t="str">
        <f t="shared" si="22"/>
        <v>T-HGT-ICE_LNG81</v>
      </c>
      <c r="C175" s="1" t="str">
        <f>Commodities!B16</f>
        <v>TRALNG</v>
      </c>
      <c r="D175" s="49" t="str">
        <f t="shared" si="25"/>
        <v>TRAF</v>
      </c>
      <c r="E175" s="49">
        <v>2019</v>
      </c>
      <c r="F175" s="48">
        <v>2.2386549470658205E-2</v>
      </c>
      <c r="G175" s="48">
        <v>2.6750029452227177E-2</v>
      </c>
      <c r="H175" s="48">
        <v>2.9406060745356118E-2</v>
      </c>
      <c r="I175" s="50">
        <v>130.68600000000001</v>
      </c>
      <c r="J175" s="48">
        <f t="shared" si="24"/>
        <v>129.72200000000001</v>
      </c>
      <c r="K175" s="50">
        <v>128.75800000000001</v>
      </c>
      <c r="L175" s="48">
        <f t="shared" si="23"/>
        <v>128.11425</v>
      </c>
      <c r="M175" s="50">
        <v>126.18300000000001</v>
      </c>
      <c r="N175" s="50">
        <v>5.0989820625747049</v>
      </c>
      <c r="O175" s="50">
        <v>3.5538821890369761</v>
      </c>
      <c r="P175" s="50">
        <v>2.3292245236828353</v>
      </c>
      <c r="Q175" s="50">
        <v>50.915999999999997</v>
      </c>
      <c r="R175" s="50">
        <f t="shared" si="26"/>
        <v>9.2231504438872829</v>
      </c>
      <c r="S175" s="49">
        <v>20</v>
      </c>
      <c r="T175" s="49">
        <v>1E-3</v>
      </c>
    </row>
    <row r="176" spans="2:22" s="1" customFormat="1" x14ac:dyDescent="0.2">
      <c r="B176" s="1" t="str">
        <f t="shared" si="22"/>
        <v>T-HGT-BEV_ELC81</v>
      </c>
      <c r="C176" s="1" t="str">
        <f>Commodities!B15</f>
        <v>TRAELC</v>
      </c>
      <c r="D176" s="49" t="str">
        <f t="shared" si="25"/>
        <v>TRAF</v>
      </c>
      <c r="E176" s="49">
        <v>2025</v>
      </c>
      <c r="F176" s="48">
        <v>6.5831632765410139E-2</v>
      </c>
      <c r="G176" s="48">
        <v>6.5831632765410139E-2</v>
      </c>
      <c r="H176" s="48">
        <v>6.5831632765410139E-2</v>
      </c>
      <c r="I176" s="50">
        <v>345.67</v>
      </c>
      <c r="J176" s="48">
        <f t="shared" si="24"/>
        <v>309.89</v>
      </c>
      <c r="K176" s="50">
        <v>274.11</v>
      </c>
      <c r="L176" s="48">
        <f t="shared" si="23"/>
        <v>234.625</v>
      </c>
      <c r="M176" s="50">
        <v>116.17</v>
      </c>
      <c r="N176" s="50">
        <v>3.5721072259038325</v>
      </c>
      <c r="O176" s="50">
        <v>3.0618061936318557</v>
      </c>
      <c r="P176" s="50">
        <v>2.3858458293310703</v>
      </c>
      <c r="Q176" s="50">
        <v>50.915999999999997</v>
      </c>
      <c r="R176" s="50">
        <f t="shared" si="26"/>
        <v>9.2231504438872829</v>
      </c>
      <c r="S176" s="49">
        <v>20</v>
      </c>
      <c r="T176" s="49">
        <v>1E-3</v>
      </c>
    </row>
    <row r="177" spans="2:32" s="1" customFormat="1" ht="15" x14ac:dyDescent="0.25">
      <c r="B177" s="27" t="s">
        <v>120</v>
      </c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</row>
    <row r="178" spans="2:32" x14ac:dyDescent="0.2">
      <c r="B178" s="1" t="str">
        <f>D84</f>
        <v>T-GTR-ICE_DST91</v>
      </c>
      <c r="C178" s="1" t="str">
        <f>Commodities!B9&amp;","&amp;Commodities!B11</f>
        <v>TRADST,TRABDL</v>
      </c>
      <c r="D178" s="1" t="str">
        <f>Commodities!B22</f>
        <v>TRAF</v>
      </c>
      <c r="E178" s="1">
        <v>2019</v>
      </c>
      <c r="F178" s="48">
        <v>7.4999999999999997E-3</v>
      </c>
      <c r="G178" s="48">
        <v>7.7000000000000002E-3</v>
      </c>
      <c r="H178" s="48">
        <v>7.7999999999999996E-3</v>
      </c>
      <c r="I178" s="48">
        <v>469.60386878903267</v>
      </c>
      <c r="J178" s="48">
        <f>AVERAGE(I178,K178)</f>
        <v>469.60386878903267</v>
      </c>
      <c r="K178" s="48">
        <v>469.60386878903267</v>
      </c>
      <c r="L178" s="48">
        <f t="shared" ref="L178:L179" si="27">K178-((K178-M178)/4)</f>
        <v>469.60386878903267</v>
      </c>
      <c r="M178" s="48">
        <v>469.60386878903267</v>
      </c>
      <c r="N178" s="48">
        <v>23.480193439451636</v>
      </c>
      <c r="O178" s="48">
        <v>23.480193439451636</v>
      </c>
      <c r="P178" s="48">
        <v>23.480193439451636</v>
      </c>
      <c r="Q178" s="48">
        <v>39.363999999999997</v>
      </c>
      <c r="R178" s="48">
        <v>164.83335026928157</v>
      </c>
      <c r="S178" s="1">
        <v>30</v>
      </c>
      <c r="T178" s="1">
        <v>1E-3</v>
      </c>
    </row>
    <row r="179" spans="2:32" x14ac:dyDescent="0.2">
      <c r="B179" s="1" t="str">
        <f>D85</f>
        <v>T-GTR-BEV_ELC91</v>
      </c>
      <c r="C179" s="1" t="str">
        <f>Commodities!B15</f>
        <v>TRAELC</v>
      </c>
      <c r="D179" s="1" t="str">
        <f>D178</f>
        <v>TRAF</v>
      </c>
      <c r="E179" s="1">
        <v>2019</v>
      </c>
      <c r="F179" s="48">
        <v>1.9800000000000002E-2</v>
      </c>
      <c r="G179" s="48">
        <v>2.0299999999999999E-2</v>
      </c>
      <c r="H179" s="48">
        <v>2.0500000000000001E-2</v>
      </c>
      <c r="I179" s="48">
        <v>438.88212036358203</v>
      </c>
      <c r="J179" s="48">
        <f t="shared" ref="J179:J180" si="28">AVERAGE(I179,K179)</f>
        <v>438.88212036358203</v>
      </c>
      <c r="K179" s="48">
        <v>438.88212036358203</v>
      </c>
      <c r="L179" s="48">
        <f t="shared" si="27"/>
        <v>438.88212036358203</v>
      </c>
      <c r="M179" s="48">
        <v>438.88212036358203</v>
      </c>
      <c r="N179" s="48">
        <v>21.944106018179102</v>
      </c>
      <c r="O179" s="48">
        <v>21.944106018179102</v>
      </c>
      <c r="P179" s="48">
        <v>21.944106018179102</v>
      </c>
      <c r="Q179" s="48">
        <v>39.363999999999997</v>
      </c>
      <c r="R179" s="48">
        <v>164.83335026928157</v>
      </c>
      <c r="S179" s="1">
        <v>30</v>
      </c>
      <c r="T179" s="1">
        <v>1E-3</v>
      </c>
    </row>
    <row r="180" spans="2:32" x14ac:dyDescent="0.2">
      <c r="B180" s="1" t="str">
        <f>D86</f>
        <v>T-GTR-FCV_HYD91</v>
      </c>
      <c r="C180" s="1" t="str">
        <f>Commodities!B17</f>
        <v>TRAH2</v>
      </c>
      <c r="D180" s="52" t="str">
        <f>D179</f>
        <v>TRAF</v>
      </c>
      <c r="E180" s="52">
        <v>2030</v>
      </c>
      <c r="F180" s="61">
        <v>1.1393475951168699E-2</v>
      </c>
      <c r="G180" s="61">
        <v>1.17796954749371E-2</v>
      </c>
      <c r="H180" s="61">
        <v>1.26364006003871E-2</v>
      </c>
      <c r="I180" s="61">
        <v>682.10068176688696</v>
      </c>
      <c r="J180" s="48">
        <f t="shared" si="28"/>
        <v>653.58396473256948</v>
      </c>
      <c r="K180" s="61">
        <v>625.067247698252</v>
      </c>
      <c r="L180" s="48">
        <f>K180-((K180-M180)/4)</f>
        <v>617.48355288613323</v>
      </c>
      <c r="M180" s="61">
        <v>594.732468449777</v>
      </c>
      <c r="N180" s="61">
        <v>29.105034088344368</v>
      </c>
      <c r="O180" s="61">
        <v>26.253362384912613</v>
      </c>
      <c r="P180" s="61">
        <v>24.736623422488833</v>
      </c>
      <c r="Q180" s="61">
        <v>39.363999999999997</v>
      </c>
      <c r="R180" s="61">
        <v>164.83335026928157</v>
      </c>
      <c r="S180" s="52">
        <v>30</v>
      </c>
      <c r="T180" s="52">
        <v>1E-3</v>
      </c>
    </row>
    <row r="181" spans="2:32" ht="15" x14ac:dyDescent="0.25">
      <c r="B181" s="62" t="s">
        <v>364</v>
      </c>
      <c r="C181" s="62"/>
      <c r="D181" s="62"/>
      <c r="E181" s="62"/>
      <c r="F181" s="62"/>
      <c r="G181" s="62"/>
      <c r="H181" s="62"/>
      <c r="I181" s="62"/>
      <c r="J181" s="62"/>
      <c r="K181" s="62"/>
      <c r="L181" s="27"/>
      <c r="M181" s="62"/>
      <c r="N181" s="62"/>
      <c r="O181" s="62"/>
      <c r="P181" s="62"/>
      <c r="Q181" s="62"/>
      <c r="R181" s="62"/>
      <c r="S181" s="62"/>
      <c r="T181" s="62"/>
    </row>
    <row r="182" spans="2:32" s="1" customFormat="1" x14ac:dyDescent="0.2">
      <c r="B182" s="1" t="str">
        <f>D88</f>
        <v>T-TUR_NEW</v>
      </c>
      <c r="C182" s="1" t="str">
        <f>Commodities!B9&amp;","&amp;Commodities!B11&amp;","&amp;Commodities!B15</f>
        <v>TRADST,TRABDL,TRAELC</v>
      </c>
      <c r="D182" s="1" t="str">
        <f>Commodities!B23</f>
        <v>TTURS</v>
      </c>
      <c r="E182" s="63">
        <v>2019</v>
      </c>
      <c r="F182" s="64">
        <v>1</v>
      </c>
      <c r="G182" s="64">
        <v>1.05</v>
      </c>
      <c r="H182" s="64">
        <v>1.1000000000000001</v>
      </c>
      <c r="T182" s="63">
        <v>1</v>
      </c>
    </row>
    <row r="183" spans="2:32" s="1" customFormat="1" x14ac:dyDescent="0.2">
      <c r="B183" s="1" t="str">
        <f t="shared" ref="B183:B184" si="29">D89</f>
        <v>T-NAV_NEW</v>
      </c>
      <c r="C183" s="1" t="str">
        <f>Commodities!B9&amp;","&amp;Commodities!B11</f>
        <v>TRADST,TRABDL</v>
      </c>
      <c r="D183" s="1" t="str">
        <f>Commodities!B24</f>
        <v>TNAV</v>
      </c>
      <c r="E183" s="63">
        <v>2019</v>
      </c>
      <c r="F183" s="64">
        <v>1</v>
      </c>
      <c r="G183" s="64">
        <v>1.1000000000000001</v>
      </c>
      <c r="H183" s="64">
        <v>1.3</v>
      </c>
      <c r="T183" s="63">
        <v>1</v>
      </c>
    </row>
    <row r="184" spans="2:32" s="1" customFormat="1" x14ac:dyDescent="0.2">
      <c r="B184" s="1" t="str">
        <f t="shared" si="29"/>
        <v>T-OTH_NEW</v>
      </c>
      <c r="C184" s="1" t="str">
        <f>Commodities!B8&amp;","&amp;Commodities!B10&amp;","&amp;Commodities!B9&amp;","&amp;Commodities!B11</f>
        <v>TRAGSL,TRAETH,TRADST,TRABDL</v>
      </c>
      <c r="D184" s="1" t="str">
        <f>Commodities!B25</f>
        <v>TOTH</v>
      </c>
      <c r="E184" s="63">
        <v>2019</v>
      </c>
      <c r="F184" s="64">
        <v>1</v>
      </c>
      <c r="G184" s="64">
        <v>1.05</v>
      </c>
      <c r="H184" s="64">
        <v>1.1000000000000001</v>
      </c>
      <c r="T184" s="63">
        <v>1</v>
      </c>
    </row>
    <row r="185" spans="2:32" s="1" customFormat="1" ht="15" x14ac:dyDescent="0.25">
      <c r="B185" s="62" t="s">
        <v>375</v>
      </c>
      <c r="C185" s="62"/>
      <c r="D185" s="62"/>
      <c r="E185" s="62"/>
      <c r="F185" s="62"/>
      <c r="G185" s="62"/>
      <c r="H185" s="62"/>
      <c r="I185" s="62"/>
      <c r="J185" s="62"/>
      <c r="K185" s="62"/>
      <c r="L185" s="27"/>
      <c r="M185" s="62"/>
      <c r="N185" s="62"/>
      <c r="O185" s="62"/>
      <c r="P185" s="62"/>
      <c r="Q185" s="62"/>
      <c r="R185" s="62"/>
      <c r="S185" s="62"/>
      <c r="T185" s="62"/>
    </row>
    <row r="186" spans="2:32" s="1" customFormat="1" x14ac:dyDescent="0.2">
      <c r="B186" s="63" t="str">
        <f>Commodities!B129</f>
        <v>T-AVI_DOM_NEW</v>
      </c>
      <c r="C186" s="63" t="str">
        <f>Commodities!B18&amp;","&amp;Commodities!B12</f>
        <v>TRAKER,TRABJK</v>
      </c>
      <c r="D186" s="63" t="str">
        <f>Commodities!B26</f>
        <v>TAVIDOM</v>
      </c>
      <c r="E186" s="63">
        <v>2019</v>
      </c>
      <c r="F186" s="64">
        <v>1</v>
      </c>
      <c r="G186" s="64">
        <v>1.05</v>
      </c>
      <c r="H186" s="64">
        <v>1.1000000000000001</v>
      </c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63">
        <v>1</v>
      </c>
    </row>
    <row r="187" spans="2:32" x14ac:dyDescent="0.2">
      <c r="B187" s="65" t="str">
        <f>Commodities!B130</f>
        <v>T-AVI_INT_NEW</v>
      </c>
      <c r="C187" s="65" t="str">
        <f>Commodities!B18&amp;","&amp;Commodities!B12</f>
        <v>TRAKER,TRABJK</v>
      </c>
      <c r="D187" s="65" t="str">
        <f>Commodities!B27</f>
        <v>TAVIINT</v>
      </c>
      <c r="E187" s="65">
        <v>2019</v>
      </c>
      <c r="F187" s="67">
        <v>1</v>
      </c>
      <c r="G187" s="67">
        <v>1.05</v>
      </c>
      <c r="H187" s="67">
        <v>1.1000000000000001</v>
      </c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65">
        <v>1</v>
      </c>
    </row>
    <row r="190" spans="2:32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s="1" customFormat="1" x14ac:dyDescent="0.2"/>
    <row r="192" spans="2:32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" x14ac:dyDescent="0.25">
      <c r="B193" s="92"/>
      <c r="C193" s="92"/>
      <c r="D193" s="96" t="s">
        <v>0</v>
      </c>
      <c r="F193" s="95"/>
      <c r="G193" s="93"/>
      <c r="H193" s="93"/>
      <c r="I193" s="9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" x14ac:dyDescent="0.2">
      <c r="B194" s="94" t="s">
        <v>1</v>
      </c>
      <c r="C194" s="94" t="s">
        <v>3</v>
      </c>
      <c r="D194" s="97" t="s">
        <v>46</v>
      </c>
      <c r="E194" s="97" t="s">
        <v>384</v>
      </c>
      <c r="F194" s="97" t="s">
        <v>385</v>
      </c>
      <c r="G194" s="97" t="s">
        <v>386</v>
      </c>
      <c r="H194" s="97" t="s">
        <v>387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x14ac:dyDescent="0.2">
      <c r="B195" s="78" t="str">
        <f>B101</f>
        <v>T-MOT-ICE_GSL01</v>
      </c>
      <c r="C195" s="78" t="str">
        <f>Commodities!B8</f>
        <v>TRAGSL</v>
      </c>
      <c r="D195" s="88" t="s">
        <v>196</v>
      </c>
      <c r="E195" s="84">
        <v>0.96784365458672328</v>
      </c>
      <c r="F195" s="84">
        <v>1</v>
      </c>
      <c r="G195" s="84">
        <v>1</v>
      </c>
      <c r="H195" s="78">
        <v>5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x14ac:dyDescent="0.2">
      <c r="B196" s="81" t="str">
        <f>B195</f>
        <v>T-MOT-ICE_GSL01</v>
      </c>
      <c r="C196" s="81" t="str">
        <f>C195</f>
        <v>TRAGSL</v>
      </c>
      <c r="D196" s="91" t="s">
        <v>355</v>
      </c>
      <c r="E196" s="87">
        <v>0.96784365458672328</v>
      </c>
      <c r="F196" s="87">
        <v>0.95</v>
      </c>
      <c r="G196" s="87">
        <v>0.9</v>
      </c>
      <c r="H196" s="81">
        <v>5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x14ac:dyDescent="0.2">
      <c r="B197" s="86" t="str">
        <f>B104</f>
        <v>T-CAR-ICE_GSL21</v>
      </c>
      <c r="C197" s="86" t="str">
        <f>Commodities!B8</f>
        <v>TRAGSL</v>
      </c>
      <c r="D197" s="82" t="s">
        <v>196</v>
      </c>
      <c r="E197" s="79">
        <v>0.96784365458672328</v>
      </c>
      <c r="F197" s="79">
        <v>1</v>
      </c>
      <c r="G197" s="79">
        <v>1</v>
      </c>
      <c r="H197" s="86">
        <v>5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x14ac:dyDescent="0.2">
      <c r="B198" s="86" t="str">
        <f>B197</f>
        <v>T-CAR-ICE_GSL21</v>
      </c>
      <c r="C198" s="86" t="str">
        <f>C197</f>
        <v>TRAGSL</v>
      </c>
      <c r="D198" s="82" t="s">
        <v>355</v>
      </c>
      <c r="E198" s="79">
        <v>0.96784365458672328</v>
      </c>
      <c r="F198" s="79">
        <v>0.95</v>
      </c>
      <c r="G198" s="79">
        <v>0.9</v>
      </c>
      <c r="H198" s="86">
        <v>5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x14ac:dyDescent="0.2">
      <c r="B199" s="86" t="str">
        <f>B105</f>
        <v>T-CAR-ICE_DST21</v>
      </c>
      <c r="C199" s="86" t="str">
        <f>Commodities!B9</f>
        <v>TRADST</v>
      </c>
      <c r="D199" s="82" t="s">
        <v>196</v>
      </c>
      <c r="E199" s="79">
        <v>0.95903634682608185</v>
      </c>
      <c r="F199" s="79">
        <v>1</v>
      </c>
      <c r="G199" s="79">
        <v>1</v>
      </c>
      <c r="H199" s="86">
        <v>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x14ac:dyDescent="0.2">
      <c r="B200" s="86" t="str">
        <f>B199</f>
        <v>T-CAR-ICE_DST21</v>
      </c>
      <c r="C200" s="86" t="str">
        <f>C199</f>
        <v>TRADST</v>
      </c>
      <c r="D200" s="82" t="s">
        <v>355</v>
      </c>
      <c r="E200" s="79">
        <v>0.95903634682608185</v>
      </c>
      <c r="F200" s="79">
        <v>0.95</v>
      </c>
      <c r="G200" s="79">
        <v>0.8</v>
      </c>
      <c r="H200" s="86">
        <v>5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x14ac:dyDescent="0.2">
      <c r="B201" s="86" t="str">
        <f>B106</f>
        <v>T-CAR-ICE_DF21</v>
      </c>
      <c r="C201" s="86" t="str">
        <f>Commodities!B13</f>
        <v>TRACNG</v>
      </c>
      <c r="D201" s="82" t="s">
        <v>196</v>
      </c>
      <c r="E201" s="79">
        <v>0.5</v>
      </c>
      <c r="F201" s="79">
        <v>0.5</v>
      </c>
      <c r="G201" s="79">
        <v>0.8</v>
      </c>
      <c r="H201" s="86">
        <v>5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x14ac:dyDescent="0.2">
      <c r="B202" s="86" t="str">
        <f>B201</f>
        <v>T-CAR-ICE_DF21</v>
      </c>
      <c r="C202" s="86" t="str">
        <f>C201</f>
        <v>TRACNG</v>
      </c>
      <c r="D202" s="82" t="s">
        <v>355</v>
      </c>
      <c r="E202" s="79">
        <v>0.4</v>
      </c>
      <c r="F202" s="79">
        <v>0.4</v>
      </c>
      <c r="G202" s="79">
        <v>0.4</v>
      </c>
      <c r="H202" s="86">
        <v>5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32" s="1" customFormat="1" x14ac:dyDescent="0.2">
      <c r="B203" s="86" t="str">
        <f>B107</f>
        <v>T-CAR-ICE_NGB21</v>
      </c>
      <c r="C203" s="86" t="str">
        <f>Commodities!B13</f>
        <v>TRACNG</v>
      </c>
      <c r="D203" s="82" t="s">
        <v>196</v>
      </c>
      <c r="E203" s="79">
        <v>0.5</v>
      </c>
      <c r="F203" s="79">
        <v>0.5</v>
      </c>
      <c r="G203" s="79">
        <v>1</v>
      </c>
      <c r="H203" s="86">
        <v>5</v>
      </c>
    </row>
    <row r="204" spans="2:32" s="1" customFormat="1" x14ac:dyDescent="0.2">
      <c r="B204" s="86" t="str">
        <f>B203</f>
        <v>T-CAR-ICE_NGB21</v>
      </c>
      <c r="C204" s="86" t="str">
        <f>C203</f>
        <v>TRACNG</v>
      </c>
      <c r="D204" s="82" t="s">
        <v>355</v>
      </c>
      <c r="E204" s="79">
        <v>0.5</v>
      </c>
      <c r="F204" s="79">
        <v>0.5</v>
      </c>
      <c r="G204" s="79">
        <v>0</v>
      </c>
      <c r="H204" s="86">
        <v>5</v>
      </c>
    </row>
    <row r="205" spans="2:32" x14ac:dyDescent="0.2">
      <c r="B205" s="86" t="str">
        <f>TRA!B108</f>
        <v>T-CAR-ICE_E8521</v>
      </c>
      <c r="C205" s="86" t="str">
        <f>Commodities!B10</f>
        <v>TRAETH</v>
      </c>
      <c r="D205" s="82" t="s">
        <v>196</v>
      </c>
      <c r="E205" s="79">
        <v>0.85</v>
      </c>
      <c r="F205" s="79">
        <v>0.85</v>
      </c>
      <c r="G205" s="79">
        <v>0.85</v>
      </c>
      <c r="H205" s="86">
        <v>5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32" x14ac:dyDescent="0.2">
      <c r="B206" s="86" t="str">
        <f>B205</f>
        <v>T-CAR-ICE_E8521</v>
      </c>
      <c r="C206" s="86" t="str">
        <f>C205</f>
        <v>TRAETH</v>
      </c>
      <c r="D206" s="82" t="s">
        <v>355</v>
      </c>
      <c r="E206" s="79">
        <v>0</v>
      </c>
      <c r="F206" s="79">
        <v>0</v>
      </c>
      <c r="G206" s="79">
        <v>0</v>
      </c>
      <c r="H206" s="86">
        <v>5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32" x14ac:dyDescent="0.2">
      <c r="B207" s="86" t="str">
        <f>B110</f>
        <v>T-CAR-HEV_GSL21</v>
      </c>
      <c r="C207" s="86" t="str">
        <f>Commodities!B8</f>
        <v>TRAGSL</v>
      </c>
      <c r="D207" s="82" t="s">
        <v>196</v>
      </c>
      <c r="E207" s="79">
        <v>0.96784365458672328</v>
      </c>
      <c r="F207" s="79">
        <v>1</v>
      </c>
      <c r="G207" s="79">
        <v>1</v>
      </c>
      <c r="H207" s="86">
        <v>5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32" ht="15" customHeight="1" x14ac:dyDescent="0.2">
      <c r="B208" s="86" t="str">
        <f>B207</f>
        <v>T-CAR-HEV_GSL21</v>
      </c>
      <c r="C208" s="86" t="str">
        <f>C207</f>
        <v>TRAGSL</v>
      </c>
      <c r="D208" s="82" t="s">
        <v>355</v>
      </c>
      <c r="E208" s="79">
        <v>0.96784365458672328</v>
      </c>
      <c r="F208" s="79">
        <v>0.95</v>
      </c>
      <c r="G208" s="79">
        <v>0.9</v>
      </c>
      <c r="H208" s="86">
        <v>5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x14ac:dyDescent="0.2">
      <c r="B209" s="86" t="str">
        <f>B111</f>
        <v>T-CAR-HEV_DST21</v>
      </c>
      <c r="C209" s="86" t="str">
        <f>Commodities!B9</f>
        <v>TRADST</v>
      </c>
      <c r="D209" s="82" t="s">
        <v>196</v>
      </c>
      <c r="E209" s="79">
        <v>0.95903634682608185</v>
      </c>
      <c r="F209" s="79">
        <v>1</v>
      </c>
      <c r="G209" s="79">
        <v>1</v>
      </c>
      <c r="H209" s="86">
        <v>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x14ac:dyDescent="0.2">
      <c r="B210" s="86" t="str">
        <f>B209</f>
        <v>T-CAR-HEV_DST21</v>
      </c>
      <c r="C210" s="86" t="str">
        <f>C209</f>
        <v>TRADST</v>
      </c>
      <c r="D210" s="82" t="s">
        <v>355</v>
      </c>
      <c r="E210" s="79">
        <v>0.95903634682608185</v>
      </c>
      <c r="F210" s="79">
        <v>0.95</v>
      </c>
      <c r="G210" s="79">
        <v>0.8</v>
      </c>
      <c r="H210" s="86">
        <v>5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x14ac:dyDescent="0.2">
      <c r="B211" s="86" t="str">
        <f>B112</f>
        <v>T-CAR-PHEV10_GSL21</v>
      </c>
      <c r="C211" s="86" t="str">
        <f>Commodities!B15</f>
        <v>TRAELC</v>
      </c>
      <c r="D211" s="82" t="s">
        <v>196</v>
      </c>
      <c r="E211" s="79">
        <v>0.5</v>
      </c>
      <c r="F211" s="79">
        <v>0.6</v>
      </c>
      <c r="G211" s="79">
        <v>0.8</v>
      </c>
      <c r="H211" s="86">
        <v>5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x14ac:dyDescent="0.2">
      <c r="B212" s="86" t="str">
        <f>B211</f>
        <v>T-CAR-PHEV10_GSL21</v>
      </c>
      <c r="C212" s="86" t="str">
        <f>C211</f>
        <v>TRAELC</v>
      </c>
      <c r="D212" s="82" t="s">
        <v>355</v>
      </c>
      <c r="E212" s="79">
        <v>0.3</v>
      </c>
      <c r="F212" s="79">
        <v>0.3</v>
      </c>
      <c r="G212" s="79">
        <v>0.3</v>
      </c>
      <c r="H212" s="86">
        <v>5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s="1" customFormat="1" x14ac:dyDescent="0.2">
      <c r="B213" s="86" t="str">
        <f>B113</f>
        <v>T-CAR-PHEV20_GSL21</v>
      </c>
      <c r="C213" s="86" t="str">
        <f>Commodities!B15</f>
        <v>TRAELC</v>
      </c>
      <c r="D213" s="82" t="s">
        <v>196</v>
      </c>
      <c r="E213" s="79">
        <v>0.5</v>
      </c>
      <c r="F213" s="79">
        <v>0.6</v>
      </c>
      <c r="G213" s="79">
        <v>0.8</v>
      </c>
      <c r="H213" s="86">
        <v>5</v>
      </c>
    </row>
    <row r="214" spans="2:26" s="1" customFormat="1" x14ac:dyDescent="0.2">
      <c r="B214" s="86" t="str">
        <f>B213</f>
        <v>T-CAR-PHEV20_GSL21</v>
      </c>
      <c r="C214" s="86" t="str">
        <f>C213</f>
        <v>TRAELC</v>
      </c>
      <c r="D214" s="82" t="s">
        <v>355</v>
      </c>
      <c r="E214" s="79">
        <v>0.3</v>
      </c>
      <c r="F214" s="79">
        <v>0.3</v>
      </c>
      <c r="G214" s="79">
        <v>0.3</v>
      </c>
      <c r="H214" s="86">
        <v>5</v>
      </c>
    </row>
    <row r="215" spans="2:26" s="1" customFormat="1" x14ac:dyDescent="0.2">
      <c r="B215" s="86" t="str">
        <f>B114</f>
        <v>T-CAR-PHEV40_GSL21</v>
      </c>
      <c r="C215" s="86" t="str">
        <f>Commodities!B15</f>
        <v>TRAELC</v>
      </c>
      <c r="D215" s="82" t="s">
        <v>196</v>
      </c>
      <c r="E215" s="79">
        <v>0.5</v>
      </c>
      <c r="F215" s="79">
        <v>0.6</v>
      </c>
      <c r="G215" s="79">
        <v>0.8</v>
      </c>
      <c r="H215" s="86">
        <v>5</v>
      </c>
    </row>
    <row r="216" spans="2:26" s="1" customFormat="1" x14ac:dyDescent="0.2">
      <c r="B216" s="86" t="str">
        <f>B215</f>
        <v>T-CAR-PHEV40_GSL21</v>
      </c>
      <c r="C216" s="86" t="str">
        <f>C215</f>
        <v>TRAELC</v>
      </c>
      <c r="D216" s="82" t="s">
        <v>355</v>
      </c>
      <c r="E216" s="79">
        <v>0.3</v>
      </c>
      <c r="F216" s="79">
        <v>0.3</v>
      </c>
      <c r="G216" s="79">
        <v>0.3</v>
      </c>
      <c r="H216" s="86">
        <v>5</v>
      </c>
    </row>
    <row r="217" spans="2:26" x14ac:dyDescent="0.2">
      <c r="B217" s="86" t="str">
        <f>B115</f>
        <v>T-CAR-PHEV10_DST21</v>
      </c>
      <c r="C217" s="86" t="s">
        <v>40</v>
      </c>
      <c r="D217" s="82" t="s">
        <v>196</v>
      </c>
      <c r="E217" s="79">
        <v>0.5</v>
      </c>
      <c r="F217" s="79">
        <v>0.6</v>
      </c>
      <c r="G217" s="79">
        <v>0.8</v>
      </c>
      <c r="H217" s="86">
        <v>5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x14ac:dyDescent="0.2">
      <c r="B218" s="86" t="str">
        <f>B217</f>
        <v>T-CAR-PHEV10_DST21</v>
      </c>
      <c r="C218" s="86" t="s">
        <v>40</v>
      </c>
      <c r="D218" s="82" t="s">
        <v>355</v>
      </c>
      <c r="E218" s="79">
        <v>0.3</v>
      </c>
      <c r="F218" s="79">
        <v>0.3</v>
      </c>
      <c r="G218" s="79">
        <v>0.3</v>
      </c>
      <c r="H218" s="86">
        <v>5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s="1" customFormat="1" x14ac:dyDescent="0.2">
      <c r="B219" s="86" t="str">
        <f>B116</f>
        <v>T-CAR-PHEV20_DST21</v>
      </c>
      <c r="C219" s="86" t="str">
        <f>Commodities!B15</f>
        <v>TRAELC</v>
      </c>
      <c r="D219" s="82" t="s">
        <v>196</v>
      </c>
      <c r="E219" s="79">
        <v>0.5</v>
      </c>
      <c r="F219" s="79">
        <v>0.6</v>
      </c>
      <c r="G219" s="79">
        <v>0.8</v>
      </c>
      <c r="H219" s="86">
        <v>5</v>
      </c>
    </row>
    <row r="220" spans="2:26" s="1" customFormat="1" x14ac:dyDescent="0.2">
      <c r="B220" s="86" t="str">
        <f>B219</f>
        <v>T-CAR-PHEV20_DST21</v>
      </c>
      <c r="C220" s="86" t="str">
        <f>C219</f>
        <v>TRAELC</v>
      </c>
      <c r="D220" s="82" t="s">
        <v>355</v>
      </c>
      <c r="E220" s="79">
        <v>0.3</v>
      </c>
      <c r="F220" s="79">
        <v>0.3</v>
      </c>
      <c r="G220" s="79">
        <v>0.3</v>
      </c>
      <c r="H220" s="86">
        <v>5</v>
      </c>
    </row>
    <row r="221" spans="2:26" s="1" customFormat="1" x14ac:dyDescent="0.2">
      <c r="B221" s="86" t="str">
        <f>B117</f>
        <v>T-CAR-PHEV40_DST21</v>
      </c>
      <c r="C221" s="86" t="str">
        <f>Commodities!B15</f>
        <v>TRAELC</v>
      </c>
      <c r="D221" s="82" t="s">
        <v>196</v>
      </c>
      <c r="E221" s="79">
        <v>0.5</v>
      </c>
      <c r="F221" s="79">
        <v>0.6</v>
      </c>
      <c r="G221" s="79">
        <v>0.8</v>
      </c>
      <c r="H221" s="86">
        <v>5</v>
      </c>
    </row>
    <row r="222" spans="2:26" s="1" customFormat="1" x14ac:dyDescent="0.2">
      <c r="B222" s="86" t="str">
        <f>B221</f>
        <v>T-CAR-PHEV40_DST21</v>
      </c>
      <c r="C222" s="86" t="str">
        <f>C221</f>
        <v>TRAELC</v>
      </c>
      <c r="D222" s="82" t="s">
        <v>355</v>
      </c>
      <c r="E222" s="79">
        <v>0.3</v>
      </c>
      <c r="F222" s="79">
        <v>0.3</v>
      </c>
      <c r="G222" s="79">
        <v>0.3</v>
      </c>
      <c r="H222" s="86">
        <v>5</v>
      </c>
    </row>
    <row r="223" spans="2:26" s="1" customFormat="1" x14ac:dyDescent="0.2">
      <c r="B223" s="81" t="str">
        <f>B124</f>
        <v>T-TAX-ICE_GSL31</v>
      </c>
      <c r="C223" s="81" t="str">
        <f>C197</f>
        <v>TRAGSL</v>
      </c>
      <c r="D223" s="91" t="str">
        <f t="shared" ref="D223:H223" si="30">D197</f>
        <v>UP</v>
      </c>
      <c r="E223" s="87">
        <f t="shared" si="30"/>
        <v>0.96784365458672328</v>
      </c>
      <c r="F223" s="87">
        <f t="shared" si="30"/>
        <v>1</v>
      </c>
      <c r="G223" s="87">
        <f t="shared" si="30"/>
        <v>1</v>
      </c>
      <c r="H223" s="81">
        <f t="shared" si="30"/>
        <v>5</v>
      </c>
    </row>
    <row r="224" spans="2:26" s="1" customFormat="1" x14ac:dyDescent="0.2">
      <c r="B224" s="81" t="str">
        <f>B223</f>
        <v>T-TAX-ICE_GSL31</v>
      </c>
      <c r="C224" s="81" t="str">
        <f t="shared" ref="C224:H248" si="31">C198</f>
        <v>TRAGSL</v>
      </c>
      <c r="D224" s="91" t="str">
        <f t="shared" si="31"/>
        <v>LO</v>
      </c>
      <c r="E224" s="87">
        <f t="shared" si="31"/>
        <v>0.96784365458672328</v>
      </c>
      <c r="F224" s="87">
        <f t="shared" si="31"/>
        <v>0.95</v>
      </c>
      <c r="G224" s="87">
        <f t="shared" si="31"/>
        <v>0.9</v>
      </c>
      <c r="H224" s="81">
        <f t="shared" si="31"/>
        <v>5</v>
      </c>
    </row>
    <row r="225" spans="2:26" s="1" customFormat="1" x14ac:dyDescent="0.2">
      <c r="B225" s="81" t="str">
        <f>B125</f>
        <v>T-TAX-ICE_DST31</v>
      </c>
      <c r="C225" s="81" t="str">
        <f t="shared" si="31"/>
        <v>TRADST</v>
      </c>
      <c r="D225" s="91" t="str">
        <f t="shared" si="31"/>
        <v>UP</v>
      </c>
      <c r="E225" s="87">
        <f t="shared" si="31"/>
        <v>0.95903634682608185</v>
      </c>
      <c r="F225" s="87">
        <f t="shared" si="31"/>
        <v>1</v>
      </c>
      <c r="G225" s="87">
        <f t="shared" si="31"/>
        <v>1</v>
      </c>
      <c r="H225" s="81">
        <f t="shared" si="31"/>
        <v>5</v>
      </c>
    </row>
    <row r="226" spans="2:26" s="1" customFormat="1" x14ac:dyDescent="0.2">
      <c r="B226" s="81" t="str">
        <f>B225</f>
        <v>T-TAX-ICE_DST31</v>
      </c>
      <c r="C226" s="81" t="str">
        <f t="shared" si="31"/>
        <v>TRADST</v>
      </c>
      <c r="D226" s="91" t="str">
        <f t="shared" si="31"/>
        <v>LO</v>
      </c>
      <c r="E226" s="87">
        <f t="shared" si="31"/>
        <v>0.95903634682608185</v>
      </c>
      <c r="F226" s="87">
        <f t="shared" si="31"/>
        <v>0.95</v>
      </c>
      <c r="G226" s="87">
        <f>G200</f>
        <v>0.8</v>
      </c>
      <c r="H226" s="81">
        <f t="shared" si="31"/>
        <v>5</v>
      </c>
    </row>
    <row r="227" spans="2:26" s="1" customFormat="1" x14ac:dyDescent="0.2">
      <c r="B227" s="81" t="str">
        <f>B126</f>
        <v>T-TAX-ICE_DF31</v>
      </c>
      <c r="C227" s="81" t="str">
        <f t="shared" si="31"/>
        <v>TRACNG</v>
      </c>
      <c r="D227" s="91" t="str">
        <f t="shared" si="31"/>
        <v>UP</v>
      </c>
      <c r="E227" s="87">
        <f t="shared" si="31"/>
        <v>0.5</v>
      </c>
      <c r="F227" s="87">
        <f t="shared" si="31"/>
        <v>0.5</v>
      </c>
      <c r="G227" s="87">
        <f t="shared" si="31"/>
        <v>0.8</v>
      </c>
      <c r="H227" s="81">
        <f t="shared" si="31"/>
        <v>5</v>
      </c>
    </row>
    <row r="228" spans="2:26" s="1" customFormat="1" x14ac:dyDescent="0.2">
      <c r="B228" s="81" t="str">
        <f>B227</f>
        <v>T-TAX-ICE_DF31</v>
      </c>
      <c r="C228" s="81" t="str">
        <f t="shared" si="31"/>
        <v>TRACNG</v>
      </c>
      <c r="D228" s="91" t="str">
        <f t="shared" si="31"/>
        <v>LO</v>
      </c>
      <c r="E228" s="87">
        <f t="shared" si="31"/>
        <v>0.4</v>
      </c>
      <c r="F228" s="87">
        <f t="shared" si="31"/>
        <v>0.4</v>
      </c>
      <c r="G228" s="87">
        <f t="shared" si="31"/>
        <v>0.4</v>
      </c>
      <c r="H228" s="81">
        <f t="shared" si="31"/>
        <v>5</v>
      </c>
    </row>
    <row r="229" spans="2:26" x14ac:dyDescent="0.2">
      <c r="B229" s="81" t="str">
        <f>B127</f>
        <v>T-TAX-ICE_NGB31</v>
      </c>
      <c r="C229" s="81" t="str">
        <f t="shared" si="31"/>
        <v>TRACNG</v>
      </c>
      <c r="D229" s="91" t="str">
        <f t="shared" si="31"/>
        <v>UP</v>
      </c>
      <c r="E229" s="87">
        <f t="shared" si="31"/>
        <v>0.5</v>
      </c>
      <c r="F229" s="87">
        <f t="shared" si="31"/>
        <v>0.5</v>
      </c>
      <c r="G229" s="87">
        <f t="shared" si="31"/>
        <v>1</v>
      </c>
      <c r="H229" s="81">
        <f t="shared" si="31"/>
        <v>5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x14ac:dyDescent="0.2">
      <c r="B230" s="81" t="str">
        <f>B229</f>
        <v>T-TAX-ICE_NGB31</v>
      </c>
      <c r="C230" s="81" t="str">
        <f t="shared" si="31"/>
        <v>TRACNG</v>
      </c>
      <c r="D230" s="91" t="str">
        <f t="shared" si="31"/>
        <v>LO</v>
      </c>
      <c r="E230" s="87">
        <f t="shared" si="31"/>
        <v>0.5</v>
      </c>
      <c r="F230" s="87">
        <f t="shared" si="31"/>
        <v>0.5</v>
      </c>
      <c r="G230" s="87">
        <f t="shared" si="31"/>
        <v>0</v>
      </c>
      <c r="H230" s="81">
        <f t="shared" si="31"/>
        <v>5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x14ac:dyDescent="0.2">
      <c r="B231" s="81" t="str">
        <f>B128</f>
        <v>T-TAX-ICE_E8531</v>
      </c>
      <c r="C231" s="81" t="str">
        <f t="shared" si="31"/>
        <v>TRAETH</v>
      </c>
      <c r="D231" s="91" t="str">
        <f t="shared" si="31"/>
        <v>UP</v>
      </c>
      <c r="E231" s="87">
        <f t="shared" si="31"/>
        <v>0.85</v>
      </c>
      <c r="F231" s="87">
        <f t="shared" si="31"/>
        <v>0.85</v>
      </c>
      <c r="G231" s="87">
        <f t="shared" si="31"/>
        <v>0.85</v>
      </c>
      <c r="H231" s="81">
        <f t="shared" si="31"/>
        <v>5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x14ac:dyDescent="0.2">
      <c r="B232" s="81" t="str">
        <f>B231</f>
        <v>T-TAX-ICE_E8531</v>
      </c>
      <c r="C232" s="81" t="str">
        <f t="shared" si="31"/>
        <v>TRAETH</v>
      </c>
      <c r="D232" s="91" t="str">
        <f t="shared" si="31"/>
        <v>LO</v>
      </c>
      <c r="E232" s="87">
        <f t="shared" si="31"/>
        <v>0</v>
      </c>
      <c r="F232" s="87">
        <f t="shared" si="31"/>
        <v>0</v>
      </c>
      <c r="G232" s="87">
        <f t="shared" si="31"/>
        <v>0</v>
      </c>
      <c r="H232" s="81">
        <f t="shared" si="31"/>
        <v>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x14ac:dyDescent="0.2">
      <c r="B233" s="81" t="str">
        <f>B130</f>
        <v>T-TAX-HEV_GSL31</v>
      </c>
      <c r="C233" s="81" t="str">
        <f t="shared" si="31"/>
        <v>TRAGSL</v>
      </c>
      <c r="D233" s="91" t="str">
        <f t="shared" si="31"/>
        <v>UP</v>
      </c>
      <c r="E233" s="87">
        <f t="shared" si="31"/>
        <v>0.96784365458672328</v>
      </c>
      <c r="F233" s="87">
        <f t="shared" si="31"/>
        <v>1</v>
      </c>
      <c r="G233" s="87">
        <f t="shared" si="31"/>
        <v>1</v>
      </c>
      <c r="H233" s="81">
        <f t="shared" si="31"/>
        <v>5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x14ac:dyDescent="0.2">
      <c r="B234" s="81" t="str">
        <f>B233</f>
        <v>T-TAX-HEV_GSL31</v>
      </c>
      <c r="C234" s="81" t="str">
        <f t="shared" si="31"/>
        <v>TRAGSL</v>
      </c>
      <c r="D234" s="91" t="str">
        <f t="shared" si="31"/>
        <v>LO</v>
      </c>
      <c r="E234" s="87">
        <f t="shared" si="31"/>
        <v>0.96784365458672328</v>
      </c>
      <c r="F234" s="87">
        <f t="shared" si="31"/>
        <v>0.95</v>
      </c>
      <c r="G234" s="87">
        <f t="shared" si="31"/>
        <v>0.9</v>
      </c>
      <c r="H234" s="81">
        <f t="shared" si="31"/>
        <v>5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s="1" customFormat="1" x14ac:dyDescent="0.2">
      <c r="B235" s="81" t="str">
        <f>B131</f>
        <v>T-TAX-HEV_DST31</v>
      </c>
      <c r="C235" s="81" t="str">
        <f t="shared" si="31"/>
        <v>TRADST</v>
      </c>
      <c r="D235" s="91" t="str">
        <f t="shared" si="31"/>
        <v>UP</v>
      </c>
      <c r="E235" s="87">
        <f t="shared" si="31"/>
        <v>0.95903634682608185</v>
      </c>
      <c r="F235" s="87">
        <f t="shared" si="31"/>
        <v>1</v>
      </c>
      <c r="G235" s="87">
        <f t="shared" si="31"/>
        <v>1</v>
      </c>
      <c r="H235" s="81">
        <f t="shared" si="31"/>
        <v>5</v>
      </c>
    </row>
    <row r="236" spans="2:26" s="1" customFormat="1" x14ac:dyDescent="0.2">
      <c r="B236" s="81" t="str">
        <f>B235</f>
        <v>T-TAX-HEV_DST31</v>
      </c>
      <c r="C236" s="81" t="str">
        <f t="shared" si="31"/>
        <v>TRADST</v>
      </c>
      <c r="D236" s="91" t="str">
        <f t="shared" si="31"/>
        <v>LO</v>
      </c>
      <c r="E236" s="87">
        <f t="shared" si="31"/>
        <v>0.95903634682608185</v>
      </c>
      <c r="F236" s="87">
        <f t="shared" si="31"/>
        <v>0.95</v>
      </c>
      <c r="G236" s="87">
        <f t="shared" si="31"/>
        <v>0.8</v>
      </c>
      <c r="H236" s="81">
        <f t="shared" si="31"/>
        <v>5</v>
      </c>
    </row>
    <row r="237" spans="2:26" s="1" customFormat="1" x14ac:dyDescent="0.2">
      <c r="B237" s="81" t="str">
        <f>B132</f>
        <v>T-TAX-PHEV10_GSL31</v>
      </c>
      <c r="C237" s="81" t="str">
        <f t="shared" si="31"/>
        <v>TRAELC</v>
      </c>
      <c r="D237" s="91" t="str">
        <f t="shared" si="31"/>
        <v>UP</v>
      </c>
      <c r="E237" s="87">
        <f t="shared" si="31"/>
        <v>0.5</v>
      </c>
      <c r="F237" s="87">
        <f t="shared" si="31"/>
        <v>0.6</v>
      </c>
      <c r="G237" s="87">
        <f t="shared" si="31"/>
        <v>0.8</v>
      </c>
      <c r="H237" s="81">
        <f t="shared" si="31"/>
        <v>5</v>
      </c>
    </row>
    <row r="238" spans="2:26" s="1" customFormat="1" x14ac:dyDescent="0.2">
      <c r="B238" s="81" t="str">
        <f>B237</f>
        <v>T-TAX-PHEV10_GSL31</v>
      </c>
      <c r="C238" s="81" t="str">
        <f t="shared" si="31"/>
        <v>TRAELC</v>
      </c>
      <c r="D238" s="91" t="str">
        <f t="shared" si="31"/>
        <v>LO</v>
      </c>
      <c r="E238" s="87">
        <f t="shared" si="31"/>
        <v>0.3</v>
      </c>
      <c r="F238" s="87">
        <f t="shared" si="31"/>
        <v>0.3</v>
      </c>
      <c r="G238" s="87">
        <f t="shared" si="31"/>
        <v>0.3</v>
      </c>
      <c r="H238" s="81">
        <f t="shared" si="31"/>
        <v>5</v>
      </c>
    </row>
    <row r="239" spans="2:26" s="1" customFormat="1" x14ac:dyDescent="0.2">
      <c r="B239" s="81" t="str">
        <f>B133</f>
        <v>T-TAX-PHEV20_GSL31</v>
      </c>
      <c r="C239" s="81" t="str">
        <f t="shared" si="31"/>
        <v>TRAELC</v>
      </c>
      <c r="D239" s="91" t="str">
        <f t="shared" si="31"/>
        <v>UP</v>
      </c>
      <c r="E239" s="87">
        <f t="shared" si="31"/>
        <v>0.5</v>
      </c>
      <c r="F239" s="87">
        <f t="shared" si="31"/>
        <v>0.6</v>
      </c>
      <c r="G239" s="87">
        <f t="shared" si="31"/>
        <v>0.8</v>
      </c>
      <c r="H239" s="81">
        <f t="shared" si="31"/>
        <v>5</v>
      </c>
    </row>
    <row r="240" spans="2:26" s="1" customFormat="1" x14ac:dyDescent="0.2">
      <c r="B240" s="81" t="str">
        <f>B239</f>
        <v>T-TAX-PHEV20_GSL31</v>
      </c>
      <c r="C240" s="81" t="str">
        <f t="shared" si="31"/>
        <v>TRAELC</v>
      </c>
      <c r="D240" s="91" t="str">
        <f t="shared" si="31"/>
        <v>LO</v>
      </c>
      <c r="E240" s="87">
        <f t="shared" si="31"/>
        <v>0.3</v>
      </c>
      <c r="F240" s="87">
        <f t="shared" si="31"/>
        <v>0.3</v>
      </c>
      <c r="G240" s="87">
        <f t="shared" si="31"/>
        <v>0.3</v>
      </c>
      <c r="H240" s="81">
        <f t="shared" si="31"/>
        <v>5</v>
      </c>
    </row>
    <row r="241" spans="2:26" s="1" customFormat="1" x14ac:dyDescent="0.2">
      <c r="B241" s="81" t="str">
        <f>B134</f>
        <v>T-TAX-PHEV40_GSL31</v>
      </c>
      <c r="C241" s="81" t="str">
        <f t="shared" si="31"/>
        <v>TRAELC</v>
      </c>
      <c r="D241" s="91" t="str">
        <f t="shared" si="31"/>
        <v>UP</v>
      </c>
      <c r="E241" s="87">
        <f t="shared" si="31"/>
        <v>0.5</v>
      </c>
      <c r="F241" s="87">
        <f t="shared" si="31"/>
        <v>0.6</v>
      </c>
      <c r="G241" s="87">
        <f t="shared" si="31"/>
        <v>0.8</v>
      </c>
      <c r="H241" s="81">
        <f t="shared" si="31"/>
        <v>5</v>
      </c>
    </row>
    <row r="242" spans="2:26" s="1" customFormat="1" x14ac:dyDescent="0.2">
      <c r="B242" s="81" t="str">
        <f>B241</f>
        <v>T-TAX-PHEV40_GSL31</v>
      </c>
      <c r="C242" s="81" t="str">
        <f t="shared" si="31"/>
        <v>TRAELC</v>
      </c>
      <c r="D242" s="91" t="str">
        <f t="shared" si="31"/>
        <v>LO</v>
      </c>
      <c r="E242" s="87">
        <f t="shared" si="31"/>
        <v>0.3</v>
      </c>
      <c r="F242" s="87">
        <f t="shared" si="31"/>
        <v>0.3</v>
      </c>
      <c r="G242" s="87">
        <f t="shared" si="31"/>
        <v>0.3</v>
      </c>
      <c r="H242" s="81">
        <f t="shared" si="31"/>
        <v>5</v>
      </c>
    </row>
    <row r="243" spans="2:26" s="1" customFormat="1" x14ac:dyDescent="0.2">
      <c r="B243" s="81" t="str">
        <f>B135</f>
        <v>T-TAX-PHEV10_DST31</v>
      </c>
      <c r="C243" s="81" t="str">
        <f t="shared" si="31"/>
        <v>TRAELC</v>
      </c>
      <c r="D243" s="91" t="str">
        <f t="shared" si="31"/>
        <v>UP</v>
      </c>
      <c r="E243" s="87">
        <f t="shared" si="31"/>
        <v>0.5</v>
      </c>
      <c r="F243" s="87">
        <f t="shared" si="31"/>
        <v>0.6</v>
      </c>
      <c r="G243" s="87">
        <f t="shared" si="31"/>
        <v>0.8</v>
      </c>
      <c r="H243" s="81">
        <f t="shared" si="31"/>
        <v>5</v>
      </c>
    </row>
    <row r="244" spans="2:26" s="1" customFormat="1" x14ac:dyDescent="0.2">
      <c r="B244" s="81" t="str">
        <f>B243</f>
        <v>T-TAX-PHEV10_DST31</v>
      </c>
      <c r="C244" s="81" t="str">
        <f t="shared" si="31"/>
        <v>TRAELC</v>
      </c>
      <c r="D244" s="91" t="str">
        <f t="shared" si="31"/>
        <v>LO</v>
      </c>
      <c r="E244" s="87">
        <f t="shared" si="31"/>
        <v>0.3</v>
      </c>
      <c r="F244" s="87">
        <f t="shared" si="31"/>
        <v>0.3</v>
      </c>
      <c r="G244" s="87">
        <f t="shared" si="31"/>
        <v>0.3</v>
      </c>
      <c r="H244" s="81">
        <f t="shared" si="31"/>
        <v>5</v>
      </c>
    </row>
    <row r="245" spans="2:26" s="1" customFormat="1" x14ac:dyDescent="0.2">
      <c r="B245" s="81" t="str">
        <f>B136</f>
        <v>T-TAX-PHEV20_DST31</v>
      </c>
      <c r="C245" s="81" t="str">
        <f t="shared" si="31"/>
        <v>TRAELC</v>
      </c>
      <c r="D245" s="91" t="str">
        <f t="shared" si="31"/>
        <v>UP</v>
      </c>
      <c r="E245" s="87">
        <f t="shared" si="31"/>
        <v>0.5</v>
      </c>
      <c r="F245" s="87">
        <f t="shared" si="31"/>
        <v>0.6</v>
      </c>
      <c r="G245" s="87">
        <f t="shared" si="31"/>
        <v>0.8</v>
      </c>
      <c r="H245" s="81">
        <f t="shared" si="31"/>
        <v>5</v>
      </c>
    </row>
    <row r="246" spans="2:26" s="1" customFormat="1" x14ac:dyDescent="0.2">
      <c r="B246" s="81" t="str">
        <f>B245</f>
        <v>T-TAX-PHEV20_DST31</v>
      </c>
      <c r="C246" s="81" t="str">
        <f t="shared" si="31"/>
        <v>TRAELC</v>
      </c>
      <c r="D246" s="91" t="str">
        <f t="shared" si="31"/>
        <v>LO</v>
      </c>
      <c r="E246" s="87">
        <f t="shared" si="31"/>
        <v>0.3</v>
      </c>
      <c r="F246" s="87">
        <f t="shared" si="31"/>
        <v>0.3</v>
      </c>
      <c r="G246" s="87">
        <f t="shared" si="31"/>
        <v>0.3</v>
      </c>
      <c r="H246" s="81">
        <f t="shared" si="31"/>
        <v>5</v>
      </c>
    </row>
    <row r="247" spans="2:26" s="1" customFormat="1" x14ac:dyDescent="0.2">
      <c r="B247" s="81" t="str">
        <f>B137</f>
        <v>T-TAX-PHEV40_DST31</v>
      </c>
      <c r="C247" s="81" t="str">
        <f t="shared" si="31"/>
        <v>TRAELC</v>
      </c>
      <c r="D247" s="91" t="str">
        <f t="shared" si="31"/>
        <v>UP</v>
      </c>
      <c r="E247" s="87">
        <f t="shared" si="31"/>
        <v>0.5</v>
      </c>
      <c r="F247" s="87">
        <f t="shared" si="31"/>
        <v>0.6</v>
      </c>
      <c r="G247" s="87">
        <f t="shared" si="31"/>
        <v>0.8</v>
      </c>
      <c r="H247" s="81">
        <f t="shared" si="31"/>
        <v>5</v>
      </c>
    </row>
    <row r="248" spans="2:26" s="1" customFormat="1" x14ac:dyDescent="0.2">
      <c r="B248" s="81" t="str">
        <f>B247</f>
        <v>T-TAX-PHEV40_DST31</v>
      </c>
      <c r="C248" s="81" t="str">
        <f t="shared" si="31"/>
        <v>TRAELC</v>
      </c>
      <c r="D248" s="91" t="str">
        <f t="shared" si="31"/>
        <v>LO</v>
      </c>
      <c r="E248" s="87">
        <f t="shared" si="31"/>
        <v>0.3</v>
      </c>
      <c r="F248" s="87">
        <f t="shared" si="31"/>
        <v>0.3</v>
      </c>
      <c r="G248" s="87">
        <f t="shared" si="31"/>
        <v>0.3</v>
      </c>
      <c r="H248" s="81">
        <f t="shared" si="31"/>
        <v>5</v>
      </c>
    </row>
    <row r="249" spans="2:26" s="1" customFormat="1" x14ac:dyDescent="0.2">
      <c r="B249" s="86" t="str">
        <f>B144</f>
        <v>T-BUS-ICE_DST41</v>
      </c>
      <c r="C249" s="86" t="str">
        <f>Commodities!B9</f>
        <v>TRADST</v>
      </c>
      <c r="D249" s="82" t="str">
        <f t="shared" ref="D249" si="32">D223</f>
        <v>UP</v>
      </c>
      <c r="E249" s="79">
        <v>0.95903634682608185</v>
      </c>
      <c r="F249" s="79">
        <v>1</v>
      </c>
      <c r="G249" s="79">
        <v>1</v>
      </c>
      <c r="H249" s="86">
        <v>5</v>
      </c>
    </row>
    <row r="250" spans="2:26" s="1" customFormat="1" x14ac:dyDescent="0.2">
      <c r="B250" s="86" t="str">
        <f>B249</f>
        <v>T-BUS-ICE_DST41</v>
      </c>
      <c r="C250" s="86" t="str">
        <f>C249</f>
        <v>TRADST</v>
      </c>
      <c r="D250" s="82" t="str">
        <f t="shared" ref="D250" si="33">D224</f>
        <v>LO</v>
      </c>
      <c r="E250" s="79">
        <v>0.95903634682608185</v>
      </c>
      <c r="F250" s="79">
        <v>0.95</v>
      </c>
      <c r="G250" s="79">
        <v>0.8</v>
      </c>
      <c r="H250" s="86">
        <v>5</v>
      </c>
    </row>
    <row r="251" spans="2:26" s="1" customFormat="1" x14ac:dyDescent="0.2">
      <c r="B251" s="86" t="str">
        <f>B146</f>
        <v>T-BUS-ICE_NGB41</v>
      </c>
      <c r="C251" s="86" t="str">
        <f>Commodities!B13</f>
        <v>TRACNG</v>
      </c>
      <c r="D251" s="82" t="str">
        <f t="shared" ref="D251" si="34">D225</f>
        <v>UP</v>
      </c>
      <c r="E251" s="79">
        <v>0.5</v>
      </c>
      <c r="F251" s="79">
        <v>0.5</v>
      </c>
      <c r="G251" s="79">
        <v>1</v>
      </c>
      <c r="H251" s="86">
        <v>5</v>
      </c>
    </row>
    <row r="252" spans="2:26" s="1" customFormat="1" x14ac:dyDescent="0.2">
      <c r="B252" s="86" t="str">
        <f>B251</f>
        <v>T-BUS-ICE_NGB41</v>
      </c>
      <c r="C252" s="86" t="str">
        <f>C251</f>
        <v>TRACNG</v>
      </c>
      <c r="D252" s="82" t="str">
        <f t="shared" ref="D252" si="35">D226</f>
        <v>LO</v>
      </c>
      <c r="E252" s="79">
        <v>0.5</v>
      </c>
      <c r="F252" s="79">
        <v>0.5</v>
      </c>
      <c r="G252" s="79">
        <v>0</v>
      </c>
      <c r="H252" s="86">
        <v>5</v>
      </c>
    </row>
    <row r="253" spans="2:26" s="1" customFormat="1" x14ac:dyDescent="0.2">
      <c r="B253" s="81" t="str">
        <f>B152</f>
        <v>T-HPT-ICE_DST51</v>
      </c>
      <c r="C253" s="81" t="str">
        <f>Commodities!B9</f>
        <v>TRADST</v>
      </c>
      <c r="D253" s="91" t="s">
        <v>196</v>
      </c>
      <c r="E253" s="87">
        <v>1</v>
      </c>
      <c r="F253" s="87">
        <v>1</v>
      </c>
      <c r="G253" s="87">
        <v>1</v>
      </c>
      <c r="H253" s="81">
        <v>5</v>
      </c>
    </row>
    <row r="254" spans="2:26" x14ac:dyDescent="0.2">
      <c r="B254" s="81" t="str">
        <f>B253</f>
        <v>T-HPT-ICE_DST51</v>
      </c>
      <c r="C254" s="81" t="str">
        <f>C253</f>
        <v>TRADST</v>
      </c>
      <c r="D254" s="91" t="s">
        <v>355</v>
      </c>
      <c r="E254" s="87">
        <v>1</v>
      </c>
      <c r="F254" s="87">
        <v>1</v>
      </c>
      <c r="G254" s="87">
        <v>0.95</v>
      </c>
      <c r="H254" s="81">
        <v>5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x14ac:dyDescent="0.2">
      <c r="B255" s="86" t="str">
        <f>B154</f>
        <v>T-LGT-ICE_DST61</v>
      </c>
      <c r="C255" s="86" t="str">
        <f>Commodities!B9</f>
        <v>TRADST</v>
      </c>
      <c r="D255" s="82" t="s">
        <v>196</v>
      </c>
      <c r="E255" s="79">
        <v>0.95903634682608185</v>
      </c>
      <c r="F255" s="79">
        <v>1</v>
      </c>
      <c r="G255" s="79">
        <v>1</v>
      </c>
      <c r="H255" s="86">
        <v>5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x14ac:dyDescent="0.2">
      <c r="B256" s="86" t="str">
        <f>B255</f>
        <v>T-LGT-ICE_DST61</v>
      </c>
      <c r="C256" s="86" t="str">
        <f>C255</f>
        <v>TRADST</v>
      </c>
      <c r="D256" s="82" t="s">
        <v>355</v>
      </c>
      <c r="E256" s="79">
        <v>0.95903634682608185</v>
      </c>
      <c r="F256" s="79">
        <v>0.95</v>
      </c>
      <c r="G256" s="79">
        <v>0.8</v>
      </c>
      <c r="H256" s="86">
        <v>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x14ac:dyDescent="0.2">
      <c r="B257" s="86" t="str">
        <f>B155</f>
        <v>T-LGT-HEV_DST61</v>
      </c>
      <c r="C257" s="86" t="str">
        <f>Commodities!B9</f>
        <v>TRADST</v>
      </c>
      <c r="D257" s="82" t="s">
        <v>196</v>
      </c>
      <c r="E257" s="79">
        <v>0.95903634682608185</v>
      </c>
      <c r="F257" s="79">
        <v>1</v>
      </c>
      <c r="G257" s="79">
        <v>1</v>
      </c>
      <c r="H257" s="86">
        <v>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x14ac:dyDescent="0.2">
      <c r="B258" s="86" t="str">
        <f>B257</f>
        <v>T-LGT-HEV_DST61</v>
      </c>
      <c r="C258" s="86" t="str">
        <f>C257</f>
        <v>TRADST</v>
      </c>
      <c r="D258" s="82" t="s">
        <v>355</v>
      </c>
      <c r="E258" s="79">
        <v>0.95903634682608185</v>
      </c>
      <c r="F258" s="79">
        <v>0.95</v>
      </c>
      <c r="G258" s="79">
        <v>0.8</v>
      </c>
      <c r="H258" s="86">
        <v>5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s="1" customFormat="1" x14ac:dyDescent="0.2">
      <c r="B259" s="86" t="str">
        <f>B156</f>
        <v>T-LGT-PHEV_DST61</v>
      </c>
      <c r="C259" s="86" t="str">
        <f>Commodities!B15</f>
        <v>TRAELC</v>
      </c>
      <c r="D259" s="82" t="s">
        <v>196</v>
      </c>
      <c r="E259" s="79">
        <v>0.5</v>
      </c>
      <c r="F259" s="79">
        <v>0.6</v>
      </c>
      <c r="G259" s="79">
        <v>0.8</v>
      </c>
      <c r="H259" s="86">
        <v>5</v>
      </c>
    </row>
    <row r="260" spans="2:26" s="1" customFormat="1" x14ac:dyDescent="0.2">
      <c r="B260" s="86" t="str">
        <f>B259</f>
        <v>T-LGT-PHEV_DST61</v>
      </c>
      <c r="C260" s="86" t="str">
        <f>C259</f>
        <v>TRAELC</v>
      </c>
      <c r="D260" s="82" t="s">
        <v>355</v>
      </c>
      <c r="E260" s="79">
        <v>0.3</v>
      </c>
      <c r="F260" s="79">
        <v>0.3</v>
      </c>
      <c r="G260" s="79">
        <v>0.3</v>
      </c>
      <c r="H260" s="86">
        <v>5</v>
      </c>
    </row>
    <row r="261" spans="2:26" s="1" customFormat="1" x14ac:dyDescent="0.2">
      <c r="B261" s="86" t="str">
        <f>B157</f>
        <v>T-LGT-ICE_NGB61</v>
      </c>
      <c r="C261" s="86" t="str">
        <f>Commodities!B13</f>
        <v>TRACNG</v>
      </c>
      <c r="D261" s="82" t="s">
        <v>196</v>
      </c>
      <c r="E261" s="79">
        <v>0.5</v>
      </c>
      <c r="F261" s="79">
        <v>0.5</v>
      </c>
      <c r="G261" s="79">
        <v>1</v>
      </c>
      <c r="H261" s="86">
        <v>5</v>
      </c>
    </row>
    <row r="262" spans="2:26" s="1" customFormat="1" x14ac:dyDescent="0.2">
      <c r="B262" s="86" t="str">
        <f>B261</f>
        <v>T-LGT-ICE_NGB61</v>
      </c>
      <c r="C262" s="86" t="str">
        <f>C261</f>
        <v>TRACNG</v>
      </c>
      <c r="D262" s="82" t="s">
        <v>355</v>
      </c>
      <c r="E262" s="79">
        <v>0.5</v>
      </c>
      <c r="F262" s="79">
        <v>0.5</v>
      </c>
      <c r="G262" s="79">
        <v>0</v>
      </c>
      <c r="H262" s="86">
        <v>5</v>
      </c>
    </row>
    <row r="263" spans="2:26" s="1" customFormat="1" x14ac:dyDescent="0.2">
      <c r="B263" s="86" t="str">
        <f>B158</f>
        <v>T-LGT-PHEV_NGB61</v>
      </c>
      <c r="C263" s="86" t="str">
        <f>Commodities!B15</f>
        <v>TRAELC</v>
      </c>
      <c r="D263" s="82" t="s">
        <v>196</v>
      </c>
      <c r="E263" s="79">
        <v>0.5</v>
      </c>
      <c r="F263" s="79">
        <v>0.6</v>
      </c>
      <c r="G263" s="79">
        <v>0.8</v>
      </c>
      <c r="H263" s="86">
        <v>5</v>
      </c>
    </row>
    <row r="264" spans="2:26" s="1" customFormat="1" x14ac:dyDescent="0.2">
      <c r="B264" s="86" t="str">
        <f>B263</f>
        <v>T-LGT-PHEV_NGB61</v>
      </c>
      <c r="C264" s="86" t="str">
        <f>C263</f>
        <v>TRAELC</v>
      </c>
      <c r="D264" s="82" t="s">
        <v>355</v>
      </c>
      <c r="E264" s="79">
        <v>0.3</v>
      </c>
      <c r="F264" s="79">
        <v>0.3</v>
      </c>
      <c r="G264" s="79">
        <v>0.3</v>
      </c>
      <c r="H264" s="86">
        <v>5</v>
      </c>
    </row>
    <row r="265" spans="2:26" x14ac:dyDescent="0.2">
      <c r="B265" s="81" t="str">
        <f>B162</f>
        <v>T-MGT-ICE_DST71</v>
      </c>
      <c r="C265" s="81" t="str">
        <f>Commodities!B9</f>
        <v>TRADST</v>
      </c>
      <c r="D265" s="91" t="s">
        <v>196</v>
      </c>
      <c r="E265" s="87">
        <v>0.95903634682608174</v>
      </c>
      <c r="F265" s="87">
        <v>1</v>
      </c>
      <c r="G265" s="87">
        <v>1</v>
      </c>
      <c r="H265" s="81">
        <v>5</v>
      </c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x14ac:dyDescent="0.2">
      <c r="B266" s="81" t="str">
        <f>B265</f>
        <v>T-MGT-ICE_DST71</v>
      </c>
      <c r="C266" s="81" t="str">
        <f>C265</f>
        <v>TRADST</v>
      </c>
      <c r="D266" s="91" t="s">
        <v>355</v>
      </c>
      <c r="E266" s="87">
        <v>0.95903634682608174</v>
      </c>
      <c r="F266" s="87">
        <v>0.95</v>
      </c>
      <c r="G266" s="87">
        <v>0.8</v>
      </c>
      <c r="H266" s="81">
        <v>5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s="1" customFormat="1" x14ac:dyDescent="0.2">
      <c r="B267" s="81" t="str">
        <f>B163</f>
        <v>T-MGT-HEV_DST71</v>
      </c>
      <c r="C267" s="81" t="str">
        <f>Commodities!B9</f>
        <v>TRADST</v>
      </c>
      <c r="D267" s="91" t="s">
        <v>196</v>
      </c>
      <c r="E267" s="87">
        <v>0.95903634682608174</v>
      </c>
      <c r="F267" s="87">
        <v>1</v>
      </c>
      <c r="G267" s="87">
        <v>1</v>
      </c>
      <c r="H267" s="81">
        <v>5</v>
      </c>
    </row>
    <row r="268" spans="2:26" s="1" customFormat="1" x14ac:dyDescent="0.2">
      <c r="B268" s="81" t="str">
        <f>B267</f>
        <v>T-MGT-HEV_DST71</v>
      </c>
      <c r="C268" s="81" t="str">
        <f>C267</f>
        <v>TRADST</v>
      </c>
      <c r="D268" s="91" t="s">
        <v>355</v>
      </c>
      <c r="E268" s="87">
        <v>0.95903634682608174</v>
      </c>
      <c r="F268" s="87">
        <v>0.95</v>
      </c>
      <c r="G268" s="87">
        <v>0.8</v>
      </c>
      <c r="H268" s="81">
        <v>5</v>
      </c>
    </row>
    <row r="269" spans="2:26" s="1" customFormat="1" x14ac:dyDescent="0.2">
      <c r="B269" s="81" t="str">
        <f>B165</f>
        <v>T-MGT-ICE_NGB71</v>
      </c>
      <c r="C269" s="81" t="str">
        <f>Commodities!B13</f>
        <v>TRACNG</v>
      </c>
      <c r="D269" s="91" t="s">
        <v>196</v>
      </c>
      <c r="E269" s="87">
        <v>0.5</v>
      </c>
      <c r="F269" s="87">
        <v>0.5</v>
      </c>
      <c r="G269" s="87">
        <v>1</v>
      </c>
      <c r="H269" s="81">
        <v>5</v>
      </c>
    </row>
    <row r="270" spans="2:26" s="1" customFormat="1" x14ac:dyDescent="0.2">
      <c r="B270" s="81" t="str">
        <f>B269</f>
        <v>T-MGT-ICE_NGB71</v>
      </c>
      <c r="C270" s="81" t="str">
        <f>C269</f>
        <v>TRACNG</v>
      </c>
      <c r="D270" s="91" t="s">
        <v>355</v>
      </c>
      <c r="E270" s="87">
        <v>0.5</v>
      </c>
      <c r="F270" s="87">
        <v>0.5</v>
      </c>
      <c r="G270" s="87">
        <v>0</v>
      </c>
      <c r="H270" s="81">
        <v>5</v>
      </c>
    </row>
    <row r="271" spans="2:26" s="1" customFormat="1" x14ac:dyDescent="0.2">
      <c r="B271" s="81" t="str">
        <f>B166</f>
        <v>T-MGT-HEV_NGB71</v>
      </c>
      <c r="C271" s="81" t="str">
        <f>Commodities!B13</f>
        <v>TRACNG</v>
      </c>
      <c r="D271" s="91" t="s">
        <v>196</v>
      </c>
      <c r="E271" s="87">
        <v>0.5</v>
      </c>
      <c r="F271" s="87">
        <v>0.5</v>
      </c>
      <c r="G271" s="87">
        <v>1</v>
      </c>
      <c r="H271" s="81">
        <v>5</v>
      </c>
    </row>
    <row r="272" spans="2:26" s="1" customFormat="1" x14ac:dyDescent="0.2">
      <c r="B272" s="81" t="str">
        <f>B271</f>
        <v>T-MGT-HEV_NGB71</v>
      </c>
      <c r="C272" s="81" t="str">
        <f>C271</f>
        <v>TRACNG</v>
      </c>
      <c r="D272" s="91" t="s">
        <v>355</v>
      </c>
      <c r="E272" s="87">
        <v>0.5</v>
      </c>
      <c r="F272" s="87">
        <v>0.5</v>
      </c>
      <c r="G272" s="87">
        <v>0</v>
      </c>
      <c r="H272" s="81">
        <v>5</v>
      </c>
    </row>
    <row r="273" spans="2:26" x14ac:dyDescent="0.2">
      <c r="B273" s="86" t="str">
        <f>B170</f>
        <v>T-HGT-ICE_DST81</v>
      </c>
      <c r="C273" s="86" t="str">
        <f>Commodities!B9</f>
        <v>TRADST</v>
      </c>
      <c r="D273" s="82" t="s">
        <v>196</v>
      </c>
      <c r="E273" s="79">
        <v>0.95903634682608174</v>
      </c>
      <c r="F273" s="79">
        <v>1</v>
      </c>
      <c r="G273" s="79">
        <v>1</v>
      </c>
      <c r="H273" s="86">
        <v>5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x14ac:dyDescent="0.2">
      <c r="B274" s="86" t="str">
        <f>B273</f>
        <v>T-HGT-ICE_DST81</v>
      </c>
      <c r="C274" s="86" t="str">
        <f>C273</f>
        <v>TRADST</v>
      </c>
      <c r="D274" s="82" t="s">
        <v>355</v>
      </c>
      <c r="E274" s="79">
        <v>0.95903634682608174</v>
      </c>
      <c r="F274" s="79">
        <v>0.95</v>
      </c>
      <c r="G274" s="79">
        <v>0.8</v>
      </c>
      <c r="H274" s="86">
        <v>5</v>
      </c>
    </row>
    <row r="275" spans="2:26" s="1" customFormat="1" x14ac:dyDescent="0.2">
      <c r="B275" s="86" t="str">
        <f>B171</f>
        <v>T-HGT-HEV_DST81</v>
      </c>
      <c r="C275" s="86" t="str">
        <f>Commodities!B9</f>
        <v>TRADST</v>
      </c>
      <c r="D275" s="82" t="s">
        <v>196</v>
      </c>
      <c r="E275" s="79">
        <v>0.95903634682608174</v>
      </c>
      <c r="F275" s="79">
        <v>1</v>
      </c>
      <c r="G275" s="79">
        <v>1</v>
      </c>
      <c r="H275" s="86">
        <v>5</v>
      </c>
    </row>
    <row r="276" spans="2:26" s="1" customFormat="1" x14ac:dyDescent="0.2">
      <c r="B276" s="86" t="str">
        <f>B275</f>
        <v>T-HGT-HEV_DST81</v>
      </c>
      <c r="C276" s="86" t="str">
        <f>C275</f>
        <v>TRADST</v>
      </c>
      <c r="D276" s="82" t="s">
        <v>355</v>
      </c>
      <c r="E276" s="79">
        <v>0.95903634682608174</v>
      </c>
      <c r="F276" s="79">
        <v>0.95</v>
      </c>
      <c r="G276" s="79">
        <v>0.8</v>
      </c>
      <c r="H276" s="86">
        <v>5</v>
      </c>
    </row>
    <row r="277" spans="2:26" s="1" customFormat="1" x14ac:dyDescent="0.2">
      <c r="B277" s="86" t="str">
        <f>B173</f>
        <v>T-HGT-ICE_NGB81</v>
      </c>
      <c r="C277" s="86" t="str">
        <f>Commodities!B13</f>
        <v>TRACNG</v>
      </c>
      <c r="D277" s="82" t="s">
        <v>196</v>
      </c>
      <c r="E277" s="79">
        <v>0.5</v>
      </c>
      <c r="F277" s="79">
        <v>0.5</v>
      </c>
      <c r="G277" s="79">
        <v>1</v>
      </c>
      <c r="H277" s="86">
        <v>5</v>
      </c>
    </row>
    <row r="278" spans="2:26" s="1" customFormat="1" x14ac:dyDescent="0.2">
      <c r="B278" s="86" t="str">
        <f>B277</f>
        <v>T-HGT-ICE_NGB81</v>
      </c>
      <c r="C278" s="86" t="str">
        <f>C277</f>
        <v>TRACNG</v>
      </c>
      <c r="D278" s="82" t="s">
        <v>355</v>
      </c>
      <c r="E278" s="79">
        <v>0.5</v>
      </c>
      <c r="F278" s="79">
        <v>0.5</v>
      </c>
      <c r="G278" s="79">
        <v>0</v>
      </c>
      <c r="H278" s="86">
        <v>5</v>
      </c>
    </row>
    <row r="279" spans="2:26" s="1" customFormat="1" x14ac:dyDescent="0.2">
      <c r="B279" s="86" t="str">
        <f>B174</f>
        <v>T-HGT-HEV_NGB81</v>
      </c>
      <c r="C279" s="86" t="str">
        <f>Commodities!B13</f>
        <v>TRACNG</v>
      </c>
      <c r="D279" s="82" t="s">
        <v>196</v>
      </c>
      <c r="E279" s="79">
        <v>0.5</v>
      </c>
      <c r="F279" s="79">
        <v>0.5</v>
      </c>
      <c r="G279" s="79">
        <v>1</v>
      </c>
      <c r="H279" s="86">
        <v>5</v>
      </c>
    </row>
    <row r="280" spans="2:26" s="1" customFormat="1" x14ac:dyDescent="0.2">
      <c r="B280" s="86" t="str">
        <f>B279</f>
        <v>T-HGT-HEV_NGB81</v>
      </c>
      <c r="C280" s="86" t="str">
        <f>C279</f>
        <v>TRACNG</v>
      </c>
      <c r="D280" s="82" t="s">
        <v>355</v>
      </c>
      <c r="E280" s="79">
        <v>0.5</v>
      </c>
      <c r="F280" s="79">
        <v>0.5</v>
      </c>
      <c r="G280" s="79">
        <v>0</v>
      </c>
      <c r="H280" s="86">
        <v>5</v>
      </c>
    </row>
    <row r="281" spans="2:26" x14ac:dyDescent="0.2">
      <c r="B281" s="81" t="str">
        <f>B178</f>
        <v>T-GTR-ICE_DST91</v>
      </c>
      <c r="C281" s="81" t="str">
        <f>Commodities!B9</f>
        <v>TRADST</v>
      </c>
      <c r="D281" s="91" t="s">
        <v>196</v>
      </c>
      <c r="E281" s="87">
        <v>1</v>
      </c>
      <c r="F281" s="87">
        <v>1</v>
      </c>
      <c r="G281" s="87">
        <v>1</v>
      </c>
      <c r="H281" s="81">
        <v>5</v>
      </c>
    </row>
    <row r="282" spans="2:26" x14ac:dyDescent="0.2">
      <c r="B282" s="81" t="str">
        <f>B281</f>
        <v>T-GTR-ICE_DST91</v>
      </c>
      <c r="C282" s="81" t="str">
        <f>C281</f>
        <v>TRADST</v>
      </c>
      <c r="D282" s="91" t="s">
        <v>355</v>
      </c>
      <c r="E282" s="87">
        <v>1</v>
      </c>
      <c r="F282" s="87">
        <v>1</v>
      </c>
      <c r="G282" s="87">
        <v>0.95</v>
      </c>
      <c r="H282" s="81">
        <v>5</v>
      </c>
    </row>
    <row r="283" spans="2:26" x14ac:dyDescent="0.2">
      <c r="B283" s="86" t="str">
        <f>B182</f>
        <v>T-TUR_NEW</v>
      </c>
      <c r="C283" s="86" t="str">
        <f>Commodities!B9</f>
        <v>TRADST</v>
      </c>
      <c r="D283" s="82" t="s">
        <v>196</v>
      </c>
      <c r="E283" s="79">
        <v>0.95903634682608174</v>
      </c>
      <c r="F283" s="79">
        <v>1</v>
      </c>
      <c r="G283" s="79">
        <v>1</v>
      </c>
      <c r="H283" s="86">
        <v>5</v>
      </c>
    </row>
    <row r="284" spans="2:26" x14ac:dyDescent="0.2">
      <c r="B284" s="86" t="str">
        <f>B283</f>
        <v>T-TUR_NEW</v>
      </c>
      <c r="C284" s="86" t="str">
        <f>C283</f>
        <v>TRADST</v>
      </c>
      <c r="D284" s="82" t="s">
        <v>355</v>
      </c>
      <c r="E284" s="79">
        <v>0.95903634682608174</v>
      </c>
      <c r="F284" s="79">
        <v>0.95</v>
      </c>
      <c r="G284" s="79">
        <v>0</v>
      </c>
      <c r="H284" s="86">
        <v>5</v>
      </c>
    </row>
    <row r="285" spans="2:26" s="1" customFormat="1" x14ac:dyDescent="0.2">
      <c r="B285" s="86" t="str">
        <f>B182</f>
        <v>T-TUR_NEW</v>
      </c>
      <c r="C285" s="86" t="str">
        <f>Commodities!B15</f>
        <v>TRAELC</v>
      </c>
      <c r="D285" s="82" t="s">
        <v>196</v>
      </c>
      <c r="E285" s="79">
        <v>0</v>
      </c>
      <c r="F285" s="79">
        <v>0</v>
      </c>
      <c r="G285" s="79">
        <v>0.5</v>
      </c>
      <c r="H285" s="86">
        <v>5</v>
      </c>
    </row>
    <row r="286" spans="2:26" s="1" customFormat="1" x14ac:dyDescent="0.2">
      <c r="B286" s="86" t="str">
        <f>B285</f>
        <v>T-TUR_NEW</v>
      </c>
      <c r="C286" s="86" t="str">
        <f>C285</f>
        <v>TRAELC</v>
      </c>
      <c r="D286" s="82" t="s">
        <v>355</v>
      </c>
      <c r="E286" s="79">
        <v>0</v>
      </c>
      <c r="F286" s="79">
        <v>0</v>
      </c>
      <c r="G286" s="79">
        <v>0</v>
      </c>
      <c r="H286" s="86">
        <v>5</v>
      </c>
    </row>
    <row r="287" spans="2:26" x14ac:dyDescent="0.2">
      <c r="B287" s="81" t="str">
        <f>B183</f>
        <v>T-NAV_NEW</v>
      </c>
      <c r="C287" s="81" t="str">
        <f>Commodities!B9</f>
        <v>TRADST</v>
      </c>
      <c r="D287" s="91" t="s">
        <v>196</v>
      </c>
      <c r="E287" s="87">
        <v>1</v>
      </c>
      <c r="F287" s="87">
        <v>1</v>
      </c>
      <c r="G287" s="87">
        <v>1</v>
      </c>
      <c r="H287" s="81">
        <v>5</v>
      </c>
    </row>
    <row r="288" spans="2:26" x14ac:dyDescent="0.2">
      <c r="B288" s="81" t="str">
        <f>B287</f>
        <v>T-NAV_NEW</v>
      </c>
      <c r="C288" s="81" t="str">
        <f>C287</f>
        <v>TRADST</v>
      </c>
      <c r="D288" s="91" t="s">
        <v>355</v>
      </c>
      <c r="E288" s="87">
        <v>1</v>
      </c>
      <c r="F288" s="87">
        <v>1</v>
      </c>
      <c r="G288" s="87">
        <v>0</v>
      </c>
      <c r="H288" s="81">
        <v>5</v>
      </c>
    </row>
    <row r="289" spans="2:8" x14ac:dyDescent="0.2">
      <c r="B289" s="86" t="str">
        <f>B184</f>
        <v>T-OTH_NEW</v>
      </c>
      <c r="C289" s="86" t="str">
        <f>Commodities!B8</f>
        <v>TRAGSL</v>
      </c>
      <c r="D289" s="82" t="s">
        <v>196</v>
      </c>
      <c r="E289" s="79">
        <v>0.27039385491167939</v>
      </c>
      <c r="F289" s="79">
        <v>0.27039385491167939</v>
      </c>
      <c r="G289" s="79">
        <v>0.3</v>
      </c>
      <c r="H289" s="86">
        <v>5</v>
      </c>
    </row>
    <row r="290" spans="2:8" x14ac:dyDescent="0.2">
      <c r="B290" s="86" t="str">
        <f>B289</f>
        <v>T-OTH_NEW</v>
      </c>
      <c r="C290" s="86" t="str">
        <f>C289</f>
        <v>TRAGSL</v>
      </c>
      <c r="D290" s="82" t="s">
        <v>355</v>
      </c>
      <c r="E290" s="79">
        <v>0.27039385491167939</v>
      </c>
      <c r="F290" s="79">
        <v>0.27039385491167939</v>
      </c>
      <c r="G290" s="79">
        <v>0</v>
      </c>
      <c r="H290" s="86">
        <v>5</v>
      </c>
    </row>
    <row r="291" spans="2:8" x14ac:dyDescent="0.2">
      <c r="B291" s="86" t="str">
        <f t="shared" ref="B291:B294" si="36">B290</f>
        <v>T-OTH_NEW</v>
      </c>
      <c r="C291" s="86" t="str">
        <f>Commodities!B9</f>
        <v>TRADST</v>
      </c>
      <c r="D291" s="82" t="s">
        <v>196</v>
      </c>
      <c r="E291" s="79">
        <v>0.64957427938717227</v>
      </c>
      <c r="F291" s="79">
        <v>0.64957427938717227</v>
      </c>
      <c r="G291" s="79">
        <v>0.7</v>
      </c>
      <c r="H291" s="86">
        <v>5</v>
      </c>
    </row>
    <row r="292" spans="2:8" x14ac:dyDescent="0.2">
      <c r="B292" s="86" t="str">
        <f t="shared" si="36"/>
        <v>T-OTH_NEW</v>
      </c>
      <c r="C292" s="86" t="str">
        <f>C291</f>
        <v>TRADST</v>
      </c>
      <c r="D292" s="82" t="s">
        <v>355</v>
      </c>
      <c r="E292" s="79">
        <v>0.64957427938717227</v>
      </c>
      <c r="F292" s="79">
        <v>0.64957427938717227</v>
      </c>
      <c r="G292" s="79">
        <v>0</v>
      </c>
      <c r="H292" s="86">
        <v>5</v>
      </c>
    </row>
    <row r="293" spans="2:8" x14ac:dyDescent="0.2">
      <c r="B293" s="86" t="str">
        <f t="shared" si="36"/>
        <v>T-OTH_NEW</v>
      </c>
      <c r="C293" s="86" t="str">
        <f>Commodities!B11</f>
        <v>TRABDL</v>
      </c>
      <c r="D293" s="82" t="s">
        <v>196</v>
      </c>
      <c r="E293" s="79">
        <v>2.774549221160999E-2</v>
      </c>
      <c r="F293" s="79">
        <v>2.774549221160999E-2</v>
      </c>
      <c r="G293" s="79">
        <v>0.2</v>
      </c>
      <c r="H293" s="86">
        <v>5</v>
      </c>
    </row>
    <row r="294" spans="2:8" x14ac:dyDescent="0.2">
      <c r="B294" s="86" t="str">
        <f t="shared" si="36"/>
        <v>T-OTH_NEW</v>
      </c>
      <c r="C294" s="86" t="str">
        <f>C293</f>
        <v>TRABDL</v>
      </c>
      <c r="D294" s="82" t="s">
        <v>355</v>
      </c>
      <c r="E294" s="79">
        <v>2.774549221160999E-2</v>
      </c>
      <c r="F294" s="79">
        <v>2.774549221160999E-2</v>
      </c>
      <c r="G294" s="79">
        <v>0</v>
      </c>
      <c r="H294" s="86">
        <v>5</v>
      </c>
    </row>
    <row r="295" spans="2:8" x14ac:dyDescent="0.2">
      <c r="B295" s="81" t="str">
        <f>B186</f>
        <v>T-AVI_DOM_NEW</v>
      </c>
      <c r="C295" s="89" t="str">
        <f>Commodities!B18</f>
        <v>TRAKER</v>
      </c>
      <c r="D295" s="91" t="s">
        <v>196</v>
      </c>
      <c r="E295" s="87">
        <v>1</v>
      </c>
      <c r="F295" s="87">
        <v>1</v>
      </c>
      <c r="G295" s="87">
        <v>1</v>
      </c>
      <c r="H295" s="81">
        <v>5</v>
      </c>
    </row>
    <row r="296" spans="2:8" x14ac:dyDescent="0.2">
      <c r="B296" s="81" t="str">
        <f>B295</f>
        <v>T-AVI_DOM_NEW</v>
      </c>
      <c r="C296" s="89" t="str">
        <f>C295</f>
        <v>TRAKER</v>
      </c>
      <c r="D296" s="91" t="s">
        <v>355</v>
      </c>
      <c r="E296" s="87">
        <v>1</v>
      </c>
      <c r="F296" s="87">
        <v>1</v>
      </c>
      <c r="G296" s="87">
        <v>0</v>
      </c>
      <c r="H296" s="81">
        <v>5</v>
      </c>
    </row>
    <row r="297" spans="2:8" x14ac:dyDescent="0.2">
      <c r="B297" s="81" t="str">
        <f>B187</f>
        <v>T-AVI_INT_NEW</v>
      </c>
      <c r="C297" s="89" t="str">
        <f>Commodities!B18</f>
        <v>TRAKER</v>
      </c>
      <c r="D297" s="91" t="s">
        <v>196</v>
      </c>
      <c r="E297" s="87">
        <v>1</v>
      </c>
      <c r="F297" s="87">
        <v>1</v>
      </c>
      <c r="G297" s="87">
        <v>1</v>
      </c>
      <c r="H297" s="81">
        <v>5</v>
      </c>
    </row>
    <row r="298" spans="2:8" x14ac:dyDescent="0.2">
      <c r="B298" s="85" t="str">
        <f>B297</f>
        <v>T-AVI_INT_NEW</v>
      </c>
      <c r="C298" s="85" t="str">
        <f>C297</f>
        <v>TRAKER</v>
      </c>
      <c r="D298" s="83" t="s">
        <v>355</v>
      </c>
      <c r="E298" s="80">
        <v>1</v>
      </c>
      <c r="F298" s="80">
        <v>1</v>
      </c>
      <c r="G298" s="80">
        <v>0</v>
      </c>
      <c r="H298" s="90">
        <v>5</v>
      </c>
    </row>
  </sheetData>
  <phoneticPr fontId="9" type="noConversion"/>
  <pageMargins left="0.7" right="0.7" top="0.75" bottom="0.75" header="0.3" footer="0.3"/>
  <pageSetup orientation="portrait" horizontalDpi="4294967295" verticalDpi="4294967295" r:id="rId1"/>
  <ignoredErrors>
    <ignoredError sqref="D162:D168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2.75" x14ac:dyDescent="0.2"/>
  <cols>
    <col min="1" max="1" width="19.28515625" customWidth="1"/>
    <col min="2" max="2" width="15.140625" customWidth="1"/>
    <col min="3" max="11" width="14.140625" customWidth="1"/>
  </cols>
  <sheetData>
    <row r="1" spans="1:12" x14ac:dyDescent="0.2">
      <c r="A1" t="s">
        <v>122</v>
      </c>
    </row>
    <row r="2" spans="1:12" x14ac:dyDescent="0.2">
      <c r="A2" t="s">
        <v>123</v>
      </c>
      <c r="B2" t="s">
        <v>124</v>
      </c>
      <c r="C2" t="s">
        <v>125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</row>
    <row r="3" spans="1:12" x14ac:dyDescent="0.2">
      <c r="A3" t="s">
        <v>134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">
      <c r="A4" t="s">
        <v>135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9">
        <f>B4/$B$3</f>
        <v>4.044339163234481E-4</v>
      </c>
    </row>
    <row r="5" spans="1:12" x14ac:dyDescent="0.2">
      <c r="A5" t="s">
        <v>136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9">
        <f t="shared" ref="L5:L44" si="0">B5/$B$3</f>
        <v>7.0982279191462321E-4</v>
      </c>
    </row>
    <row r="6" spans="1:12" x14ac:dyDescent="0.2">
      <c r="A6" t="s">
        <v>137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9">
        <f t="shared" si="0"/>
        <v>3.9667538813275338E-2</v>
      </c>
    </row>
    <row r="7" spans="1:12" x14ac:dyDescent="0.2">
      <c r="A7" t="s">
        <v>138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9">
        <f t="shared" si="0"/>
        <v>3.4071494011901911E-2</v>
      </c>
    </row>
    <row r="8" spans="1:12" x14ac:dyDescent="0.2">
      <c r="A8" t="s">
        <v>139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9">
        <f t="shared" si="0"/>
        <v>0</v>
      </c>
    </row>
    <row r="9" spans="1:12" x14ac:dyDescent="0.2">
      <c r="A9" t="s">
        <v>140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9">
        <f t="shared" si="0"/>
        <v>0</v>
      </c>
    </row>
    <row r="10" spans="1:12" x14ac:dyDescent="0.2">
      <c r="A10" t="s">
        <v>141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9">
        <f t="shared" si="0"/>
        <v>0</v>
      </c>
    </row>
    <row r="11" spans="1:12" x14ac:dyDescent="0.2">
      <c r="A11" t="s">
        <v>142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9">
        <f t="shared" si="0"/>
        <v>9.7889515257063141E-3</v>
      </c>
    </row>
    <row r="12" spans="1:12" x14ac:dyDescent="0.2">
      <c r="A12" t="s">
        <v>143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9">
        <f t="shared" si="0"/>
        <v>2.81535528281486E-2</v>
      </c>
    </row>
    <row r="13" spans="1:12" x14ac:dyDescent="0.2">
      <c r="A13" t="s">
        <v>144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9">
        <f t="shared" si="0"/>
        <v>5.7611198692605467E-3</v>
      </c>
    </row>
    <row r="14" spans="1:12" x14ac:dyDescent="0.2">
      <c r="A14" t="s">
        <v>145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40">
        <f>B14/$B$3</f>
        <v>8.8694833975750467E-2</v>
      </c>
    </row>
    <row r="15" spans="1:12" x14ac:dyDescent="0.2">
      <c r="A15" t="s">
        <v>146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9">
        <f t="shared" si="0"/>
        <v>1.0399729276888665E-2</v>
      </c>
    </row>
    <row r="16" spans="1:12" x14ac:dyDescent="0.2">
      <c r="A16" t="s">
        <v>147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40">
        <f t="shared" si="0"/>
        <v>9.0378599668199111E-2</v>
      </c>
    </row>
    <row r="17" spans="1:12" x14ac:dyDescent="0.2">
      <c r="A17" t="s">
        <v>148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9">
        <f t="shared" si="0"/>
        <v>0</v>
      </c>
    </row>
    <row r="18" spans="1:12" x14ac:dyDescent="0.2">
      <c r="A18" t="s">
        <v>149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9">
        <f t="shared" si="0"/>
        <v>4.9027295162475133E-3</v>
      </c>
    </row>
    <row r="19" spans="1:12" x14ac:dyDescent="0.2">
      <c r="A19" t="s">
        <v>150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9">
        <f t="shared" si="0"/>
        <v>7.5934531228075966E-4</v>
      </c>
    </row>
    <row r="20" spans="1:12" x14ac:dyDescent="0.2">
      <c r="A20" t="s">
        <v>151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40">
        <f t="shared" si="0"/>
        <v>5.7817542527464363E-2</v>
      </c>
    </row>
    <row r="21" spans="1:12" x14ac:dyDescent="0.2">
      <c r="A21" t="s">
        <v>152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9">
        <f t="shared" si="0"/>
        <v>8.2620071477504387E-3</v>
      </c>
    </row>
    <row r="22" spans="1:12" x14ac:dyDescent="0.2">
      <c r="A22" t="s">
        <v>153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9">
        <f t="shared" si="0"/>
        <v>3.8875178487417154E-3</v>
      </c>
    </row>
    <row r="23" spans="1:12" x14ac:dyDescent="0.2">
      <c r="A23" t="s">
        <v>154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9">
        <f t="shared" si="0"/>
        <v>0</v>
      </c>
    </row>
    <row r="24" spans="1:12" x14ac:dyDescent="0.2">
      <c r="A24" t="s">
        <v>155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9">
        <f t="shared" si="0"/>
        <v>1.7844614838597853E-2</v>
      </c>
    </row>
    <row r="25" spans="1:12" x14ac:dyDescent="0.2">
      <c r="A25" t="s">
        <v>156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9">
        <f t="shared" si="0"/>
        <v>3.2627087167889597E-2</v>
      </c>
    </row>
    <row r="26" spans="1:12" x14ac:dyDescent="0.2">
      <c r="A26" t="s">
        <v>157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9">
        <f t="shared" si="0"/>
        <v>4.7624157085434599E-3</v>
      </c>
    </row>
    <row r="27" spans="1:12" x14ac:dyDescent="0.2">
      <c r="A27" t="s">
        <v>158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9">
        <f t="shared" si="0"/>
        <v>6.1160312652178582E-3</v>
      </c>
    </row>
    <row r="28" spans="1:12" x14ac:dyDescent="0.2">
      <c r="A28" t="s">
        <v>159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40">
        <f t="shared" si="0"/>
        <v>7.6570070239441387E-2</v>
      </c>
    </row>
    <row r="29" spans="1:12" x14ac:dyDescent="0.2">
      <c r="A29" t="s">
        <v>160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9">
        <f t="shared" si="0"/>
        <v>4.0385615358584315E-2</v>
      </c>
    </row>
    <row r="30" spans="1:12" x14ac:dyDescent="0.2">
      <c r="A30" t="s">
        <v>161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9">
        <f t="shared" si="0"/>
        <v>4.4355670741269594E-2</v>
      </c>
    </row>
    <row r="31" spans="1:12" x14ac:dyDescent="0.2">
      <c r="A31" t="s">
        <v>162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9">
        <f t="shared" si="0"/>
        <v>6.0252399778799404E-4</v>
      </c>
    </row>
    <row r="32" spans="1:12" x14ac:dyDescent="0.2">
      <c r="A32" t="s">
        <v>163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40">
        <f t="shared" si="0"/>
        <v>5.8395305265069287E-2</v>
      </c>
    </row>
    <row r="33" spans="1:12" x14ac:dyDescent="0.2">
      <c r="A33" t="s">
        <v>164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9">
        <f t="shared" si="0"/>
        <v>0</v>
      </c>
    </row>
    <row r="34" spans="1:12" x14ac:dyDescent="0.2">
      <c r="A34" t="s">
        <v>165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9">
        <f t="shared" si="0"/>
        <v>2.9713512219681899E-2</v>
      </c>
    </row>
    <row r="35" spans="1:12" x14ac:dyDescent="0.2">
      <c r="A35" t="s">
        <v>166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40">
        <f t="shared" si="0"/>
        <v>7.1543534422278537E-2</v>
      </c>
    </row>
    <row r="36" spans="1:12" x14ac:dyDescent="0.2">
      <c r="A36" t="s">
        <v>167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9">
        <f t="shared" si="0"/>
        <v>8.253753394356084E-6</v>
      </c>
    </row>
    <row r="37" spans="1:12" x14ac:dyDescent="0.2">
      <c r="A37" t="s">
        <v>168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9">
        <f t="shared" si="0"/>
        <v>6.1077775118235022E-4</v>
      </c>
    </row>
    <row r="38" spans="1:12" x14ac:dyDescent="0.2">
      <c r="A38" t="s">
        <v>169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9">
        <f t="shared" si="0"/>
        <v>1.5434518847445876E-3</v>
      </c>
    </row>
    <row r="39" spans="1:12" x14ac:dyDescent="0.2">
      <c r="A39" t="s">
        <v>170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9">
        <f t="shared" si="0"/>
        <v>1.0143862921663627E-2</v>
      </c>
    </row>
    <row r="40" spans="1:12" x14ac:dyDescent="0.2">
      <c r="A40" t="s">
        <v>171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9">
        <f t="shared" si="0"/>
        <v>9.9045040732272994E-4</v>
      </c>
    </row>
    <row r="41" spans="1:12" x14ac:dyDescent="0.2">
      <c r="A41" t="s">
        <v>172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40">
        <f t="shared" si="0"/>
        <v>9.4786103980785269E-2</v>
      </c>
    </row>
    <row r="42" spans="1:12" x14ac:dyDescent="0.2">
      <c r="A42" t="s">
        <v>173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9">
        <f t="shared" si="0"/>
        <v>0</v>
      </c>
    </row>
    <row r="43" spans="1:12" x14ac:dyDescent="0.2">
      <c r="A43" t="s">
        <v>174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40">
        <f t="shared" si="0"/>
        <v>0.1113926558102297</v>
      </c>
    </row>
    <row r="44" spans="1:12" x14ac:dyDescent="0.2">
      <c r="A44" t="s">
        <v>175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9">
        <f t="shared" si="0"/>
        <v>1.3948843236461781E-2</v>
      </c>
    </row>
    <row r="45" spans="1:12" ht="15" x14ac:dyDescent="0.25">
      <c r="A45" t="s">
        <v>176</v>
      </c>
    </row>
    <row r="50" spans="1:11" x14ac:dyDescent="0.2">
      <c r="A50" t="s">
        <v>177</v>
      </c>
    </row>
    <row r="51" spans="1:11" x14ac:dyDescent="0.2">
      <c r="B51" t="s">
        <v>124</v>
      </c>
      <c r="C51" t="s">
        <v>125</v>
      </c>
      <c r="D51" t="s">
        <v>126</v>
      </c>
      <c r="E51" t="s">
        <v>127</v>
      </c>
      <c r="F51" t="s">
        <v>128</v>
      </c>
      <c r="G51" t="s">
        <v>129</v>
      </c>
      <c r="H51" t="s">
        <v>130</v>
      </c>
      <c r="I51" t="s">
        <v>131</v>
      </c>
      <c r="J51" t="s">
        <v>132</v>
      </c>
      <c r="K51" t="s">
        <v>133</v>
      </c>
    </row>
    <row r="52" spans="1:11" ht="15" x14ac:dyDescent="0.2">
      <c r="A52" t="s">
        <v>145</v>
      </c>
      <c r="C52" s="41">
        <v>16650</v>
      </c>
      <c r="D52" s="41">
        <v>19600</v>
      </c>
      <c r="E52" s="41">
        <v>19600</v>
      </c>
      <c r="F52" s="41">
        <v>20835</v>
      </c>
      <c r="G52" s="41">
        <v>20835</v>
      </c>
      <c r="H52" s="41">
        <v>20835</v>
      </c>
      <c r="I52" s="41">
        <v>27990</v>
      </c>
      <c r="J52" s="41">
        <v>53175</v>
      </c>
      <c r="K52" s="41">
        <v>61500</v>
      </c>
    </row>
    <row r="53" spans="1:11" ht="15" x14ac:dyDescent="0.2">
      <c r="A53" t="s">
        <v>147</v>
      </c>
      <c r="C53" s="41">
        <v>11995</v>
      </c>
      <c r="D53" s="41">
        <v>12995</v>
      </c>
      <c r="E53" s="41">
        <v>13995</v>
      </c>
      <c r="F53" s="41">
        <v>17495</v>
      </c>
      <c r="G53" s="41">
        <v>18995</v>
      </c>
      <c r="H53" s="41">
        <v>20495</v>
      </c>
      <c r="I53" s="41">
        <v>25495</v>
      </c>
      <c r="J53" s="41">
        <v>35995</v>
      </c>
      <c r="K53" s="41">
        <v>43995</v>
      </c>
    </row>
    <row r="54" spans="1:11" ht="15" x14ac:dyDescent="0.2">
      <c r="A54" t="s">
        <v>151</v>
      </c>
      <c r="C54" s="41">
        <v>11685</v>
      </c>
      <c r="D54" s="41">
        <v>12810</v>
      </c>
      <c r="E54" s="41">
        <v>15550</v>
      </c>
      <c r="F54" s="41">
        <v>18190</v>
      </c>
      <c r="G54" s="41">
        <v>19035</v>
      </c>
      <c r="H54" s="41">
        <v>20280</v>
      </c>
      <c r="I54" s="41">
        <v>26025</v>
      </c>
      <c r="J54" s="41">
        <v>38625</v>
      </c>
      <c r="K54" s="41">
        <v>41670</v>
      </c>
    </row>
    <row r="55" spans="1:11" ht="15" x14ac:dyDescent="0.2">
      <c r="A55" t="s">
        <v>159</v>
      </c>
      <c r="C55" s="41">
        <v>15895</v>
      </c>
      <c r="D55" s="41">
        <v>15895</v>
      </c>
      <c r="E55" s="41">
        <v>16395</v>
      </c>
      <c r="F55" s="41">
        <v>18545</v>
      </c>
      <c r="G55" s="41">
        <v>19195</v>
      </c>
      <c r="H55" s="41">
        <v>19995</v>
      </c>
      <c r="I55" s="41">
        <v>27520</v>
      </c>
      <c r="J55" s="41">
        <v>30520</v>
      </c>
      <c r="K55" s="41">
        <v>37720</v>
      </c>
    </row>
    <row r="56" spans="1:11" ht="15" x14ac:dyDescent="0.2">
      <c r="A56" t="s">
        <v>163</v>
      </c>
      <c r="C56" s="41">
        <v>12990</v>
      </c>
      <c r="D56" s="41">
        <v>13590</v>
      </c>
      <c r="E56" s="41">
        <v>16390</v>
      </c>
      <c r="F56" s="41">
        <v>18090</v>
      </c>
      <c r="G56" s="41">
        <v>19990</v>
      </c>
      <c r="H56" s="41">
        <v>22390</v>
      </c>
      <c r="I56" s="41">
        <v>28490</v>
      </c>
      <c r="J56" s="41">
        <v>31990</v>
      </c>
      <c r="K56" s="41">
        <v>37990</v>
      </c>
    </row>
    <row r="57" spans="1:11" ht="15" x14ac:dyDescent="0.2">
      <c r="A57" t="s">
        <v>166</v>
      </c>
      <c r="C57" s="41">
        <v>11095</v>
      </c>
      <c r="D57" s="41">
        <v>12155</v>
      </c>
      <c r="E57" s="41">
        <v>15600</v>
      </c>
      <c r="F57" s="41">
        <v>18285</v>
      </c>
      <c r="G57" s="41">
        <v>27485</v>
      </c>
      <c r="H57" s="41">
        <v>27250</v>
      </c>
      <c r="I57" s="41">
        <v>33065</v>
      </c>
      <c r="J57" s="41">
        <v>39725</v>
      </c>
      <c r="K57" s="41">
        <v>42025</v>
      </c>
    </row>
    <row r="58" spans="1:11" ht="15" x14ac:dyDescent="0.2">
      <c r="A58" t="s">
        <v>172</v>
      </c>
      <c r="C58" s="41">
        <v>13360</v>
      </c>
      <c r="D58" s="41">
        <v>14580</v>
      </c>
      <c r="E58" s="41">
        <v>23500</v>
      </c>
      <c r="F58" s="41">
        <v>23500</v>
      </c>
      <c r="G58" s="41">
        <v>26000</v>
      </c>
      <c r="H58" s="41">
        <v>26790</v>
      </c>
      <c r="I58" s="41">
        <v>31630</v>
      </c>
      <c r="J58" s="41">
        <v>36500</v>
      </c>
      <c r="K58" s="41">
        <v>40395</v>
      </c>
    </row>
    <row r="59" spans="1:11" ht="15" x14ac:dyDescent="0.2">
      <c r="A59" t="s">
        <v>174</v>
      </c>
      <c r="C59" s="41">
        <v>13770</v>
      </c>
      <c r="D59" s="41">
        <v>13770</v>
      </c>
      <c r="E59" s="41">
        <v>17928</v>
      </c>
      <c r="F59" s="41">
        <v>21445</v>
      </c>
      <c r="G59" s="41">
        <v>28265</v>
      </c>
      <c r="H59" s="41">
        <v>24662</v>
      </c>
      <c r="I59" s="41">
        <v>31420</v>
      </c>
      <c r="J59" s="41">
        <v>38700</v>
      </c>
      <c r="K59" s="41">
        <v>73975</v>
      </c>
    </row>
    <row r="60" spans="1:11" x14ac:dyDescent="0.2">
      <c r="A60" s="51" t="s">
        <v>183</v>
      </c>
    </row>
    <row r="63" spans="1:11" x14ac:dyDescent="0.2">
      <c r="A63" t="s">
        <v>122</v>
      </c>
    </row>
    <row r="64" spans="1:11" x14ac:dyDescent="0.2">
      <c r="B64" t="s">
        <v>124</v>
      </c>
      <c r="C64" t="s">
        <v>125</v>
      </c>
      <c r="D64" t="s">
        <v>126</v>
      </c>
      <c r="E64" t="s">
        <v>127</v>
      </c>
      <c r="F64" t="s">
        <v>128</v>
      </c>
      <c r="G64" t="s">
        <v>129</v>
      </c>
      <c r="H64" t="s">
        <v>130</v>
      </c>
      <c r="I64" t="s">
        <v>131</v>
      </c>
      <c r="J64" t="s">
        <v>132</v>
      </c>
      <c r="K64" t="s">
        <v>133</v>
      </c>
    </row>
    <row r="65" spans="1:11" x14ac:dyDescent="0.2">
      <c r="A65" t="s">
        <v>145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">
      <c r="A66" t="s">
        <v>147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">
      <c r="A67" t="s">
        <v>151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">
      <c r="A68" t="s">
        <v>159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">
      <c r="A69" t="s">
        <v>163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">
      <c r="A70" t="s">
        <v>166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">
      <c r="A71" t="s">
        <v>172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">
      <c r="A72" t="s">
        <v>174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5" x14ac:dyDescent="0.25">
      <c r="A73" s="42" t="s">
        <v>178</v>
      </c>
      <c r="B73" s="42">
        <f>SUM(B65:B72)</f>
        <v>78701</v>
      </c>
      <c r="C73" s="42">
        <f t="shared" ref="C73:K73" si="9">SUM(C65:C72)</f>
        <v>1946</v>
      </c>
      <c r="D73" s="42">
        <f t="shared" si="9"/>
        <v>16585</v>
      </c>
      <c r="E73" s="42">
        <f t="shared" si="9"/>
        <v>9862</v>
      </c>
      <c r="F73" s="42">
        <f t="shared" si="9"/>
        <v>4625</v>
      </c>
      <c r="G73" s="42">
        <f t="shared" si="9"/>
        <v>14426</v>
      </c>
      <c r="H73" s="42">
        <f t="shared" si="9"/>
        <v>10425</v>
      </c>
      <c r="I73" s="42">
        <f t="shared" si="9"/>
        <v>18747</v>
      </c>
      <c r="J73" s="42">
        <f t="shared" si="9"/>
        <v>1154</v>
      </c>
      <c r="K73" s="42">
        <f t="shared" si="9"/>
        <v>931</v>
      </c>
    </row>
    <row r="77" spans="1:11" x14ac:dyDescent="0.2">
      <c r="A77" t="s">
        <v>179</v>
      </c>
    </row>
    <row r="78" spans="1:11" x14ac:dyDescent="0.2">
      <c r="B78" t="s">
        <v>124</v>
      </c>
      <c r="C78" t="s">
        <v>125</v>
      </c>
      <c r="D78" t="s">
        <v>126</v>
      </c>
      <c r="E78" t="s">
        <v>127</v>
      </c>
      <c r="F78" t="s">
        <v>128</v>
      </c>
      <c r="G78" t="s">
        <v>129</v>
      </c>
      <c r="H78" t="s">
        <v>130</v>
      </c>
      <c r="I78" t="s">
        <v>131</v>
      </c>
      <c r="J78" t="s">
        <v>132</v>
      </c>
      <c r="K78" t="s">
        <v>133</v>
      </c>
    </row>
    <row r="79" spans="1:11" x14ac:dyDescent="0.2">
      <c r="A79" t="s">
        <v>145</v>
      </c>
      <c r="B79" s="39">
        <f>B65/$B$73</f>
        <v>0.13654210238751732</v>
      </c>
      <c r="C79" s="39">
        <f t="shared" ref="C79:K79" si="10">C65/$B$73</f>
        <v>0</v>
      </c>
      <c r="D79" s="39">
        <f t="shared" si="10"/>
        <v>1.6429270276108309E-2</v>
      </c>
      <c r="E79" s="39">
        <f t="shared" si="10"/>
        <v>3.3608213364506166E-2</v>
      </c>
      <c r="F79" s="39">
        <f t="shared" si="10"/>
        <v>0</v>
      </c>
      <c r="G79" s="39">
        <f t="shared" si="10"/>
        <v>7.4115957865846682E-2</v>
      </c>
      <c r="H79" s="39">
        <f t="shared" si="10"/>
        <v>1.270631885236528E-5</v>
      </c>
      <c r="I79" s="39">
        <f t="shared" si="10"/>
        <v>1.1791463894994981E-2</v>
      </c>
      <c r="J79" s="39">
        <f t="shared" si="10"/>
        <v>5.5907802950407232E-4</v>
      </c>
      <c r="K79" s="39">
        <f t="shared" si="10"/>
        <v>2.5412637704730561E-5</v>
      </c>
    </row>
    <row r="80" spans="1:11" x14ac:dyDescent="0.2">
      <c r="A80" t="s">
        <v>147</v>
      </c>
      <c r="B80" s="39">
        <f t="shared" ref="B80:K86" si="11">B66/$B$73</f>
        <v>0.13913419143339983</v>
      </c>
      <c r="C80" s="39">
        <f t="shared" si="11"/>
        <v>1.1689813344176059E-3</v>
      </c>
      <c r="D80" s="39">
        <f t="shared" si="11"/>
        <v>4.5374264621796417E-2</v>
      </c>
      <c r="E80" s="39">
        <f t="shared" si="11"/>
        <v>1.3049389461379143E-2</v>
      </c>
      <c r="F80" s="39">
        <f t="shared" si="11"/>
        <v>1.0241292995006417E-2</v>
      </c>
      <c r="G80" s="39">
        <f t="shared" si="11"/>
        <v>0</v>
      </c>
      <c r="H80" s="39">
        <f t="shared" si="11"/>
        <v>1.4879099376119745E-2</v>
      </c>
      <c r="I80" s="39">
        <f t="shared" si="11"/>
        <v>4.8957446538163425E-2</v>
      </c>
      <c r="J80" s="39">
        <f t="shared" si="11"/>
        <v>5.4510107876647061E-3</v>
      </c>
      <c r="K80" s="39">
        <f t="shared" si="11"/>
        <v>1.270631885236528E-5</v>
      </c>
    </row>
    <row r="81" spans="1:11" x14ac:dyDescent="0.2">
      <c r="A81" t="s">
        <v>151</v>
      </c>
      <c r="B81" s="39">
        <f t="shared" si="11"/>
        <v>8.9007763560818798E-2</v>
      </c>
      <c r="C81" s="39">
        <f t="shared" si="11"/>
        <v>0</v>
      </c>
      <c r="D81" s="39">
        <f t="shared" si="11"/>
        <v>7.7889734564999171E-3</v>
      </c>
      <c r="E81" s="39">
        <f t="shared" si="11"/>
        <v>6.4293973392968327E-3</v>
      </c>
      <c r="F81" s="39">
        <f t="shared" si="11"/>
        <v>1.3849887549078156E-2</v>
      </c>
      <c r="G81" s="39">
        <f t="shared" si="11"/>
        <v>0</v>
      </c>
      <c r="H81" s="39">
        <f t="shared" si="11"/>
        <v>1.2032883953189921E-2</v>
      </c>
      <c r="I81" s="39">
        <f t="shared" si="11"/>
        <v>4.1232004675925339E-2</v>
      </c>
      <c r="J81" s="39">
        <f t="shared" si="11"/>
        <v>7.6492039491238995E-3</v>
      </c>
      <c r="K81" s="39">
        <f t="shared" si="11"/>
        <v>2.5412637704730561E-5</v>
      </c>
    </row>
    <row r="82" spans="1:11" x14ac:dyDescent="0.2">
      <c r="A82" t="s">
        <v>159</v>
      </c>
      <c r="B82" s="39">
        <f t="shared" si="11"/>
        <v>0.11787651999339271</v>
      </c>
      <c r="C82" s="39">
        <f t="shared" si="11"/>
        <v>1.2515724069579803E-2</v>
      </c>
      <c r="D82" s="39">
        <f t="shared" si="11"/>
        <v>2.3951411036708555E-2</v>
      </c>
      <c r="E82" s="39">
        <f t="shared" si="11"/>
        <v>3.8665328267747552E-2</v>
      </c>
      <c r="F82" s="39">
        <f t="shared" si="11"/>
        <v>0</v>
      </c>
      <c r="G82" s="39">
        <f t="shared" si="11"/>
        <v>2.8258853127660386E-2</v>
      </c>
      <c r="H82" s="39">
        <f t="shared" si="11"/>
        <v>1.400236337530654E-2</v>
      </c>
      <c r="I82" s="39">
        <f t="shared" si="11"/>
        <v>2.1600742049020978E-4</v>
      </c>
      <c r="J82" s="39">
        <f t="shared" si="11"/>
        <v>2.6683269589967089E-4</v>
      </c>
      <c r="K82" s="39">
        <f t="shared" si="11"/>
        <v>0</v>
      </c>
    </row>
    <row r="83" spans="1:11" x14ac:dyDescent="0.2">
      <c r="A83" t="s">
        <v>163</v>
      </c>
      <c r="B83" s="39">
        <f t="shared" si="11"/>
        <v>8.989720588048436E-2</v>
      </c>
      <c r="C83" s="39">
        <f t="shared" si="11"/>
        <v>1.0088817168778033E-2</v>
      </c>
      <c r="D83" s="39">
        <f t="shared" si="11"/>
        <v>2.5412637704730561E-5</v>
      </c>
      <c r="E83" s="39">
        <f t="shared" si="11"/>
        <v>1.8309805466258371E-2</v>
      </c>
      <c r="F83" s="39">
        <f t="shared" si="11"/>
        <v>0</v>
      </c>
      <c r="G83" s="39">
        <f t="shared" si="11"/>
        <v>5.3976442484847717E-2</v>
      </c>
      <c r="H83" s="39">
        <f t="shared" si="11"/>
        <v>5.7178434835643763E-3</v>
      </c>
      <c r="I83" s="39">
        <f t="shared" si="11"/>
        <v>1.2071002909747018E-3</v>
      </c>
      <c r="J83" s="39">
        <f t="shared" si="11"/>
        <v>5.7178434835643765E-4</v>
      </c>
      <c r="K83" s="39">
        <f t="shared" si="11"/>
        <v>0</v>
      </c>
    </row>
    <row r="84" spans="1:11" x14ac:dyDescent="0.2">
      <c r="A84" t="s">
        <v>166</v>
      </c>
      <c r="B84" s="39">
        <f t="shared" si="11"/>
        <v>0.11013837181230225</v>
      </c>
      <c r="C84" s="39">
        <f t="shared" si="11"/>
        <v>0</v>
      </c>
      <c r="D84" s="39">
        <f t="shared" si="11"/>
        <v>3.8462027166109705E-2</v>
      </c>
      <c r="E84" s="39">
        <f t="shared" si="11"/>
        <v>3.024103886862937E-3</v>
      </c>
      <c r="F84" s="39">
        <f t="shared" si="11"/>
        <v>3.3798808147291648E-3</v>
      </c>
      <c r="G84" s="39">
        <f t="shared" si="11"/>
        <v>3.3798808147291648E-3</v>
      </c>
      <c r="H84" s="39">
        <f t="shared" si="11"/>
        <v>3.7636116440705962E-2</v>
      </c>
      <c r="I84" s="39">
        <f t="shared" si="11"/>
        <v>2.4256362689165322E-2</v>
      </c>
      <c r="J84" s="39">
        <f t="shared" si="11"/>
        <v>0</v>
      </c>
      <c r="K84" s="39">
        <f t="shared" si="11"/>
        <v>0</v>
      </c>
    </row>
    <row r="85" spans="1:11" x14ac:dyDescent="0.2">
      <c r="A85" t="s">
        <v>172</v>
      </c>
      <c r="B85" s="39">
        <f t="shared" si="11"/>
        <v>0.14591936570056288</v>
      </c>
      <c r="C85" s="39">
        <f t="shared" si="11"/>
        <v>0</v>
      </c>
      <c r="D85" s="39">
        <f t="shared" si="11"/>
        <v>2.07875376424696E-2</v>
      </c>
      <c r="E85" s="39">
        <f t="shared" si="11"/>
        <v>1.0088817168778033E-2</v>
      </c>
      <c r="F85" s="39">
        <f t="shared" si="11"/>
        <v>2.6772213821933649E-2</v>
      </c>
      <c r="G85" s="39">
        <f t="shared" si="11"/>
        <v>1.8398749698224928E-2</v>
      </c>
      <c r="H85" s="39">
        <f t="shared" si="11"/>
        <v>2.9097470171916494E-3</v>
      </c>
      <c r="I85" s="39">
        <f t="shared" si="11"/>
        <v>5.5793446080735949E-2</v>
      </c>
      <c r="J85" s="39">
        <f t="shared" si="11"/>
        <v>1.6518214508074865E-4</v>
      </c>
      <c r="K85" s="39">
        <f t="shared" si="11"/>
        <v>1.1003672126148334E-2</v>
      </c>
    </row>
    <row r="86" spans="1:11" x14ac:dyDescent="0.2">
      <c r="A86" t="s">
        <v>174</v>
      </c>
      <c r="B86" s="39">
        <f t="shared" si="11"/>
        <v>0.17148447923152182</v>
      </c>
      <c r="C86" s="39">
        <f t="shared" si="11"/>
        <v>9.5297391392739608E-4</v>
      </c>
      <c r="D86" s="39">
        <f t="shared" si="11"/>
        <v>5.7915401329080955E-2</v>
      </c>
      <c r="E86" s="39">
        <f t="shared" si="11"/>
        <v>2.1346615671973671E-3</v>
      </c>
      <c r="F86" s="39">
        <f t="shared" si="11"/>
        <v>4.5234495114420403E-3</v>
      </c>
      <c r="G86" s="39">
        <f t="shared" si="11"/>
        <v>5.1714717729126692E-3</v>
      </c>
      <c r="H86" s="39">
        <f t="shared" si="11"/>
        <v>4.5272614070977497E-2</v>
      </c>
      <c r="I86" s="39">
        <f t="shared" si="11"/>
        <v>5.4751527934841997E-2</v>
      </c>
      <c r="J86" s="39">
        <f t="shared" si="11"/>
        <v>0</v>
      </c>
      <c r="K86" s="39">
        <f t="shared" si="11"/>
        <v>7.6237913114191687E-4</v>
      </c>
    </row>
    <row r="87" spans="1:11" ht="15" x14ac:dyDescent="0.25">
      <c r="A87" s="42" t="s">
        <v>178</v>
      </c>
      <c r="B87" s="43">
        <f>SUM(B79:B86)</f>
        <v>1</v>
      </c>
      <c r="C87" s="44">
        <f t="shared" ref="C87:K87" si="12">SUM(C79:C86)</f>
        <v>2.4726496486702838E-2</v>
      </c>
      <c r="D87" s="44">
        <f t="shared" si="12"/>
        <v>0.21073429816647821</v>
      </c>
      <c r="E87" s="44">
        <f t="shared" si="12"/>
        <v>0.12530971652202638</v>
      </c>
      <c r="F87" s="44">
        <f t="shared" si="12"/>
        <v>5.8766724692189423E-2</v>
      </c>
      <c r="G87" s="44">
        <f t="shared" si="12"/>
        <v>0.18330135576422152</v>
      </c>
      <c r="H87" s="44">
        <f t="shared" si="12"/>
        <v>0.13246337403590805</v>
      </c>
      <c r="I87" s="44">
        <f t="shared" si="12"/>
        <v>0.23820535952529193</v>
      </c>
      <c r="J87" s="44">
        <f t="shared" si="12"/>
        <v>1.4663091955629537E-2</v>
      </c>
      <c r="K87" s="44">
        <f t="shared" si="12"/>
        <v>1.1829582851552077E-2</v>
      </c>
    </row>
    <row r="90" spans="1:11" ht="18.75" x14ac:dyDescent="0.3">
      <c r="A90" s="45" t="s">
        <v>65</v>
      </c>
      <c r="B90" s="45">
        <f>SUMPRODUCT(C79:K86,C52:K59)</f>
        <v>21831.587082756254</v>
      </c>
    </row>
    <row r="91" spans="1:11" ht="18.75" x14ac:dyDescent="0.3">
      <c r="A91" s="45" t="s">
        <v>180</v>
      </c>
      <c r="B91" s="45">
        <f>B90/1.07597</f>
        <v>20290.14478354996</v>
      </c>
    </row>
    <row r="94" spans="1:11" x14ac:dyDescent="0.2">
      <c r="A94" s="46" t="s">
        <v>181</v>
      </c>
    </row>
    <row r="95" spans="1:11" x14ac:dyDescent="0.2">
      <c r="D95" s="39"/>
      <c r="E95" s="39"/>
      <c r="F95" s="39"/>
      <c r="G95" s="39"/>
      <c r="H95" s="39"/>
      <c r="I95" s="39"/>
      <c r="J95" s="39"/>
      <c r="K95" s="39"/>
    </row>
    <row r="96" spans="1:11" x14ac:dyDescent="0.2">
      <c r="B96" s="39"/>
      <c r="C96" s="39"/>
      <c r="D96" s="39"/>
      <c r="E96" s="39"/>
      <c r="F96" s="39"/>
      <c r="G96" s="39"/>
      <c r="H96" s="39"/>
      <c r="I96" s="39"/>
      <c r="J96" s="39"/>
      <c r="K96" s="3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2005-06-03T09:41:13Z</dcterms:created>
  <dcterms:modified xsi:type="dcterms:W3CDTF">2021-11-10T21:09:14Z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168899774551391</vt:r8>
  </property>
</Properties>
</file>