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489EF33-9980-4FC2-9AB9-CE5A3C86D4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20" r:id="rId1"/>
    <sheet name="Delivery cost" sheetId="2" r:id="rId2"/>
    <sheet name="Conversions" sheetId="19" r:id="rId3"/>
  </sheets>
  <externalReferences>
    <externalReference r:id="rId4"/>
    <externalReference r:id="rId5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uro_GBP">#REF!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5" i="2" s="1"/>
  <c r="F33" i="2"/>
  <c r="G34" i="2"/>
  <c r="F36" i="2"/>
  <c r="G31" i="2"/>
  <c r="G32" i="2"/>
  <c r="G33" i="2"/>
  <c r="L31" i="2"/>
  <c r="M31" i="2" s="1"/>
  <c r="M34" i="2" s="1"/>
  <c r="K32" i="2"/>
  <c r="L32" i="2" s="1"/>
  <c r="K33" i="2"/>
  <c r="K36" i="2" s="1"/>
  <c r="I34" i="2"/>
  <c r="J34" i="2"/>
  <c r="K34" i="2"/>
  <c r="L34" i="2"/>
  <c r="I35" i="2"/>
  <c r="J35" i="2"/>
  <c r="K35" i="2"/>
  <c r="I36" i="2"/>
  <c r="J36" i="2"/>
  <c r="I44" i="2"/>
  <c r="I45" i="2"/>
  <c r="G35" i="2" l="1"/>
  <c r="F34" i="2"/>
  <c r="G36" i="2"/>
  <c r="H35" i="2"/>
  <c r="H36" i="2"/>
  <c r="H34" i="2"/>
  <c r="L33" i="2"/>
  <c r="L35" i="2"/>
  <c r="M32" i="2"/>
  <c r="M35" i="2" s="1"/>
  <c r="L36" i="2" l="1"/>
  <c r="M33" i="2"/>
  <c r="M36" i="2" s="1"/>
  <c r="J10" i="19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W5" i="2" l="1"/>
  <c r="E18" i="19"/>
  <c r="V5" i="2"/>
  <c r="U5" i="2"/>
  <c r="I19" i="2" s="1"/>
  <c r="C19" i="19"/>
  <c r="C20" i="19" s="1"/>
  <c r="C21" i="19" s="1"/>
  <c r="K19" i="2" l="1"/>
  <c r="N19" i="2"/>
  <c r="I15" i="2"/>
  <c r="P19" i="2"/>
  <c r="L19" i="2"/>
  <c r="M19" i="2"/>
  <c r="O19" i="2"/>
  <c r="J19" i="2"/>
  <c r="P7" i="2"/>
  <c r="N7" i="2"/>
  <c r="L20" i="2"/>
  <c r="L15" i="2"/>
  <c r="I7" i="2"/>
  <c r="N13" i="2"/>
  <c r="P16" i="2"/>
  <c r="K13" i="2"/>
  <c r="L9" i="2"/>
  <c r="O16" i="2"/>
  <c r="P20" i="2"/>
  <c r="L16" i="2"/>
  <c r="M20" i="2"/>
  <c r="O15" i="2"/>
  <c r="K20" i="2"/>
  <c r="O7" i="2"/>
  <c r="K16" i="2"/>
  <c r="J15" i="2"/>
  <c r="I16" i="2"/>
  <c r="O9" i="2"/>
  <c r="P13" i="2"/>
  <c r="M15" i="2"/>
  <c r="O6" i="2"/>
  <c r="N6" i="2"/>
  <c r="J9" i="2"/>
  <c r="K9" i="2"/>
  <c r="N16" i="2"/>
  <c r="K6" i="2"/>
  <c r="M6" i="2"/>
  <c r="J6" i="2"/>
  <c r="I6" i="2"/>
  <c r="J11" i="2"/>
  <c r="L12" i="2"/>
  <c r="O13" i="2"/>
  <c r="M7" i="2"/>
  <c r="M16" i="2"/>
  <c r="O12" i="2"/>
  <c r="M12" i="2"/>
  <c r="N12" i="2"/>
  <c r="I12" i="2"/>
  <c r="P5" i="2"/>
  <c r="I13" i="2"/>
  <c r="L11" i="2"/>
  <c r="K15" i="2"/>
  <c r="J7" i="2"/>
  <c r="M9" i="2"/>
  <c r="P9" i="2"/>
  <c r="K12" i="2"/>
  <c r="M5" i="2"/>
  <c r="J12" i="2"/>
  <c r="I5" i="2"/>
  <c r="O11" i="2"/>
  <c r="K11" i="2"/>
  <c r="J16" i="2"/>
  <c r="I20" i="2"/>
  <c r="I9" i="2"/>
  <c r="K7" i="2"/>
  <c r="O5" i="2"/>
  <c r="N5" i="2"/>
  <c r="N11" i="2"/>
  <c r="J13" i="2"/>
  <c r="I11" i="2"/>
  <c r="O20" i="2"/>
  <c r="L13" i="2"/>
  <c r="L7" i="2"/>
  <c r="N20" i="2"/>
  <c r="K5" i="2"/>
  <c r="P6" i="2"/>
  <c r="J5" i="2"/>
  <c r="L6" i="2"/>
  <c r="P15" i="2"/>
  <c r="M13" i="2"/>
  <c r="L5" i="2"/>
  <c r="N9" i="2"/>
  <c r="N15" i="2"/>
  <c r="J20" i="2"/>
  <c r="M11" i="2"/>
  <c r="P11" i="2"/>
  <c r="P12" i="2"/>
  <c r="C22" i="19"/>
  <c r="H15" i="2"/>
  <c r="H19" i="2"/>
  <c r="H7" i="2"/>
  <c r="H20" i="2"/>
  <c r="H16" i="2"/>
  <c r="H6" i="2"/>
  <c r="H12" i="2"/>
  <c r="H5" i="2"/>
  <c r="H9" i="2"/>
  <c r="H13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<sst xmlns="http://schemas.openxmlformats.org/spreadsheetml/2006/main" count="163" uniqueCount="106">
  <si>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</si>
  <si>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</si>
  <si>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</si>
  <si>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Pset_PN</t>
  </si>
  <si>
    <t>Cset_CN</t>
  </si>
  <si>
    <t>FLO_DELIV</t>
  </si>
  <si>
    <t>BIOWOO</t>
  </si>
  <si>
    <t>Bioenergy delivery costs (€/GJ)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</si>
  <si>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</si>
  <si>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</si>
  <si>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</si>
  <si>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</si>
  <si>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</si>
  <si>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</si>
  <si>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</si>
  <si>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</si>
  <si>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</si>
  <si>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</si>
  <si>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</si>
  <si>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</si>
  <si>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</si>
  <si>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~TFM_INS-TS</t>
  </si>
  <si>
    <t>*Description</t>
  </si>
  <si>
    <t>*Unit</t>
  </si>
  <si>
    <t>Source: Eurostat</t>
  </si>
  <si>
    <t>€ CPI</t>
  </si>
  <si>
    <t xml:space="preserve">EU-28 </t>
  </si>
  <si>
    <t>Euro inflation rate</t>
    <phoneticPr fontId="11" type="noConversion"/>
  </si>
  <si>
    <t>toe to GJ</t>
  </si>
  <si>
    <t>ABIOFRSR*</t>
  </si>
  <si>
    <t>MINBIOWOO1*</t>
  </si>
  <si>
    <t>MINBIOWOO2*</t>
  </si>
  <si>
    <t>MINBIOMSW1*</t>
  </si>
  <si>
    <t>MINBIORVO*</t>
  </si>
  <si>
    <t>MINBIOMSW2*</t>
  </si>
  <si>
    <t>ABIOCRP4*</t>
  </si>
  <si>
    <t>ABIOCRP3*</t>
  </si>
  <si>
    <t>ABIOCRP1*</t>
  </si>
  <si>
    <t>ABIOCRP2*</t>
  </si>
  <si>
    <t>ABIOGAS1*</t>
  </si>
  <si>
    <t xml:space="preserve">Forest thinnings </t>
  </si>
  <si>
    <t xml:space="preserve">Sawmill residues </t>
  </si>
  <si>
    <t xml:space="preserve">PCRW </t>
  </si>
  <si>
    <t xml:space="preserve">Solid BMSW </t>
  </si>
  <si>
    <t xml:space="preserve">Tallow </t>
  </si>
  <si>
    <t xml:space="preserve">RVO </t>
  </si>
  <si>
    <t xml:space="preserve">Straw </t>
  </si>
  <si>
    <t xml:space="preserve">Cattle waste </t>
  </si>
  <si>
    <t xml:space="preserve">Pig waste </t>
  </si>
  <si>
    <t xml:space="preserve">BMSW </t>
  </si>
  <si>
    <t xml:space="preserve">Willow </t>
  </si>
  <si>
    <t xml:space="preserve">Miscanthus </t>
  </si>
  <si>
    <t xml:space="preserve">Wheat </t>
  </si>
  <si>
    <t xml:space="preserve">OSR </t>
  </si>
  <si>
    <t xml:space="preserve">Crops Anaerobic </t>
  </si>
  <si>
    <t xml:space="preserve">Industrial Food </t>
  </si>
  <si>
    <t>Miscanthus/Willow</t>
  </si>
  <si>
    <t>Energy crops - Delivery Cost</t>
  </si>
  <si>
    <t>CURR</t>
  </si>
  <si>
    <t>EUR11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</si>
  <si>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</si>
  <si>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</si>
  <si>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</si>
  <si>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</si>
  <si>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</si>
  <si>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</si>
  <si>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</si>
  <si>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</si>
  <si>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</si>
  <si>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</si>
  <si>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</si>
  <si>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</si>
  <si>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MINBIOTLW*</t>
  </si>
  <si>
    <t>MINBIOINDF*</t>
  </si>
  <si>
    <t>MINBIOPIGW*</t>
  </si>
  <si>
    <t>MINBIOCATW*</t>
  </si>
  <si>
    <t>MINBIOWOO3*</t>
  </si>
  <si>
    <t>BIOWOO1</t>
  </si>
  <si>
    <t>BIOWOO2</t>
  </si>
  <si>
    <t>BIOWOO3</t>
  </si>
  <si>
    <t>BIOMSW1</t>
  </si>
  <si>
    <t>BIOMSW2</t>
  </si>
  <si>
    <t>BIOTLW</t>
  </si>
  <si>
    <t>BIORVO</t>
  </si>
  <si>
    <t>BIOCATW</t>
  </si>
  <si>
    <t>BIOPIGW</t>
  </si>
  <si>
    <t>BIOWHE</t>
  </si>
  <si>
    <t>BIOOSR</t>
  </si>
  <si>
    <t>BIOGRA</t>
  </si>
  <si>
    <t>BIOINDF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</si>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</sst>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i/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3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name val="Calibri"/>
      <family val="2"/>
    </font>
    <font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0" fontId="23" fillId="0" borderId="0"/>
  </cellStyleXfs>
  <cellXfs count="138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8" fillId="4" borderId="3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15" fillId="0" borderId="0" xfId="0" applyFont="1" applyFill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6" borderId="9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13" fillId="6" borderId="16" xfId="0" applyNumberFormat="1" applyFont="1" applyFill="1" applyBorder="1" applyAlignment="1">
      <alignment horizontal="center" vertical="center"/>
    </xf>
    <xf numFmtId="2" fontId="13" fillId="6" borderId="15" xfId="0" applyNumberFormat="1" applyFont="1" applyFill="1" applyBorder="1" applyAlignment="1">
      <alignment horizontal="center"/>
    </xf>
    <xf numFmtId="2" fontId="13" fillId="6" borderId="4" xfId="0" applyNumberFormat="1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 vertical="center"/>
    </xf>
    <xf numFmtId="2" fontId="13" fillId="6" borderId="9" xfId="0" applyNumberFormat="1" applyFont="1" applyFill="1" applyBorder="1" applyAlignment="1">
      <alignment horizontal="center"/>
    </xf>
    <xf numFmtId="2" fontId="13" fillId="6" borderId="0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 vertical="center"/>
    </xf>
    <xf numFmtId="2" fontId="13" fillId="6" borderId="10" xfId="0" applyNumberFormat="1" applyFont="1" applyFill="1" applyBorder="1" applyAlignment="1">
      <alignment horizontal="center"/>
    </xf>
    <xf numFmtId="2" fontId="13" fillId="6" borderId="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7" xfId="0" applyFont="1" applyBorder="1"/>
    <xf numFmtId="0" fontId="19" fillId="0" borderId="17" xfId="0" applyFont="1" applyBorder="1" applyAlignment="1">
      <alignment horizontal="center" wrapText="1"/>
    </xf>
    <xf numFmtId="0" fontId="19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19" fillId="0" borderId="17" xfId="0" applyNumberFormat="1" applyFont="1" applyBorder="1" applyAlignment="1">
      <alignment horizontal="left"/>
    </xf>
    <xf numFmtId="10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19" fillId="0" borderId="1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16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 vertical="center"/>
    </xf>
    <xf numFmtId="0" fontId="20" fillId="0" borderId="0" xfId="0" applyFont="1" applyFill="1"/>
    <xf numFmtId="0" fontId="6" fillId="0" borderId="1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" fillId="0" borderId="18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0" fontId="6" fillId="7" borderId="19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9" fillId="8" borderId="24" xfId="0" applyFont="1" applyFill="1" applyBorder="1"/>
    <xf numFmtId="0" fontId="9" fillId="8" borderId="20" xfId="0" applyFont="1" applyFill="1" applyBorder="1"/>
    <xf numFmtId="0" fontId="9" fillId="8" borderId="19" xfId="0" applyFont="1" applyFill="1" applyBorder="1"/>
    <xf numFmtId="0" fontId="9" fillId="8" borderId="21" xfId="0" applyFont="1" applyFill="1" applyBorder="1"/>
    <xf numFmtId="0" fontId="10" fillId="8" borderId="11" xfId="0" applyFont="1" applyFill="1" applyBorder="1"/>
    <xf numFmtId="164" fontId="10" fillId="8" borderId="0" xfId="0" applyNumberFormat="1" applyFont="1" applyFill="1"/>
    <xf numFmtId="164" fontId="10" fillId="8" borderId="13" xfId="0" applyNumberFormat="1" applyFont="1" applyFill="1" applyBorder="1"/>
    <xf numFmtId="0" fontId="10" fillId="8" borderId="12" xfId="0" applyFont="1" applyFill="1" applyBorder="1"/>
    <xf numFmtId="164" fontId="10" fillId="8" borderId="3" xfId="0" applyNumberFormat="1" applyFont="1" applyFill="1" applyBorder="1"/>
    <xf numFmtId="164" fontId="10" fillId="8" borderId="14" xfId="0" applyNumberFormat="1" applyFont="1" applyFill="1" applyBorder="1"/>
    <xf numFmtId="0" fontId="12" fillId="0" borderId="0" xfId="0" applyFont="1"/>
    <xf numFmtId="0" fontId="10" fillId="0" borderId="0" xfId="0" applyFont="1"/>
    <xf numFmtId="0" fontId="6" fillId="0" borderId="7" xfId="0" applyFont="1" applyBorder="1" applyAlignment="1"/>
    <xf numFmtId="0" fontId="6" fillId="0" borderId="5" xfId="0" applyFont="1" applyBorder="1" applyAlignment="1"/>
    <xf numFmtId="0" fontId="6" fillId="0" borderId="8" xfId="0" applyFont="1" applyBorder="1" applyAlignment="1"/>
    <xf numFmtId="2" fontId="0" fillId="5" borderId="0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1" fillId="8" borderId="0" xfId="2" applyFont="1" applyFill="1" applyAlignment="1">
      <alignment vertical="center"/>
    </xf>
    <xf numFmtId="0" fontId="21" fillId="9" borderId="0" xfId="2" applyFont="1" applyFill="1" applyAlignment="1">
      <alignment vertical="center"/>
    </xf>
    <xf numFmtId="0" fontId="24" fillId="8" borderId="0" xfId="2" applyFont="1" applyFill="1" applyAlignment="1">
      <alignment horizontal="center" vertical="center"/>
    </xf>
    <xf numFmtId="0" fontId="24" fillId="9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1" fillId="10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25" fillId="9" borderId="0" xfId="2" applyFont="1" applyFill="1" applyAlignment="1">
      <alignment vertical="center"/>
    </xf>
    <xf numFmtId="0" fontId="26" fillId="8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0" fontId="10" fillId="9" borderId="0" xfId="2" applyFont="1" applyFill="1" applyAlignment="1">
      <alignment vertical="center"/>
    </xf>
    <xf numFmtId="0" fontId="27" fillId="9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164" fontId="10" fillId="8" borderId="0" xfId="2" applyNumberFormat="1" applyFont="1" applyFill="1" applyAlignment="1">
      <alignment horizontal="left" vertical="center"/>
    </xf>
    <xf numFmtId="0" fontId="22" fillId="8" borderId="0" xfId="1" applyFill="1" applyAlignment="1">
      <alignment vertical="center"/>
    </xf>
    <xf numFmtId="0" fontId="28" fillId="9" borderId="0" xfId="2" applyFont="1" applyFill="1" applyAlignment="1">
      <alignment vertical="center"/>
    </xf>
    <xf numFmtId="0" fontId="29" fillId="8" borderId="0" xfId="2" applyFont="1" applyFill="1" applyAlignment="1">
      <alignment vertical="center"/>
    </xf>
    <xf numFmtId="0" fontId="22" fillId="8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4B6A39F8-474F-46A9-8C01-A53B26889E0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CDE4-4DEE-4D07-84C8-3D262FB9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1CEB4-1AD8-4A66-BB19-3A2D63637D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F74E2-61C9-42CA-9D58-5DF7A95EA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50788-C659-46DA-9B75-61FF1ED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FDD008-35DE-43F6-88E3-46C427BC89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64851D-E1F6-4D44-92D6-451275211120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FF5F-29B1-4BF6-B1AD-59611A84737D}">
  <sheetPr codeName="Sheet3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27" customWidth="1"/>
    <col min="5" max="6" width="14.140625" style="27" customWidth="1"/>
    <col min="7" max="7" width="12.140625" style="27" customWidth="1"/>
    <col min="8" max="10" width="8.140625" style="27" customWidth="1"/>
    <col min="11" max="11" width="9.7109375" style="27" customWidth="1"/>
    <col min="12" max="12" width="8.140625" style="27" customWidth="1"/>
    <col min="13" max="13" width="10" style="27" customWidth="1"/>
    <col min="14" max="14" width="11.42578125" style="27" customWidth="1"/>
    <col min="15" max="15" width="13.42578125" style="27" customWidth="1"/>
    <col min="16" max="16384" width="8.85546875" style="27"/>
  </cols>
  <sheetData>
    <row r="1" spans="1:26" x14ac:dyDescent="0.25">
      <c r="A1" s="120"/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spans="1:26" x14ac:dyDescent="0.25">
      <c r="A2" s="120"/>
      <c r="B2" s="120"/>
      <c r="C2" s="120"/>
      <c r="D2" s="120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spans="1:26" x14ac:dyDescent="0.25">
      <c r="A3" s="120"/>
      <c r="B3" s="120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spans="1:26" x14ac:dyDescent="0.25">
      <c r="A4" s="120"/>
      <c r="B4" s="120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spans="1:26" x14ac:dyDescent="0.25">
      <c r="A5" s="120"/>
      <c r="B5" s="120"/>
      <c r="C5" s="120"/>
      <c r="D5" s="120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spans="1:26" x14ac:dyDescent="0.25">
      <c r="A6" s="120"/>
      <c r="B6" s="120"/>
      <c r="C6" s="120"/>
      <c r="D6" s="120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spans="1:26" x14ac:dyDescent="0.25">
      <c r="A7" s="120"/>
      <c r="B7" s="120"/>
      <c r="C7" s="120"/>
      <c r="D7" s="120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x14ac:dyDescent="0.25">
      <c r="A8" s="120"/>
      <c r="B8" s="120"/>
      <c r="C8" s="120"/>
      <c r="D8" s="120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x14ac:dyDescent="0.25">
      <c r="A9" s="120"/>
      <c r="B9" s="120"/>
      <c r="C9" s="120"/>
      <c r="D9" s="12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x14ac:dyDescent="0.25">
      <c r="A10" s="120"/>
      <c r="B10" s="120"/>
      <c r="C10" s="120"/>
      <c r="D10" s="120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x14ac:dyDescent="0.25">
      <c r="A11" s="120"/>
      <c r="B11" s="120"/>
      <c r="C11" s="120"/>
      <c r="D11" s="120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 x14ac:dyDescent="0.25">
      <c r="A12" s="120"/>
      <c r="B12" s="120"/>
      <c r="C12" s="120"/>
      <c r="D12" s="120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 x14ac:dyDescent="0.25">
      <c r="A13" s="120"/>
      <c r="B13" s="120"/>
      <c r="C13" s="120"/>
      <c r="D13" s="120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x14ac:dyDescent="0.25">
      <c r="A14" s="120"/>
      <c r="B14" s="120"/>
      <c r="C14" s="120"/>
      <c r="D14" s="120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 x14ac:dyDescent="0.25">
      <c r="A15" s="120"/>
      <c r="B15" s="120"/>
      <c r="C15" s="120"/>
      <c r="D15" s="120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 ht="102.75" customHeight="1" x14ac:dyDescent="0.25">
      <c r="A16" s="122" t="s">
        <v>90</v>
      </c>
      <c r="B16" s="122"/>
      <c r="C16" s="122"/>
      <c r="D16" s="122"/>
      <c r="E16" s="123"/>
      <c r="F16" s="123"/>
      <c r="G16" s="124"/>
      <c r="H16" s="124"/>
      <c r="I16" s="124"/>
      <c r="J16" s="124"/>
      <c r="K16" s="124"/>
      <c r="L16" s="124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:26" ht="17.25" customHeight="1" x14ac:dyDescent="0.25">
      <c r="A17" s="125"/>
      <c r="B17" s="125"/>
      <c r="C17" s="125"/>
      <c r="D17" s="125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:26" ht="17.25" customHeight="1" x14ac:dyDescent="0.25">
      <c r="A18" s="125"/>
      <c r="B18" s="125"/>
      <c r="C18" s="125"/>
      <c r="D18" s="125"/>
      <c r="E18" s="126"/>
      <c r="F18" s="126"/>
      <c r="G18" s="127"/>
      <c r="H18" s="127"/>
      <c r="I18" s="127"/>
      <c r="J18" s="127"/>
      <c r="K18" s="127"/>
      <c r="L18" s="127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:26" ht="17.25" customHeight="1" x14ac:dyDescent="0.25">
      <c r="A19" s="128" t="s">
        <v>91</v>
      </c>
      <c r="B19" s="129" t="s">
        <v>92</v>
      </c>
      <c r="C19" s="129"/>
      <c r="D19" s="129"/>
      <c r="E19" s="130"/>
      <c r="F19" s="130"/>
      <c r="G19" s="131"/>
      <c r="H19" s="131"/>
      <c r="I19" s="131"/>
      <c r="J19" s="131"/>
      <c r="K19" s="131"/>
      <c r="L19" s="13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:26" ht="17.25" customHeight="1" x14ac:dyDescent="0.25">
      <c r="A20" s="128" t="s">
        <v>93</v>
      </c>
      <c r="B20" s="129" t="s">
        <v>94</v>
      </c>
      <c r="C20" s="129"/>
      <c r="D20" s="129"/>
      <c r="E20" s="130"/>
      <c r="F20" s="130"/>
      <c r="G20" s="131"/>
      <c r="H20" s="131"/>
      <c r="I20" s="131"/>
      <c r="J20" s="131"/>
      <c r="K20" s="131"/>
      <c r="L20" s="13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:26" ht="17.25" customHeight="1" x14ac:dyDescent="0.25">
      <c r="A21" s="128" t="s">
        <v>95</v>
      </c>
      <c r="B21" s="132" t="s">
        <v>96</v>
      </c>
      <c r="C21" s="132"/>
      <c r="D21" s="132"/>
      <c r="E21" s="130"/>
      <c r="F21" s="130"/>
      <c r="G21" s="131"/>
      <c r="H21" s="131"/>
      <c r="I21" s="131"/>
      <c r="J21" s="131"/>
      <c r="K21" s="131"/>
      <c r="L21" s="13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:26" ht="17.25" customHeight="1" x14ac:dyDescent="0.25">
      <c r="A22" s="128"/>
      <c r="B22" s="132"/>
      <c r="C22" s="132"/>
      <c r="D22" s="132"/>
      <c r="E22" s="130"/>
      <c r="F22" s="130"/>
      <c r="G22" s="131"/>
      <c r="H22" s="131"/>
      <c r="I22" s="131"/>
      <c r="J22" s="131"/>
      <c r="K22" s="131"/>
      <c r="L22" s="13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:26" ht="17.25" customHeight="1" x14ac:dyDescent="0.25">
      <c r="A23" s="128" t="s">
        <v>97</v>
      </c>
      <c r="B23" s="129" t="s">
        <v>98</v>
      </c>
      <c r="C23" s="129"/>
      <c r="D23" s="129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:26" ht="17.25" customHeight="1" x14ac:dyDescent="0.25">
      <c r="A24" s="128"/>
      <c r="B24" s="132"/>
      <c r="C24" s="132"/>
      <c r="D24" s="132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:26" ht="17.25" customHeight="1" x14ac:dyDescent="0.25">
      <c r="A25" s="128"/>
      <c r="B25" s="132"/>
      <c r="C25" s="132"/>
      <c r="D25" s="132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:26" ht="17.25" customHeight="1" x14ac:dyDescent="0.25">
      <c r="A26" s="128" t="s">
        <v>99</v>
      </c>
      <c r="B26" s="129" t="s">
        <v>98</v>
      </c>
      <c r="C26" s="129"/>
      <c r="D26" s="129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:26" ht="17.25" customHeight="1" x14ac:dyDescent="0.25">
      <c r="A27" s="128"/>
      <c r="B27" s="132"/>
      <c r="C27" s="132"/>
      <c r="D27" s="132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:26" ht="17.25" customHeight="1" x14ac:dyDescent="0.25">
      <c r="A28" s="128"/>
      <c r="B28" s="132"/>
      <c r="C28" s="132"/>
      <c r="D28" s="132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:26" ht="17.25" customHeight="1" x14ac:dyDescent="0.25">
      <c r="A29" s="128" t="s">
        <v>100</v>
      </c>
      <c r="B29" s="133">
        <v>1</v>
      </c>
      <c r="C29" s="132"/>
      <c r="D29" s="132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:26" ht="17.25" customHeight="1" x14ac:dyDescent="0.25">
      <c r="A30" s="128" t="s">
        <v>101</v>
      </c>
      <c r="B30" s="134" t="s">
        <v>102</v>
      </c>
      <c r="C30" s="129"/>
      <c r="D30" s="129"/>
      <c r="E30" s="135"/>
      <c r="F30" s="135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:26" ht="17.25" customHeight="1" x14ac:dyDescent="0.25">
      <c r="A31" s="128" t="s">
        <v>103</v>
      </c>
      <c r="B31" s="129" t="s">
        <v>104</v>
      </c>
      <c r="C31" s="129"/>
      <c r="D31" s="129"/>
      <c r="E31" s="135"/>
      <c r="F31" s="135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:26" ht="17.25" customHeight="1" x14ac:dyDescent="0.25">
      <c r="A32" s="136"/>
      <c r="B32" s="137" t="s">
        <v>105</v>
      </c>
      <c r="C32" s="136"/>
      <c r="D32" s="136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:26" x14ac:dyDescent="0.25">
      <c r="A33" s="120"/>
      <c r="B33" s="120"/>
      <c r="C33" s="120"/>
      <c r="D33" s="120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:26" x14ac:dyDescent="0.25">
      <c r="A34" s="120"/>
      <c r="B34" s="120"/>
      <c r="C34" s="120"/>
      <c r="D34" s="120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:26" x14ac:dyDescent="0.25">
      <c r="A35" s="120"/>
      <c r="B35" s="120"/>
      <c r="C35" s="120"/>
      <c r="D35" s="120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:26" x14ac:dyDescent="0.25">
      <c r="A36" s="120"/>
      <c r="B36" s="120"/>
      <c r="C36" s="120"/>
      <c r="D36" s="120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:26" x14ac:dyDescent="0.25">
      <c r="A37" s="120"/>
      <c r="B37" s="120"/>
      <c r="C37" s="120"/>
      <c r="D37" s="120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:26" x14ac:dyDescent="0.25">
      <c r="A38" s="120"/>
      <c r="B38" s="120"/>
      <c r="C38" s="120"/>
      <c r="D38" s="120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:26" x14ac:dyDescent="0.25">
      <c r="A39" s="120"/>
      <c r="B39" s="120"/>
      <c r="C39" s="120"/>
      <c r="D39" s="120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spans="1:26" x14ac:dyDescent="0.25">
      <c r="A40" s="120"/>
      <c r="B40" s="120"/>
      <c r="C40" s="120"/>
      <c r="D40" s="120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spans="1:26" x14ac:dyDescent="0.25">
      <c r="A41" s="120"/>
      <c r="B41" s="120"/>
      <c r="C41" s="120"/>
      <c r="D41" s="120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spans="1:26" x14ac:dyDescent="0.25">
      <c r="A42" s="120"/>
      <c r="B42" s="120"/>
      <c r="C42" s="120"/>
      <c r="D42" s="120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spans="1:26" x14ac:dyDescent="0.2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spans="1:26" x14ac:dyDescent="0.25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spans="1:26" x14ac:dyDescent="0.2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spans="1:26" x14ac:dyDescent="0.2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spans="1:26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spans="1:26" x14ac:dyDescent="0.2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spans="1:26" x14ac:dyDescent="0.2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spans="1:26" x14ac:dyDescent="0.2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spans="1:26" x14ac:dyDescent="0.2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spans="1:26" x14ac:dyDescent="0.2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spans="1:26" x14ac:dyDescent="0.2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spans="1:26" x14ac:dyDescent="0.2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spans="1:26" x14ac:dyDescent="0.2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spans="1:26" x14ac:dyDescent="0.25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spans="1:26" x14ac:dyDescent="0.25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spans="1:26" x14ac:dyDescent="0.2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spans="1:26" x14ac:dyDescent="0.2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spans="1:26" x14ac:dyDescent="0.25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spans="1:26" x14ac:dyDescent="0.25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spans="1:26" x14ac:dyDescent="0.25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spans="1:26" x14ac:dyDescent="0.25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spans="1:26" x14ac:dyDescent="0.25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spans="1:26" x14ac:dyDescent="0.25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spans="1:26" x14ac:dyDescent="0.25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spans="1:26" x14ac:dyDescent="0.25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spans="1:26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spans="1:26" x14ac:dyDescent="0.25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spans="1:26" x14ac:dyDescent="0.25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spans="1:26" x14ac:dyDescent="0.25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spans="1:26" x14ac:dyDescent="0.25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spans="1:26" x14ac:dyDescent="0.25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spans="1:26" x14ac:dyDescent="0.25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spans="1:26" x14ac:dyDescent="0.2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spans="1:26" x14ac:dyDescent="0.25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spans="1:26" x14ac:dyDescent="0.2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spans="1:26" x14ac:dyDescent="0.2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spans="1:26" x14ac:dyDescent="0.25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spans="1:26" x14ac:dyDescent="0.25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spans="1:26" x14ac:dyDescent="0.25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spans="1:26" x14ac:dyDescent="0.25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spans="1:26" x14ac:dyDescent="0.25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spans="1:26" x14ac:dyDescent="0.25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spans="1:26" x14ac:dyDescent="0.2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spans="1:26" x14ac:dyDescent="0.2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spans="1:26" x14ac:dyDescent="0.2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spans="1:26" x14ac:dyDescent="0.25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spans="1:26" x14ac:dyDescent="0.25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spans="1:26" x14ac:dyDescent="0.25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spans="1:26" x14ac:dyDescent="0.25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spans="1:26" x14ac:dyDescent="0.25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spans="1:26" x14ac:dyDescent="0.25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spans="1:26" x14ac:dyDescent="0.25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spans="1:26" x14ac:dyDescent="0.2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spans="1:26" x14ac:dyDescent="0.25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spans="1:26" x14ac:dyDescent="0.25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spans="1:26" x14ac:dyDescent="0.2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spans="1:26" x14ac:dyDescent="0.2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9748CD68-6D93-4398-B964-C1A79E7DFB8A}"/>
    <hyperlink ref="B32" r:id="rId2" xr:uid="{1D3F1E4B-42BD-4BF9-814B-B3F88A6922C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92D050"/>
  </sheetPr>
  <dimension ref="A1:AA50"/>
  <sheetViews>
    <sheetView zoomScale="85" zoomScaleNormal="85" workbookViewId="0">
      <selection activeCell="E21" sqref="E21"/>
    </sheetView>
  </sheetViews>
  <sheetFormatPr defaultColWidth="17.28515625" defaultRowHeight="15" x14ac:dyDescent="0.25"/>
  <cols>
    <col min="1" max="1" width="8" style="53" customWidth="1"/>
    <col min="2" max="2" width="17.28515625" style="53"/>
    <col min="3" max="3" width="33.85546875" style="53" bestFit="1" customWidth="1"/>
    <col min="4" max="4" width="10.42578125" style="53" bestFit="1" customWidth="1"/>
    <col min="5" max="17" width="9.85546875" style="53" customWidth="1"/>
    <col min="18" max="19" width="10" style="53" customWidth="1"/>
    <col min="20" max="20" width="14.140625" style="53" customWidth="1"/>
    <col min="21" max="22" width="21.140625" style="53" customWidth="1"/>
    <col min="23" max="253" width="17.28515625" style="53"/>
    <col min="254" max="254" width="8" style="53" customWidth="1"/>
    <col min="255" max="255" width="17.28515625" style="53"/>
    <col min="256" max="256" width="33.85546875" style="53" bestFit="1" customWidth="1"/>
    <col min="257" max="262" width="17.28515625" style="53"/>
    <col min="263" max="263" width="24.7109375" style="53" bestFit="1" customWidth="1"/>
    <col min="264" max="264" width="31.28515625" style="53" bestFit="1" customWidth="1"/>
    <col min="265" max="265" width="20.28515625" style="53" bestFit="1" customWidth="1"/>
    <col min="266" max="509" width="17.28515625" style="53"/>
    <col min="510" max="510" width="8" style="53" customWidth="1"/>
    <col min="511" max="511" width="17.28515625" style="53"/>
    <col min="512" max="512" width="33.85546875" style="53" bestFit="1" customWidth="1"/>
    <col min="513" max="518" width="17.28515625" style="53"/>
    <col min="519" max="519" width="24.7109375" style="53" bestFit="1" customWidth="1"/>
    <col min="520" max="520" width="31.28515625" style="53" bestFit="1" customWidth="1"/>
    <col min="521" max="521" width="20.28515625" style="53" bestFit="1" customWidth="1"/>
    <col min="522" max="765" width="17.28515625" style="53"/>
    <col min="766" max="766" width="8" style="53" customWidth="1"/>
    <col min="767" max="767" width="17.28515625" style="53"/>
    <col min="768" max="768" width="33.85546875" style="53" bestFit="1" customWidth="1"/>
    <col min="769" max="774" width="17.28515625" style="53"/>
    <col min="775" max="775" width="24.7109375" style="53" bestFit="1" customWidth="1"/>
    <col min="776" max="776" width="31.28515625" style="53" bestFit="1" customWidth="1"/>
    <col min="777" max="777" width="20.28515625" style="53" bestFit="1" customWidth="1"/>
    <col min="778" max="1021" width="17.28515625" style="53"/>
    <col min="1022" max="1022" width="8" style="53" customWidth="1"/>
    <col min="1023" max="1023" width="17.28515625" style="53"/>
    <col min="1024" max="1024" width="33.85546875" style="53" bestFit="1" customWidth="1"/>
    <col min="1025" max="1030" width="17.28515625" style="53"/>
    <col min="1031" max="1031" width="24.7109375" style="53" bestFit="1" customWidth="1"/>
    <col min="1032" max="1032" width="31.28515625" style="53" bestFit="1" customWidth="1"/>
    <col min="1033" max="1033" width="20.28515625" style="53" bestFit="1" customWidth="1"/>
    <col min="1034" max="1277" width="17.28515625" style="53"/>
    <col min="1278" max="1278" width="8" style="53" customWidth="1"/>
    <col min="1279" max="1279" width="17.28515625" style="53"/>
    <col min="1280" max="1280" width="33.85546875" style="53" bestFit="1" customWidth="1"/>
    <col min="1281" max="1286" width="17.28515625" style="53"/>
    <col min="1287" max="1287" width="24.7109375" style="53" bestFit="1" customWidth="1"/>
    <col min="1288" max="1288" width="31.28515625" style="53" bestFit="1" customWidth="1"/>
    <col min="1289" max="1289" width="20.28515625" style="53" bestFit="1" customWidth="1"/>
    <col min="1290" max="1533" width="17.28515625" style="53"/>
    <col min="1534" max="1534" width="8" style="53" customWidth="1"/>
    <col min="1535" max="1535" width="17.28515625" style="53"/>
    <col min="1536" max="1536" width="33.85546875" style="53" bestFit="1" customWidth="1"/>
    <col min="1537" max="1542" width="17.28515625" style="53"/>
    <col min="1543" max="1543" width="24.7109375" style="53" bestFit="1" customWidth="1"/>
    <col min="1544" max="1544" width="31.28515625" style="53" bestFit="1" customWidth="1"/>
    <col min="1545" max="1545" width="20.28515625" style="53" bestFit="1" customWidth="1"/>
    <col min="1546" max="1789" width="17.28515625" style="53"/>
    <col min="1790" max="1790" width="8" style="53" customWidth="1"/>
    <col min="1791" max="1791" width="17.28515625" style="53"/>
    <col min="1792" max="1792" width="33.85546875" style="53" bestFit="1" customWidth="1"/>
    <col min="1793" max="1798" width="17.28515625" style="53"/>
    <col min="1799" max="1799" width="24.7109375" style="53" bestFit="1" customWidth="1"/>
    <col min="1800" max="1800" width="31.28515625" style="53" bestFit="1" customWidth="1"/>
    <col min="1801" max="1801" width="20.28515625" style="53" bestFit="1" customWidth="1"/>
    <col min="1802" max="2045" width="17.28515625" style="53"/>
    <col min="2046" max="2046" width="8" style="53" customWidth="1"/>
    <col min="2047" max="2047" width="17.28515625" style="53"/>
    <col min="2048" max="2048" width="33.85546875" style="53" bestFit="1" customWidth="1"/>
    <col min="2049" max="2054" width="17.28515625" style="53"/>
    <col min="2055" max="2055" width="24.7109375" style="53" bestFit="1" customWidth="1"/>
    <col min="2056" max="2056" width="31.28515625" style="53" bestFit="1" customWidth="1"/>
    <col min="2057" max="2057" width="20.28515625" style="53" bestFit="1" customWidth="1"/>
    <col min="2058" max="2301" width="17.28515625" style="53"/>
    <col min="2302" max="2302" width="8" style="53" customWidth="1"/>
    <col min="2303" max="2303" width="17.28515625" style="53"/>
    <col min="2304" max="2304" width="33.85546875" style="53" bestFit="1" customWidth="1"/>
    <col min="2305" max="2310" width="17.28515625" style="53"/>
    <col min="2311" max="2311" width="24.7109375" style="53" bestFit="1" customWidth="1"/>
    <col min="2312" max="2312" width="31.28515625" style="53" bestFit="1" customWidth="1"/>
    <col min="2313" max="2313" width="20.28515625" style="53" bestFit="1" customWidth="1"/>
    <col min="2314" max="2557" width="17.28515625" style="53"/>
    <col min="2558" max="2558" width="8" style="53" customWidth="1"/>
    <col min="2559" max="2559" width="17.28515625" style="53"/>
    <col min="2560" max="2560" width="33.85546875" style="53" bestFit="1" customWidth="1"/>
    <col min="2561" max="2566" width="17.28515625" style="53"/>
    <col min="2567" max="2567" width="24.7109375" style="53" bestFit="1" customWidth="1"/>
    <col min="2568" max="2568" width="31.28515625" style="53" bestFit="1" customWidth="1"/>
    <col min="2569" max="2569" width="20.28515625" style="53" bestFit="1" customWidth="1"/>
    <col min="2570" max="2813" width="17.28515625" style="53"/>
    <col min="2814" max="2814" width="8" style="53" customWidth="1"/>
    <col min="2815" max="2815" width="17.28515625" style="53"/>
    <col min="2816" max="2816" width="33.85546875" style="53" bestFit="1" customWidth="1"/>
    <col min="2817" max="2822" width="17.28515625" style="53"/>
    <col min="2823" max="2823" width="24.7109375" style="53" bestFit="1" customWidth="1"/>
    <col min="2824" max="2824" width="31.28515625" style="53" bestFit="1" customWidth="1"/>
    <col min="2825" max="2825" width="20.28515625" style="53" bestFit="1" customWidth="1"/>
    <col min="2826" max="3069" width="17.28515625" style="53"/>
    <col min="3070" max="3070" width="8" style="53" customWidth="1"/>
    <col min="3071" max="3071" width="17.28515625" style="53"/>
    <col min="3072" max="3072" width="33.85546875" style="53" bestFit="1" customWidth="1"/>
    <col min="3073" max="3078" width="17.28515625" style="53"/>
    <col min="3079" max="3079" width="24.7109375" style="53" bestFit="1" customWidth="1"/>
    <col min="3080" max="3080" width="31.28515625" style="53" bestFit="1" customWidth="1"/>
    <col min="3081" max="3081" width="20.28515625" style="53" bestFit="1" customWidth="1"/>
    <col min="3082" max="3325" width="17.28515625" style="53"/>
    <col min="3326" max="3326" width="8" style="53" customWidth="1"/>
    <col min="3327" max="3327" width="17.28515625" style="53"/>
    <col min="3328" max="3328" width="33.85546875" style="53" bestFit="1" customWidth="1"/>
    <col min="3329" max="3334" width="17.28515625" style="53"/>
    <col min="3335" max="3335" width="24.7109375" style="53" bestFit="1" customWidth="1"/>
    <col min="3336" max="3336" width="31.28515625" style="53" bestFit="1" customWidth="1"/>
    <col min="3337" max="3337" width="20.28515625" style="53" bestFit="1" customWidth="1"/>
    <col min="3338" max="3581" width="17.28515625" style="53"/>
    <col min="3582" max="3582" width="8" style="53" customWidth="1"/>
    <col min="3583" max="3583" width="17.28515625" style="53"/>
    <col min="3584" max="3584" width="33.85546875" style="53" bestFit="1" customWidth="1"/>
    <col min="3585" max="3590" width="17.28515625" style="53"/>
    <col min="3591" max="3591" width="24.7109375" style="53" bestFit="1" customWidth="1"/>
    <col min="3592" max="3592" width="31.28515625" style="53" bestFit="1" customWidth="1"/>
    <col min="3593" max="3593" width="20.28515625" style="53" bestFit="1" customWidth="1"/>
    <col min="3594" max="3837" width="17.28515625" style="53"/>
    <col min="3838" max="3838" width="8" style="53" customWidth="1"/>
    <col min="3839" max="3839" width="17.28515625" style="53"/>
    <col min="3840" max="3840" width="33.85546875" style="53" bestFit="1" customWidth="1"/>
    <col min="3841" max="3846" width="17.28515625" style="53"/>
    <col min="3847" max="3847" width="24.7109375" style="53" bestFit="1" customWidth="1"/>
    <col min="3848" max="3848" width="31.28515625" style="53" bestFit="1" customWidth="1"/>
    <col min="3849" max="3849" width="20.28515625" style="53" bestFit="1" customWidth="1"/>
    <col min="3850" max="4093" width="17.28515625" style="53"/>
    <col min="4094" max="4094" width="8" style="53" customWidth="1"/>
    <col min="4095" max="4095" width="17.28515625" style="53"/>
    <col min="4096" max="4096" width="33.85546875" style="53" bestFit="1" customWidth="1"/>
    <col min="4097" max="4102" width="17.28515625" style="53"/>
    <col min="4103" max="4103" width="24.7109375" style="53" bestFit="1" customWidth="1"/>
    <col min="4104" max="4104" width="31.28515625" style="53" bestFit="1" customWidth="1"/>
    <col min="4105" max="4105" width="20.28515625" style="53" bestFit="1" customWidth="1"/>
    <col min="4106" max="4349" width="17.28515625" style="53"/>
    <col min="4350" max="4350" width="8" style="53" customWidth="1"/>
    <col min="4351" max="4351" width="17.28515625" style="53"/>
    <col min="4352" max="4352" width="33.85546875" style="53" bestFit="1" customWidth="1"/>
    <col min="4353" max="4358" width="17.28515625" style="53"/>
    <col min="4359" max="4359" width="24.7109375" style="53" bestFit="1" customWidth="1"/>
    <col min="4360" max="4360" width="31.28515625" style="53" bestFit="1" customWidth="1"/>
    <col min="4361" max="4361" width="20.28515625" style="53" bestFit="1" customWidth="1"/>
    <col min="4362" max="4605" width="17.28515625" style="53"/>
    <col min="4606" max="4606" width="8" style="53" customWidth="1"/>
    <col min="4607" max="4607" width="17.28515625" style="53"/>
    <col min="4608" max="4608" width="33.85546875" style="53" bestFit="1" customWidth="1"/>
    <col min="4609" max="4614" width="17.28515625" style="53"/>
    <col min="4615" max="4615" width="24.7109375" style="53" bestFit="1" customWidth="1"/>
    <col min="4616" max="4616" width="31.28515625" style="53" bestFit="1" customWidth="1"/>
    <col min="4617" max="4617" width="20.28515625" style="53" bestFit="1" customWidth="1"/>
    <col min="4618" max="4861" width="17.28515625" style="53"/>
    <col min="4862" max="4862" width="8" style="53" customWidth="1"/>
    <col min="4863" max="4863" width="17.28515625" style="53"/>
    <col min="4864" max="4864" width="33.85546875" style="53" bestFit="1" customWidth="1"/>
    <col min="4865" max="4870" width="17.28515625" style="53"/>
    <col min="4871" max="4871" width="24.7109375" style="53" bestFit="1" customWidth="1"/>
    <col min="4872" max="4872" width="31.28515625" style="53" bestFit="1" customWidth="1"/>
    <col min="4873" max="4873" width="20.28515625" style="53" bestFit="1" customWidth="1"/>
    <col min="4874" max="5117" width="17.28515625" style="53"/>
    <col min="5118" max="5118" width="8" style="53" customWidth="1"/>
    <col min="5119" max="5119" width="17.28515625" style="53"/>
    <col min="5120" max="5120" width="33.85546875" style="53" bestFit="1" customWidth="1"/>
    <col min="5121" max="5126" width="17.28515625" style="53"/>
    <col min="5127" max="5127" width="24.7109375" style="53" bestFit="1" customWidth="1"/>
    <col min="5128" max="5128" width="31.28515625" style="53" bestFit="1" customWidth="1"/>
    <col min="5129" max="5129" width="20.28515625" style="53" bestFit="1" customWidth="1"/>
    <col min="5130" max="5373" width="17.28515625" style="53"/>
    <col min="5374" max="5374" width="8" style="53" customWidth="1"/>
    <col min="5375" max="5375" width="17.28515625" style="53"/>
    <col min="5376" max="5376" width="33.85546875" style="53" bestFit="1" customWidth="1"/>
    <col min="5377" max="5382" width="17.28515625" style="53"/>
    <col min="5383" max="5383" width="24.7109375" style="53" bestFit="1" customWidth="1"/>
    <col min="5384" max="5384" width="31.28515625" style="53" bestFit="1" customWidth="1"/>
    <col min="5385" max="5385" width="20.28515625" style="53" bestFit="1" customWidth="1"/>
    <col min="5386" max="5629" width="17.28515625" style="53"/>
    <col min="5630" max="5630" width="8" style="53" customWidth="1"/>
    <col min="5631" max="5631" width="17.28515625" style="53"/>
    <col min="5632" max="5632" width="33.85546875" style="53" bestFit="1" customWidth="1"/>
    <col min="5633" max="5638" width="17.28515625" style="53"/>
    <col min="5639" max="5639" width="24.7109375" style="53" bestFit="1" customWidth="1"/>
    <col min="5640" max="5640" width="31.28515625" style="53" bestFit="1" customWidth="1"/>
    <col min="5641" max="5641" width="20.28515625" style="53" bestFit="1" customWidth="1"/>
    <col min="5642" max="5885" width="17.28515625" style="53"/>
    <col min="5886" max="5886" width="8" style="53" customWidth="1"/>
    <col min="5887" max="5887" width="17.28515625" style="53"/>
    <col min="5888" max="5888" width="33.85546875" style="53" bestFit="1" customWidth="1"/>
    <col min="5889" max="5894" width="17.28515625" style="53"/>
    <col min="5895" max="5895" width="24.7109375" style="53" bestFit="1" customWidth="1"/>
    <col min="5896" max="5896" width="31.28515625" style="53" bestFit="1" customWidth="1"/>
    <col min="5897" max="5897" width="20.28515625" style="53" bestFit="1" customWidth="1"/>
    <col min="5898" max="6141" width="17.28515625" style="53"/>
    <col min="6142" max="6142" width="8" style="53" customWidth="1"/>
    <col min="6143" max="6143" width="17.28515625" style="53"/>
    <col min="6144" max="6144" width="33.85546875" style="53" bestFit="1" customWidth="1"/>
    <col min="6145" max="6150" width="17.28515625" style="53"/>
    <col min="6151" max="6151" width="24.7109375" style="53" bestFit="1" customWidth="1"/>
    <col min="6152" max="6152" width="31.28515625" style="53" bestFit="1" customWidth="1"/>
    <col min="6153" max="6153" width="20.28515625" style="53" bestFit="1" customWidth="1"/>
    <col min="6154" max="6397" width="17.28515625" style="53"/>
    <col min="6398" max="6398" width="8" style="53" customWidth="1"/>
    <col min="6399" max="6399" width="17.28515625" style="53"/>
    <col min="6400" max="6400" width="33.85546875" style="53" bestFit="1" customWidth="1"/>
    <col min="6401" max="6406" width="17.28515625" style="53"/>
    <col min="6407" max="6407" width="24.7109375" style="53" bestFit="1" customWidth="1"/>
    <col min="6408" max="6408" width="31.28515625" style="53" bestFit="1" customWidth="1"/>
    <col min="6409" max="6409" width="20.28515625" style="53" bestFit="1" customWidth="1"/>
    <col min="6410" max="6653" width="17.28515625" style="53"/>
    <col min="6654" max="6654" width="8" style="53" customWidth="1"/>
    <col min="6655" max="6655" width="17.28515625" style="53"/>
    <col min="6656" max="6656" width="33.85546875" style="53" bestFit="1" customWidth="1"/>
    <col min="6657" max="6662" width="17.28515625" style="53"/>
    <col min="6663" max="6663" width="24.7109375" style="53" bestFit="1" customWidth="1"/>
    <col min="6664" max="6664" width="31.28515625" style="53" bestFit="1" customWidth="1"/>
    <col min="6665" max="6665" width="20.28515625" style="53" bestFit="1" customWidth="1"/>
    <col min="6666" max="6909" width="17.28515625" style="53"/>
    <col min="6910" max="6910" width="8" style="53" customWidth="1"/>
    <col min="6911" max="6911" width="17.28515625" style="53"/>
    <col min="6912" max="6912" width="33.85546875" style="53" bestFit="1" customWidth="1"/>
    <col min="6913" max="6918" width="17.28515625" style="53"/>
    <col min="6919" max="6919" width="24.7109375" style="53" bestFit="1" customWidth="1"/>
    <col min="6920" max="6920" width="31.28515625" style="53" bestFit="1" customWidth="1"/>
    <col min="6921" max="6921" width="20.28515625" style="53" bestFit="1" customWidth="1"/>
    <col min="6922" max="7165" width="17.28515625" style="53"/>
    <col min="7166" max="7166" width="8" style="53" customWidth="1"/>
    <col min="7167" max="7167" width="17.28515625" style="53"/>
    <col min="7168" max="7168" width="33.85546875" style="53" bestFit="1" customWidth="1"/>
    <col min="7169" max="7174" width="17.28515625" style="53"/>
    <col min="7175" max="7175" width="24.7109375" style="53" bestFit="1" customWidth="1"/>
    <col min="7176" max="7176" width="31.28515625" style="53" bestFit="1" customWidth="1"/>
    <col min="7177" max="7177" width="20.28515625" style="53" bestFit="1" customWidth="1"/>
    <col min="7178" max="7421" width="17.28515625" style="53"/>
    <col min="7422" max="7422" width="8" style="53" customWidth="1"/>
    <col min="7423" max="7423" width="17.28515625" style="53"/>
    <col min="7424" max="7424" width="33.85546875" style="53" bestFit="1" customWidth="1"/>
    <col min="7425" max="7430" width="17.28515625" style="53"/>
    <col min="7431" max="7431" width="24.7109375" style="53" bestFit="1" customWidth="1"/>
    <col min="7432" max="7432" width="31.28515625" style="53" bestFit="1" customWidth="1"/>
    <col min="7433" max="7433" width="20.28515625" style="53" bestFit="1" customWidth="1"/>
    <col min="7434" max="7677" width="17.28515625" style="53"/>
    <col min="7678" max="7678" width="8" style="53" customWidth="1"/>
    <col min="7679" max="7679" width="17.28515625" style="53"/>
    <col min="7680" max="7680" width="33.85546875" style="53" bestFit="1" customWidth="1"/>
    <col min="7681" max="7686" width="17.28515625" style="53"/>
    <col min="7687" max="7687" width="24.7109375" style="53" bestFit="1" customWidth="1"/>
    <col min="7688" max="7688" width="31.28515625" style="53" bestFit="1" customWidth="1"/>
    <col min="7689" max="7689" width="20.28515625" style="53" bestFit="1" customWidth="1"/>
    <col min="7690" max="7933" width="17.28515625" style="53"/>
    <col min="7934" max="7934" width="8" style="53" customWidth="1"/>
    <col min="7935" max="7935" width="17.28515625" style="53"/>
    <col min="7936" max="7936" width="33.85546875" style="53" bestFit="1" customWidth="1"/>
    <col min="7937" max="7942" width="17.28515625" style="53"/>
    <col min="7943" max="7943" width="24.7109375" style="53" bestFit="1" customWidth="1"/>
    <col min="7944" max="7944" width="31.28515625" style="53" bestFit="1" customWidth="1"/>
    <col min="7945" max="7945" width="20.28515625" style="53" bestFit="1" customWidth="1"/>
    <col min="7946" max="8189" width="17.28515625" style="53"/>
    <col min="8190" max="8190" width="8" style="53" customWidth="1"/>
    <col min="8191" max="8191" width="17.28515625" style="53"/>
    <col min="8192" max="8192" width="33.85546875" style="53" bestFit="1" customWidth="1"/>
    <col min="8193" max="8198" width="17.28515625" style="53"/>
    <col min="8199" max="8199" width="24.7109375" style="53" bestFit="1" customWidth="1"/>
    <col min="8200" max="8200" width="31.28515625" style="53" bestFit="1" customWidth="1"/>
    <col min="8201" max="8201" width="20.28515625" style="53" bestFit="1" customWidth="1"/>
    <col min="8202" max="8445" width="17.28515625" style="53"/>
    <col min="8446" max="8446" width="8" style="53" customWidth="1"/>
    <col min="8447" max="8447" width="17.28515625" style="53"/>
    <col min="8448" max="8448" width="33.85546875" style="53" bestFit="1" customWidth="1"/>
    <col min="8449" max="8454" width="17.28515625" style="53"/>
    <col min="8455" max="8455" width="24.7109375" style="53" bestFit="1" customWidth="1"/>
    <col min="8456" max="8456" width="31.28515625" style="53" bestFit="1" customWidth="1"/>
    <col min="8457" max="8457" width="20.28515625" style="53" bestFit="1" customWidth="1"/>
    <col min="8458" max="8701" width="17.28515625" style="53"/>
    <col min="8702" max="8702" width="8" style="53" customWidth="1"/>
    <col min="8703" max="8703" width="17.28515625" style="53"/>
    <col min="8704" max="8704" width="33.85546875" style="53" bestFit="1" customWidth="1"/>
    <col min="8705" max="8710" width="17.28515625" style="53"/>
    <col min="8711" max="8711" width="24.7109375" style="53" bestFit="1" customWidth="1"/>
    <col min="8712" max="8712" width="31.28515625" style="53" bestFit="1" customWidth="1"/>
    <col min="8713" max="8713" width="20.28515625" style="53" bestFit="1" customWidth="1"/>
    <col min="8714" max="8957" width="17.28515625" style="53"/>
    <col min="8958" max="8958" width="8" style="53" customWidth="1"/>
    <col min="8959" max="8959" width="17.28515625" style="53"/>
    <col min="8960" max="8960" width="33.85546875" style="53" bestFit="1" customWidth="1"/>
    <col min="8961" max="8966" width="17.28515625" style="53"/>
    <col min="8967" max="8967" width="24.7109375" style="53" bestFit="1" customWidth="1"/>
    <col min="8968" max="8968" width="31.28515625" style="53" bestFit="1" customWidth="1"/>
    <col min="8969" max="8969" width="20.28515625" style="53" bestFit="1" customWidth="1"/>
    <col min="8970" max="9213" width="17.28515625" style="53"/>
    <col min="9214" max="9214" width="8" style="53" customWidth="1"/>
    <col min="9215" max="9215" width="17.28515625" style="53"/>
    <col min="9216" max="9216" width="33.85546875" style="53" bestFit="1" customWidth="1"/>
    <col min="9217" max="9222" width="17.28515625" style="53"/>
    <col min="9223" max="9223" width="24.7109375" style="53" bestFit="1" customWidth="1"/>
    <col min="9224" max="9224" width="31.28515625" style="53" bestFit="1" customWidth="1"/>
    <col min="9225" max="9225" width="20.28515625" style="53" bestFit="1" customWidth="1"/>
    <col min="9226" max="9469" width="17.28515625" style="53"/>
    <col min="9470" max="9470" width="8" style="53" customWidth="1"/>
    <col min="9471" max="9471" width="17.28515625" style="53"/>
    <col min="9472" max="9472" width="33.85546875" style="53" bestFit="1" customWidth="1"/>
    <col min="9473" max="9478" width="17.28515625" style="53"/>
    <col min="9479" max="9479" width="24.7109375" style="53" bestFit="1" customWidth="1"/>
    <col min="9480" max="9480" width="31.28515625" style="53" bestFit="1" customWidth="1"/>
    <col min="9481" max="9481" width="20.28515625" style="53" bestFit="1" customWidth="1"/>
    <col min="9482" max="9725" width="17.28515625" style="53"/>
    <col min="9726" max="9726" width="8" style="53" customWidth="1"/>
    <col min="9727" max="9727" width="17.28515625" style="53"/>
    <col min="9728" max="9728" width="33.85546875" style="53" bestFit="1" customWidth="1"/>
    <col min="9729" max="9734" width="17.28515625" style="53"/>
    <col min="9735" max="9735" width="24.7109375" style="53" bestFit="1" customWidth="1"/>
    <col min="9736" max="9736" width="31.28515625" style="53" bestFit="1" customWidth="1"/>
    <col min="9737" max="9737" width="20.28515625" style="53" bestFit="1" customWidth="1"/>
    <col min="9738" max="9981" width="17.28515625" style="53"/>
    <col min="9982" max="9982" width="8" style="53" customWidth="1"/>
    <col min="9983" max="9983" width="17.28515625" style="53"/>
    <col min="9984" max="9984" width="33.85546875" style="53" bestFit="1" customWidth="1"/>
    <col min="9985" max="9990" width="17.28515625" style="53"/>
    <col min="9991" max="9991" width="24.7109375" style="53" bestFit="1" customWidth="1"/>
    <col min="9992" max="9992" width="31.28515625" style="53" bestFit="1" customWidth="1"/>
    <col min="9993" max="9993" width="20.28515625" style="53" bestFit="1" customWidth="1"/>
    <col min="9994" max="10237" width="17.28515625" style="53"/>
    <col min="10238" max="10238" width="8" style="53" customWidth="1"/>
    <col min="10239" max="10239" width="17.28515625" style="53"/>
    <col min="10240" max="10240" width="33.85546875" style="53" bestFit="1" customWidth="1"/>
    <col min="10241" max="10246" width="17.28515625" style="53"/>
    <col min="10247" max="10247" width="24.7109375" style="53" bestFit="1" customWidth="1"/>
    <col min="10248" max="10248" width="31.28515625" style="53" bestFit="1" customWidth="1"/>
    <col min="10249" max="10249" width="20.28515625" style="53" bestFit="1" customWidth="1"/>
    <col min="10250" max="10493" width="17.28515625" style="53"/>
    <col min="10494" max="10494" width="8" style="53" customWidth="1"/>
    <col min="10495" max="10495" width="17.28515625" style="53"/>
    <col min="10496" max="10496" width="33.85546875" style="53" bestFit="1" customWidth="1"/>
    <col min="10497" max="10502" width="17.28515625" style="53"/>
    <col min="10503" max="10503" width="24.7109375" style="53" bestFit="1" customWidth="1"/>
    <col min="10504" max="10504" width="31.28515625" style="53" bestFit="1" customWidth="1"/>
    <col min="10505" max="10505" width="20.28515625" style="53" bestFit="1" customWidth="1"/>
    <col min="10506" max="10749" width="17.28515625" style="53"/>
    <col min="10750" max="10750" width="8" style="53" customWidth="1"/>
    <col min="10751" max="10751" width="17.28515625" style="53"/>
    <col min="10752" max="10752" width="33.85546875" style="53" bestFit="1" customWidth="1"/>
    <col min="10753" max="10758" width="17.28515625" style="53"/>
    <col min="10759" max="10759" width="24.7109375" style="53" bestFit="1" customWidth="1"/>
    <col min="10760" max="10760" width="31.28515625" style="53" bestFit="1" customWidth="1"/>
    <col min="10761" max="10761" width="20.28515625" style="53" bestFit="1" customWidth="1"/>
    <col min="10762" max="11005" width="17.28515625" style="53"/>
    <col min="11006" max="11006" width="8" style="53" customWidth="1"/>
    <col min="11007" max="11007" width="17.28515625" style="53"/>
    <col min="11008" max="11008" width="33.85546875" style="53" bestFit="1" customWidth="1"/>
    <col min="11009" max="11014" width="17.28515625" style="53"/>
    <col min="11015" max="11015" width="24.7109375" style="53" bestFit="1" customWidth="1"/>
    <col min="11016" max="11016" width="31.28515625" style="53" bestFit="1" customWidth="1"/>
    <col min="11017" max="11017" width="20.28515625" style="53" bestFit="1" customWidth="1"/>
    <col min="11018" max="11261" width="17.28515625" style="53"/>
    <col min="11262" max="11262" width="8" style="53" customWidth="1"/>
    <col min="11263" max="11263" width="17.28515625" style="53"/>
    <col min="11264" max="11264" width="33.85546875" style="53" bestFit="1" customWidth="1"/>
    <col min="11265" max="11270" width="17.28515625" style="53"/>
    <col min="11271" max="11271" width="24.7109375" style="53" bestFit="1" customWidth="1"/>
    <col min="11272" max="11272" width="31.28515625" style="53" bestFit="1" customWidth="1"/>
    <col min="11273" max="11273" width="20.28515625" style="53" bestFit="1" customWidth="1"/>
    <col min="11274" max="11517" width="17.28515625" style="53"/>
    <col min="11518" max="11518" width="8" style="53" customWidth="1"/>
    <col min="11519" max="11519" width="17.28515625" style="53"/>
    <col min="11520" max="11520" width="33.85546875" style="53" bestFit="1" customWidth="1"/>
    <col min="11521" max="11526" width="17.28515625" style="53"/>
    <col min="11527" max="11527" width="24.7109375" style="53" bestFit="1" customWidth="1"/>
    <col min="11528" max="11528" width="31.28515625" style="53" bestFit="1" customWidth="1"/>
    <col min="11529" max="11529" width="20.28515625" style="53" bestFit="1" customWidth="1"/>
    <col min="11530" max="11773" width="17.28515625" style="53"/>
    <col min="11774" max="11774" width="8" style="53" customWidth="1"/>
    <col min="11775" max="11775" width="17.28515625" style="53"/>
    <col min="11776" max="11776" width="33.85546875" style="53" bestFit="1" customWidth="1"/>
    <col min="11777" max="11782" width="17.28515625" style="53"/>
    <col min="11783" max="11783" width="24.7109375" style="53" bestFit="1" customWidth="1"/>
    <col min="11784" max="11784" width="31.28515625" style="53" bestFit="1" customWidth="1"/>
    <col min="11785" max="11785" width="20.28515625" style="53" bestFit="1" customWidth="1"/>
    <col min="11786" max="12029" width="17.28515625" style="53"/>
    <col min="12030" max="12030" width="8" style="53" customWidth="1"/>
    <col min="12031" max="12031" width="17.28515625" style="53"/>
    <col min="12032" max="12032" width="33.85546875" style="53" bestFit="1" customWidth="1"/>
    <col min="12033" max="12038" width="17.28515625" style="53"/>
    <col min="12039" max="12039" width="24.7109375" style="53" bestFit="1" customWidth="1"/>
    <col min="12040" max="12040" width="31.28515625" style="53" bestFit="1" customWidth="1"/>
    <col min="12041" max="12041" width="20.28515625" style="53" bestFit="1" customWidth="1"/>
    <col min="12042" max="12285" width="17.28515625" style="53"/>
    <col min="12286" max="12286" width="8" style="53" customWidth="1"/>
    <col min="12287" max="12287" width="17.28515625" style="53"/>
    <col min="12288" max="12288" width="33.85546875" style="53" bestFit="1" customWidth="1"/>
    <col min="12289" max="12294" width="17.28515625" style="53"/>
    <col min="12295" max="12295" width="24.7109375" style="53" bestFit="1" customWidth="1"/>
    <col min="12296" max="12296" width="31.28515625" style="53" bestFit="1" customWidth="1"/>
    <col min="12297" max="12297" width="20.28515625" style="53" bestFit="1" customWidth="1"/>
    <col min="12298" max="12541" width="17.28515625" style="53"/>
    <col min="12542" max="12542" width="8" style="53" customWidth="1"/>
    <col min="12543" max="12543" width="17.28515625" style="53"/>
    <col min="12544" max="12544" width="33.85546875" style="53" bestFit="1" customWidth="1"/>
    <col min="12545" max="12550" width="17.28515625" style="53"/>
    <col min="12551" max="12551" width="24.7109375" style="53" bestFit="1" customWidth="1"/>
    <col min="12552" max="12552" width="31.28515625" style="53" bestFit="1" customWidth="1"/>
    <col min="12553" max="12553" width="20.28515625" style="53" bestFit="1" customWidth="1"/>
    <col min="12554" max="12797" width="17.28515625" style="53"/>
    <col min="12798" max="12798" width="8" style="53" customWidth="1"/>
    <col min="12799" max="12799" width="17.28515625" style="53"/>
    <col min="12800" max="12800" width="33.85546875" style="53" bestFit="1" customWidth="1"/>
    <col min="12801" max="12806" width="17.28515625" style="53"/>
    <col min="12807" max="12807" width="24.7109375" style="53" bestFit="1" customWidth="1"/>
    <col min="12808" max="12808" width="31.28515625" style="53" bestFit="1" customWidth="1"/>
    <col min="12809" max="12809" width="20.28515625" style="53" bestFit="1" customWidth="1"/>
    <col min="12810" max="13053" width="17.28515625" style="53"/>
    <col min="13054" max="13054" width="8" style="53" customWidth="1"/>
    <col min="13055" max="13055" width="17.28515625" style="53"/>
    <col min="13056" max="13056" width="33.85546875" style="53" bestFit="1" customWidth="1"/>
    <col min="13057" max="13062" width="17.28515625" style="53"/>
    <col min="13063" max="13063" width="24.7109375" style="53" bestFit="1" customWidth="1"/>
    <col min="13064" max="13064" width="31.28515625" style="53" bestFit="1" customWidth="1"/>
    <col min="13065" max="13065" width="20.28515625" style="53" bestFit="1" customWidth="1"/>
    <col min="13066" max="13309" width="17.28515625" style="53"/>
    <col min="13310" max="13310" width="8" style="53" customWidth="1"/>
    <col min="13311" max="13311" width="17.28515625" style="53"/>
    <col min="13312" max="13312" width="33.85546875" style="53" bestFit="1" customWidth="1"/>
    <col min="13313" max="13318" width="17.28515625" style="53"/>
    <col min="13319" max="13319" width="24.7109375" style="53" bestFit="1" customWidth="1"/>
    <col min="13320" max="13320" width="31.28515625" style="53" bestFit="1" customWidth="1"/>
    <col min="13321" max="13321" width="20.28515625" style="53" bestFit="1" customWidth="1"/>
    <col min="13322" max="13565" width="17.28515625" style="53"/>
    <col min="13566" max="13566" width="8" style="53" customWidth="1"/>
    <col min="13567" max="13567" width="17.28515625" style="53"/>
    <col min="13568" max="13568" width="33.85546875" style="53" bestFit="1" customWidth="1"/>
    <col min="13569" max="13574" width="17.28515625" style="53"/>
    <col min="13575" max="13575" width="24.7109375" style="53" bestFit="1" customWidth="1"/>
    <col min="13576" max="13576" width="31.28515625" style="53" bestFit="1" customWidth="1"/>
    <col min="13577" max="13577" width="20.28515625" style="53" bestFit="1" customWidth="1"/>
    <col min="13578" max="13821" width="17.28515625" style="53"/>
    <col min="13822" max="13822" width="8" style="53" customWidth="1"/>
    <col min="13823" max="13823" width="17.28515625" style="53"/>
    <col min="13824" max="13824" width="33.85546875" style="53" bestFit="1" customWidth="1"/>
    <col min="13825" max="13830" width="17.28515625" style="53"/>
    <col min="13831" max="13831" width="24.7109375" style="53" bestFit="1" customWidth="1"/>
    <col min="13832" max="13832" width="31.28515625" style="53" bestFit="1" customWidth="1"/>
    <col min="13833" max="13833" width="20.28515625" style="53" bestFit="1" customWidth="1"/>
    <col min="13834" max="14077" width="17.28515625" style="53"/>
    <col min="14078" max="14078" width="8" style="53" customWidth="1"/>
    <col min="14079" max="14079" width="17.28515625" style="53"/>
    <col min="14080" max="14080" width="33.85546875" style="53" bestFit="1" customWidth="1"/>
    <col min="14081" max="14086" width="17.28515625" style="53"/>
    <col min="14087" max="14087" width="24.7109375" style="53" bestFit="1" customWidth="1"/>
    <col min="14088" max="14088" width="31.28515625" style="53" bestFit="1" customWidth="1"/>
    <col min="14089" max="14089" width="20.28515625" style="53" bestFit="1" customWidth="1"/>
    <col min="14090" max="14333" width="17.28515625" style="53"/>
    <col min="14334" max="14334" width="8" style="53" customWidth="1"/>
    <col min="14335" max="14335" width="17.28515625" style="53"/>
    <col min="14336" max="14336" width="33.85546875" style="53" bestFit="1" customWidth="1"/>
    <col min="14337" max="14342" width="17.28515625" style="53"/>
    <col min="14343" max="14343" width="24.7109375" style="53" bestFit="1" customWidth="1"/>
    <col min="14344" max="14344" width="31.28515625" style="53" bestFit="1" customWidth="1"/>
    <col min="14345" max="14345" width="20.28515625" style="53" bestFit="1" customWidth="1"/>
    <col min="14346" max="14589" width="17.28515625" style="53"/>
    <col min="14590" max="14590" width="8" style="53" customWidth="1"/>
    <col min="14591" max="14591" width="17.28515625" style="53"/>
    <col min="14592" max="14592" width="33.85546875" style="53" bestFit="1" customWidth="1"/>
    <col min="14593" max="14598" width="17.28515625" style="53"/>
    <col min="14599" max="14599" width="24.7109375" style="53" bestFit="1" customWidth="1"/>
    <col min="14600" max="14600" width="31.28515625" style="53" bestFit="1" customWidth="1"/>
    <col min="14601" max="14601" width="20.28515625" style="53" bestFit="1" customWidth="1"/>
    <col min="14602" max="14845" width="17.28515625" style="53"/>
    <col min="14846" max="14846" width="8" style="53" customWidth="1"/>
    <col min="14847" max="14847" width="17.28515625" style="53"/>
    <col min="14848" max="14848" width="33.85546875" style="53" bestFit="1" customWidth="1"/>
    <col min="14849" max="14854" width="17.28515625" style="53"/>
    <col min="14855" max="14855" width="24.7109375" style="53" bestFit="1" customWidth="1"/>
    <col min="14856" max="14856" width="31.28515625" style="53" bestFit="1" customWidth="1"/>
    <col min="14857" max="14857" width="20.28515625" style="53" bestFit="1" customWidth="1"/>
    <col min="14858" max="15101" width="17.28515625" style="53"/>
    <col min="15102" max="15102" width="8" style="53" customWidth="1"/>
    <col min="15103" max="15103" width="17.28515625" style="53"/>
    <col min="15104" max="15104" width="33.85546875" style="53" bestFit="1" customWidth="1"/>
    <col min="15105" max="15110" width="17.28515625" style="53"/>
    <col min="15111" max="15111" width="24.7109375" style="53" bestFit="1" customWidth="1"/>
    <col min="15112" max="15112" width="31.28515625" style="53" bestFit="1" customWidth="1"/>
    <col min="15113" max="15113" width="20.28515625" style="53" bestFit="1" customWidth="1"/>
    <col min="15114" max="15357" width="17.28515625" style="53"/>
    <col min="15358" max="15358" width="8" style="53" customWidth="1"/>
    <col min="15359" max="15359" width="17.28515625" style="53"/>
    <col min="15360" max="15360" width="33.85546875" style="53" bestFit="1" customWidth="1"/>
    <col min="15361" max="15366" width="17.28515625" style="53"/>
    <col min="15367" max="15367" width="24.7109375" style="53" bestFit="1" customWidth="1"/>
    <col min="15368" max="15368" width="31.28515625" style="53" bestFit="1" customWidth="1"/>
    <col min="15369" max="15369" width="20.28515625" style="53" bestFit="1" customWidth="1"/>
    <col min="15370" max="15613" width="17.28515625" style="53"/>
    <col min="15614" max="15614" width="8" style="53" customWidth="1"/>
    <col min="15615" max="15615" width="17.28515625" style="53"/>
    <col min="15616" max="15616" width="33.85546875" style="53" bestFit="1" customWidth="1"/>
    <col min="15617" max="15622" width="17.28515625" style="53"/>
    <col min="15623" max="15623" width="24.7109375" style="53" bestFit="1" customWidth="1"/>
    <col min="15624" max="15624" width="31.28515625" style="53" bestFit="1" customWidth="1"/>
    <col min="15625" max="15625" width="20.28515625" style="53" bestFit="1" customWidth="1"/>
    <col min="15626" max="15869" width="17.28515625" style="53"/>
    <col min="15870" max="15870" width="8" style="53" customWidth="1"/>
    <col min="15871" max="15871" width="17.28515625" style="53"/>
    <col min="15872" max="15872" width="33.85546875" style="53" bestFit="1" customWidth="1"/>
    <col min="15873" max="15878" width="17.28515625" style="53"/>
    <col min="15879" max="15879" width="24.7109375" style="53" bestFit="1" customWidth="1"/>
    <col min="15880" max="15880" width="31.28515625" style="53" bestFit="1" customWidth="1"/>
    <col min="15881" max="15881" width="20.28515625" style="53" bestFit="1" customWidth="1"/>
    <col min="15882" max="16125" width="17.28515625" style="53"/>
    <col min="16126" max="16126" width="8" style="53" customWidth="1"/>
    <col min="16127" max="16127" width="17.28515625" style="53"/>
    <col min="16128" max="16128" width="33.85546875" style="53" bestFit="1" customWidth="1"/>
    <col min="16129" max="16134" width="17.28515625" style="53"/>
    <col min="16135" max="16135" width="24.7109375" style="53" bestFit="1" customWidth="1"/>
    <col min="16136" max="16136" width="31.28515625" style="53" bestFit="1" customWidth="1"/>
    <col min="16137" max="16137" width="20.28515625" style="53" bestFit="1" customWidth="1"/>
    <col min="16138" max="16384" width="17.28515625" style="53"/>
  </cols>
  <sheetData>
    <row r="1" spans="1:27" ht="31.5" x14ac:dyDescent="0.4">
      <c r="A1" s="8"/>
      <c r="B1" s="3" t="s">
        <v>7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S1" s="83" t="s">
        <v>57</v>
      </c>
      <c r="T1" s="13"/>
      <c r="U1" s="13"/>
      <c r="V1" s="13"/>
      <c r="W1" s="13"/>
      <c r="X1" s="13"/>
      <c r="Y1" s="13"/>
      <c r="Z1" s="13"/>
    </row>
    <row r="2" spans="1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9" t="s">
        <v>9</v>
      </c>
    </row>
    <row r="3" spans="1:27" ht="15.75" thickBot="1" x14ac:dyDescent="0.3">
      <c r="B3" s="59" t="s">
        <v>21</v>
      </c>
      <c r="O3" s="2"/>
      <c r="P3" s="2"/>
      <c r="Q3" s="2"/>
      <c r="S3" s="78"/>
      <c r="T3" s="78"/>
      <c r="U3" s="113" t="s">
        <v>10</v>
      </c>
      <c r="V3" s="113"/>
      <c r="W3" s="79" t="s">
        <v>11</v>
      </c>
      <c r="X3" s="74"/>
      <c r="Y3" s="74"/>
      <c r="Z3" s="75"/>
      <c r="AA3" s="76"/>
    </row>
    <row r="4" spans="1:27" s="54" customFormat="1" ht="15.75" thickBot="1" x14ac:dyDescent="0.3">
      <c r="B4" s="58" t="s">
        <v>3</v>
      </c>
      <c r="C4" s="58" t="s">
        <v>22</v>
      </c>
      <c r="D4" s="58" t="s">
        <v>2</v>
      </c>
      <c r="E4" s="58" t="s">
        <v>4</v>
      </c>
      <c r="F4" s="58" t="s">
        <v>58</v>
      </c>
      <c r="G4" s="58" t="s">
        <v>23</v>
      </c>
      <c r="H4" s="57">
        <v>2010</v>
      </c>
      <c r="I4" s="57">
        <v>2015</v>
      </c>
      <c r="J4" s="57">
        <v>2020</v>
      </c>
      <c r="K4" s="57">
        <v>2025</v>
      </c>
      <c r="L4" s="57">
        <v>2030</v>
      </c>
      <c r="M4" s="57">
        <v>2035</v>
      </c>
      <c r="N4" s="57">
        <v>2040</v>
      </c>
      <c r="O4" s="57">
        <v>2045</v>
      </c>
      <c r="P4" s="57">
        <v>2050</v>
      </c>
      <c r="Q4" s="92">
        <v>0</v>
      </c>
      <c r="S4" s="74" t="s">
        <v>56</v>
      </c>
      <c r="T4" s="77" t="s">
        <v>12</v>
      </c>
      <c r="U4" s="77">
        <v>0.53</v>
      </c>
      <c r="V4" s="77">
        <v>1.91</v>
      </c>
      <c r="W4" s="77">
        <v>2.41</v>
      </c>
    </row>
    <row r="5" spans="1:27" s="54" customFormat="1" ht="15.75" thickBot="1" x14ac:dyDescent="0.3">
      <c r="B5" s="54" t="s">
        <v>29</v>
      </c>
      <c r="C5" s="54" t="s">
        <v>40</v>
      </c>
      <c r="D5" s="73" t="s">
        <v>5</v>
      </c>
      <c r="E5" s="73" t="s">
        <v>6</v>
      </c>
      <c r="F5" s="73" t="s">
        <v>59</v>
      </c>
      <c r="G5" s="73" t="s">
        <v>8</v>
      </c>
      <c r="H5" s="10">
        <f>SUM('Delivery cost'!$U$5:$W$5)*1.2</f>
        <v>4.5241269152964554</v>
      </c>
      <c r="I5" s="10">
        <f>(SUM('Delivery cost'!$U$5:$V$5)+'Delivery cost'!$W$5*'Delivery cost'!F$31/'Delivery cost'!$E$31)*1.2</f>
        <v>4.1398412208435706</v>
      </c>
      <c r="J5" s="10">
        <f>(SUM('Delivery cost'!$U$5:$V$5)+'Delivery cost'!$W$5*'Delivery cost'!G$31/'Delivery cost'!$E$31)*1.2</f>
        <v>3.799473891471016</v>
      </c>
      <c r="K5" s="10">
        <f>(SUM('Delivery cost'!$U$5:$V$5)+'Delivery cost'!$W$5*'Delivery cost'!H$31/'Delivery cost'!$E$31)*1.2</f>
        <v>4.0300453081427472</v>
      </c>
      <c r="L5" s="10">
        <f>(SUM('Delivery cost'!$U$5:$V$5)+'Delivery cost'!$W$5*'Delivery cost'!I$31/'Delivery cost'!$E$31)*1.2</f>
        <v>4.1535657099311738</v>
      </c>
      <c r="M5" s="10">
        <f>(SUM('Delivery cost'!$U$5:$V$5)+'Delivery cost'!$W$5*'Delivery cost'!J$31/'Delivery cost'!$E$31)*1.2</f>
        <v>4.2770861117196004</v>
      </c>
      <c r="N5" s="10">
        <f>(SUM('Delivery cost'!$U$5:$V$5)+'Delivery cost'!$W$5*'Delivery cost'!K$31/'Delivery cost'!$E$31)*1.2</f>
        <v>4.3759024331503422</v>
      </c>
      <c r="O5" s="10">
        <f>(SUM('Delivery cost'!$U$5:$V$5)+'Delivery cost'!$W$5*'Delivery cost'!L$31/'Delivery cost'!$E$31)*1.2</f>
        <v>4.3759024331503422</v>
      </c>
      <c r="P5" s="10">
        <f>(SUM('Delivery cost'!$U$5:$V$5)+'Delivery cost'!$W$5*'Delivery cost'!M$31/'Delivery cost'!$E$31)*1.2</f>
        <v>4.3759024331503422</v>
      </c>
      <c r="Q5" s="10">
        <v>5</v>
      </c>
      <c r="S5" s="80"/>
      <c r="T5" s="81" t="s">
        <v>16</v>
      </c>
      <c r="U5" s="82">
        <f>U4*Conversions!$C$7/Conversions!$C$18</f>
        <v>0.41199093902184214</v>
      </c>
      <c r="V5" s="82">
        <f>V4*Conversions!$C$7/Conversions!$C$18</f>
        <v>1.4847220632673932</v>
      </c>
      <c r="W5" s="82">
        <f>W4*Conversions!$C$7/Conversions!$C$18</f>
        <v>1.8733927604578104</v>
      </c>
      <c r="X5" s="1"/>
      <c r="Y5" s="1"/>
      <c r="Z5" s="1"/>
    </row>
    <row r="6" spans="1:27" s="54" customFormat="1" x14ac:dyDescent="0.25">
      <c r="B6" s="54" t="s">
        <v>30</v>
      </c>
      <c r="C6" s="54" t="s">
        <v>41</v>
      </c>
      <c r="D6" s="73" t="s">
        <v>5</v>
      </c>
      <c r="E6" s="73" t="s">
        <v>77</v>
      </c>
      <c r="F6" s="73" t="s">
        <v>59</v>
      </c>
      <c r="G6" s="73" t="s">
        <v>8</v>
      </c>
      <c r="H6" s="10">
        <f>SUM('Delivery cost'!$U$5:$W$5)*1.1</f>
        <v>4.1471163390217507</v>
      </c>
      <c r="I6" s="10">
        <f>(SUM('Delivery cost'!$U$5:$V$5)+'Delivery cost'!$W$5*'Delivery cost'!F$31/'Delivery cost'!$E$31)*1.1</f>
        <v>3.7948544524399397</v>
      </c>
      <c r="J6" s="10">
        <f>(SUM('Delivery cost'!$U$5:$V$5)+'Delivery cost'!$W$5*'Delivery cost'!G$31/'Delivery cost'!$E$31)*1.1</f>
        <v>3.4828510671817652</v>
      </c>
      <c r="K6" s="10">
        <f>(SUM('Delivery cost'!$U$5:$V$5)+'Delivery cost'!$W$5*'Delivery cost'!H$31/'Delivery cost'!$E$31)*1.1</f>
        <v>3.6942081991308515</v>
      </c>
      <c r="L6" s="10">
        <f>(SUM('Delivery cost'!$U$5:$V$5)+'Delivery cost'!$W$5*'Delivery cost'!I$31/'Delivery cost'!$E$31)*1.1</f>
        <v>3.8074352341035764</v>
      </c>
      <c r="M6" s="10">
        <f>(SUM('Delivery cost'!$U$5:$V$5)+'Delivery cost'!$W$5*'Delivery cost'!J$31/'Delivery cost'!$E$31)*1.1</f>
        <v>3.9206622690763009</v>
      </c>
      <c r="N6" s="10">
        <f>(SUM('Delivery cost'!$U$5:$V$5)+'Delivery cost'!$W$5*'Delivery cost'!K$31/'Delivery cost'!$E$31)*1.1</f>
        <v>4.0112438970544808</v>
      </c>
      <c r="O6" s="10">
        <f>(SUM('Delivery cost'!$U$5:$V$5)+'Delivery cost'!$W$5*'Delivery cost'!L$31/'Delivery cost'!$E$31)*1.1</f>
        <v>4.0112438970544808</v>
      </c>
      <c r="P6" s="10">
        <f>(SUM('Delivery cost'!$U$5:$V$5)+'Delivery cost'!$W$5*'Delivery cost'!M$31/'Delivery cost'!$E$31)*1.1</f>
        <v>4.0112438970544808</v>
      </c>
      <c r="Q6" s="10">
        <v>5</v>
      </c>
    </row>
    <row r="7" spans="1:27" s="54" customFormat="1" x14ac:dyDescent="0.25">
      <c r="B7" s="54" t="s">
        <v>31</v>
      </c>
      <c r="C7" s="54" t="s">
        <v>42</v>
      </c>
      <c r="D7" s="73" t="s">
        <v>5</v>
      </c>
      <c r="E7" s="73" t="s">
        <v>78</v>
      </c>
      <c r="F7" s="73" t="s">
        <v>59</v>
      </c>
      <c r="G7" s="73" t="s">
        <v>8</v>
      </c>
      <c r="H7" s="10">
        <f>SUM('Delivery cost'!$U$5:$W$5)*1.1</f>
        <v>4.1471163390217507</v>
      </c>
      <c r="I7" s="10">
        <f>(SUM('Delivery cost'!$U$5:$V$5)+'Delivery cost'!$W$5*'Delivery cost'!F$31/'Delivery cost'!$E$31)*1.1</f>
        <v>3.7948544524399397</v>
      </c>
      <c r="J7" s="10">
        <f>(SUM('Delivery cost'!$U$5:$V$5)+'Delivery cost'!$W$5*'Delivery cost'!G$31/'Delivery cost'!$E$31)*1.1</f>
        <v>3.4828510671817652</v>
      </c>
      <c r="K7" s="10">
        <f>(SUM('Delivery cost'!$U$5:$V$5)+'Delivery cost'!$W$5*'Delivery cost'!H$31/'Delivery cost'!$E$31)*1.1</f>
        <v>3.6942081991308515</v>
      </c>
      <c r="L7" s="10">
        <f>(SUM('Delivery cost'!$U$5:$V$5)+'Delivery cost'!$W$5*'Delivery cost'!I$31/'Delivery cost'!$E$31)*1.1</f>
        <v>3.8074352341035764</v>
      </c>
      <c r="M7" s="10">
        <f>(SUM('Delivery cost'!$U$5:$V$5)+'Delivery cost'!$W$5*'Delivery cost'!J$31/'Delivery cost'!$E$31)*1.1</f>
        <v>3.9206622690763009</v>
      </c>
      <c r="N7" s="10">
        <f>(SUM('Delivery cost'!$U$5:$V$5)+'Delivery cost'!$W$5*'Delivery cost'!K$31/'Delivery cost'!$E$31)*1.1</f>
        <v>4.0112438970544808</v>
      </c>
      <c r="O7" s="10">
        <f>(SUM('Delivery cost'!$U$5:$V$5)+'Delivery cost'!$W$5*'Delivery cost'!L$31/'Delivery cost'!$E$31)*1.1</f>
        <v>4.0112438970544808</v>
      </c>
      <c r="P7" s="10">
        <f>(SUM('Delivery cost'!$U$5:$V$5)+'Delivery cost'!$W$5*'Delivery cost'!M$31/'Delivery cost'!$E$31)*1.1</f>
        <v>4.0112438970544808</v>
      </c>
      <c r="Q7" s="10">
        <v>5</v>
      </c>
      <c r="U7" s="53"/>
      <c r="V7" s="53"/>
      <c r="W7" s="53"/>
      <c r="X7" s="53"/>
      <c r="Y7" s="53"/>
      <c r="Z7" s="53"/>
    </row>
    <row r="8" spans="1:27" s="54" customFormat="1" x14ac:dyDescent="0.25">
      <c r="B8" s="54" t="s">
        <v>32</v>
      </c>
      <c r="C8" s="54" t="s">
        <v>43</v>
      </c>
      <c r="D8" s="73" t="s">
        <v>5</v>
      </c>
      <c r="E8" s="73" t="s">
        <v>80</v>
      </c>
      <c r="F8" s="73" t="s">
        <v>59</v>
      </c>
      <c r="G8" s="73" t="s">
        <v>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U8" s="53"/>
      <c r="V8" s="53"/>
      <c r="W8" s="53"/>
      <c r="X8" s="53"/>
      <c r="Y8" s="53"/>
      <c r="Z8" s="53"/>
    </row>
    <row r="9" spans="1:27" s="54" customFormat="1" x14ac:dyDescent="0.25">
      <c r="B9" s="54" t="s">
        <v>72</v>
      </c>
      <c r="C9" s="54" t="s">
        <v>44</v>
      </c>
      <c r="D9" s="73" t="s">
        <v>5</v>
      </c>
      <c r="E9" s="73" t="s">
        <v>82</v>
      </c>
      <c r="F9" s="73" t="s">
        <v>59</v>
      </c>
      <c r="G9" s="73" t="s">
        <v>8</v>
      </c>
      <c r="H9" s="10">
        <f>SUM('Delivery cost'!$U$5:$W$5)*1.1</f>
        <v>4.1471163390217507</v>
      </c>
      <c r="I9" s="10">
        <f>(SUM('Delivery cost'!$U$5:$V$5)+'Delivery cost'!$W$5*'Delivery cost'!F$31/'Delivery cost'!$E$31)*1.1</f>
        <v>3.7948544524399397</v>
      </c>
      <c r="J9" s="10">
        <f>(SUM('Delivery cost'!$U$5:$V$5)+'Delivery cost'!$W$5*'Delivery cost'!G$31/'Delivery cost'!$E$31)*1.1</f>
        <v>3.4828510671817652</v>
      </c>
      <c r="K9" s="10">
        <f>(SUM('Delivery cost'!$U$5:$V$5)+'Delivery cost'!$W$5*'Delivery cost'!H$31/'Delivery cost'!$E$31)*1.1</f>
        <v>3.6942081991308515</v>
      </c>
      <c r="L9" s="10">
        <f>(SUM('Delivery cost'!$U$5:$V$5)+'Delivery cost'!$W$5*'Delivery cost'!I$31/'Delivery cost'!$E$31)*1.1</f>
        <v>3.8074352341035764</v>
      </c>
      <c r="M9" s="10">
        <f>(SUM('Delivery cost'!$U$5:$V$5)+'Delivery cost'!$W$5*'Delivery cost'!J$31/'Delivery cost'!$E$31)*1.1</f>
        <v>3.9206622690763009</v>
      </c>
      <c r="N9" s="10">
        <f>(SUM('Delivery cost'!$U$5:$V$5)+'Delivery cost'!$W$5*'Delivery cost'!K$31/'Delivery cost'!$E$31)*1.1</f>
        <v>4.0112438970544808</v>
      </c>
      <c r="O9" s="10">
        <f>(SUM('Delivery cost'!$U$5:$V$5)+'Delivery cost'!$W$5*'Delivery cost'!L$31/'Delivery cost'!$E$31)*1.1</f>
        <v>4.0112438970544808</v>
      </c>
      <c r="P9" s="10">
        <f>(SUM('Delivery cost'!$U$5:$V$5)+'Delivery cost'!$W$5*'Delivery cost'!M$31/'Delivery cost'!$E$31)*1.1</f>
        <v>4.0112438970544808</v>
      </c>
      <c r="Q9" s="10">
        <v>5</v>
      </c>
      <c r="U9" s="53"/>
      <c r="V9" s="53"/>
      <c r="W9" s="53"/>
      <c r="X9" s="53"/>
      <c r="Y9" s="53"/>
      <c r="Z9" s="53"/>
    </row>
    <row r="10" spans="1:27" s="54" customFormat="1" x14ac:dyDescent="0.25">
      <c r="B10" s="54" t="s">
        <v>33</v>
      </c>
      <c r="C10" s="54" t="s">
        <v>45</v>
      </c>
      <c r="D10" s="73" t="s">
        <v>5</v>
      </c>
      <c r="E10" s="73" t="s">
        <v>83</v>
      </c>
      <c r="F10" s="73" t="s">
        <v>59</v>
      </c>
      <c r="G10" s="73" t="s">
        <v>8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5</v>
      </c>
      <c r="U10" s="53"/>
      <c r="V10" s="53"/>
      <c r="W10" s="53"/>
      <c r="X10" s="53"/>
      <c r="Y10" s="53"/>
      <c r="Z10" s="53"/>
    </row>
    <row r="11" spans="1:27" s="54" customFormat="1" x14ac:dyDescent="0.25">
      <c r="B11" s="54" t="s">
        <v>76</v>
      </c>
      <c r="C11" s="54" t="s">
        <v>46</v>
      </c>
      <c r="D11" s="73" t="s">
        <v>5</v>
      </c>
      <c r="E11" s="73" t="s">
        <v>79</v>
      </c>
      <c r="F11" s="73" t="s">
        <v>59</v>
      </c>
      <c r="G11" s="73" t="s">
        <v>8</v>
      </c>
      <c r="H11" s="10">
        <f>SUM('Delivery cost'!$U$5:$W$5)*1.1</f>
        <v>4.1471163390217507</v>
      </c>
      <c r="I11" s="10">
        <f>(SUM('Delivery cost'!$U$5:$V$5)+'Delivery cost'!$W$5*'Delivery cost'!F$31/'Delivery cost'!$E$31)*1.1</f>
        <v>3.7948544524399397</v>
      </c>
      <c r="J11" s="10">
        <f>(SUM('Delivery cost'!$U$5:$V$5)+'Delivery cost'!$W$5*'Delivery cost'!G$31/'Delivery cost'!$E$31)*1.1</f>
        <v>3.4828510671817652</v>
      </c>
      <c r="K11" s="10">
        <f>(SUM('Delivery cost'!$U$5:$V$5)+'Delivery cost'!$W$5*'Delivery cost'!H$31/'Delivery cost'!$E$31)*1.1</f>
        <v>3.6942081991308515</v>
      </c>
      <c r="L11" s="10">
        <f>(SUM('Delivery cost'!$U$5:$V$5)+'Delivery cost'!$W$5*'Delivery cost'!I$31/'Delivery cost'!$E$31)*1.1</f>
        <v>3.8074352341035764</v>
      </c>
      <c r="M11" s="10">
        <f>(SUM('Delivery cost'!$U$5:$V$5)+'Delivery cost'!$W$5*'Delivery cost'!J$31/'Delivery cost'!$E$31)*1.1</f>
        <v>3.9206622690763009</v>
      </c>
      <c r="N11" s="10">
        <f>(SUM('Delivery cost'!$U$5:$V$5)+'Delivery cost'!$W$5*'Delivery cost'!K$31/'Delivery cost'!$E$31)*1.1</f>
        <v>4.0112438970544808</v>
      </c>
      <c r="O11" s="10">
        <f>(SUM('Delivery cost'!$U$5:$V$5)+'Delivery cost'!$W$5*'Delivery cost'!L$31/'Delivery cost'!$E$31)*1.1</f>
        <v>4.0112438970544808</v>
      </c>
      <c r="P11" s="10">
        <f>(SUM('Delivery cost'!$U$5:$V$5)+'Delivery cost'!$W$5*'Delivery cost'!M$31/'Delivery cost'!$E$31)*1.1</f>
        <v>4.0112438970544808</v>
      </c>
      <c r="Q11" s="10">
        <v>5</v>
      </c>
      <c r="U11" s="53"/>
      <c r="V11" s="53"/>
      <c r="W11" s="53"/>
      <c r="X11" s="53"/>
      <c r="Y11" s="53"/>
      <c r="Z11" s="53"/>
    </row>
    <row r="12" spans="1:27" s="54" customFormat="1" x14ac:dyDescent="0.25">
      <c r="B12" s="54" t="s">
        <v>75</v>
      </c>
      <c r="C12" s="54" t="s">
        <v>47</v>
      </c>
      <c r="D12" s="73" t="s">
        <v>5</v>
      </c>
      <c r="E12" s="73" t="s">
        <v>84</v>
      </c>
      <c r="F12" s="73" t="s">
        <v>59</v>
      </c>
      <c r="G12" s="73" t="s">
        <v>8</v>
      </c>
      <c r="H12" s="10">
        <f>SUM('Delivery cost'!$U$5:$W$5)*1.1</f>
        <v>4.1471163390217507</v>
      </c>
      <c r="I12" s="10">
        <f>(SUM('Delivery cost'!$U$5:$V$5)+'Delivery cost'!$W$5*'Delivery cost'!F$31/'Delivery cost'!$E$31)*1.1</f>
        <v>3.7948544524399397</v>
      </c>
      <c r="J12" s="10">
        <f>(SUM('Delivery cost'!$U$5:$V$5)+'Delivery cost'!$W$5*'Delivery cost'!G$31/'Delivery cost'!$E$31)*1.1</f>
        <v>3.4828510671817652</v>
      </c>
      <c r="K12" s="10">
        <f>(SUM('Delivery cost'!$U$5:$V$5)+'Delivery cost'!$W$5*'Delivery cost'!H$31/'Delivery cost'!$E$31)*1.1</f>
        <v>3.6942081991308515</v>
      </c>
      <c r="L12" s="10">
        <f>(SUM('Delivery cost'!$U$5:$V$5)+'Delivery cost'!$W$5*'Delivery cost'!I$31/'Delivery cost'!$E$31)*1.1</f>
        <v>3.8074352341035764</v>
      </c>
      <c r="M12" s="10">
        <f>(SUM('Delivery cost'!$U$5:$V$5)+'Delivery cost'!$W$5*'Delivery cost'!J$31/'Delivery cost'!$E$31)*1.1</f>
        <v>3.9206622690763009</v>
      </c>
      <c r="N12" s="10">
        <f>(SUM('Delivery cost'!$U$5:$V$5)+'Delivery cost'!$W$5*'Delivery cost'!K$31/'Delivery cost'!$E$31)*1.1</f>
        <v>4.0112438970544808</v>
      </c>
      <c r="O12" s="10">
        <f>(SUM('Delivery cost'!$U$5:$V$5)+'Delivery cost'!$W$5*'Delivery cost'!L$31/'Delivery cost'!$E$31)*1.1</f>
        <v>4.0112438970544808</v>
      </c>
      <c r="P12" s="10">
        <f>(SUM('Delivery cost'!$U$5:$V$5)+'Delivery cost'!$W$5*'Delivery cost'!M$31/'Delivery cost'!$E$31)*1.1</f>
        <v>4.0112438970544808</v>
      </c>
      <c r="Q12" s="10">
        <v>5</v>
      </c>
      <c r="U12" s="53"/>
      <c r="V12" s="53"/>
      <c r="W12" s="53"/>
      <c r="X12" s="53"/>
      <c r="Y12" s="53"/>
      <c r="Z12" s="53"/>
    </row>
    <row r="13" spans="1:27" s="54" customFormat="1" x14ac:dyDescent="0.25">
      <c r="B13" s="54" t="s">
        <v>74</v>
      </c>
      <c r="C13" s="54" t="s">
        <v>48</v>
      </c>
      <c r="D13" s="73" t="s">
        <v>5</v>
      </c>
      <c r="E13" s="73" t="s">
        <v>85</v>
      </c>
      <c r="F13" s="73" t="s">
        <v>59</v>
      </c>
      <c r="G13" s="73" t="s">
        <v>8</v>
      </c>
      <c r="H13" s="10">
        <f>SUM('Delivery cost'!$U$5:$W$5)*1.1</f>
        <v>4.1471163390217507</v>
      </c>
      <c r="I13" s="10">
        <f>(SUM('Delivery cost'!$U$5:$V$5)+'Delivery cost'!$W$5*'Delivery cost'!F$31/'Delivery cost'!$E$31)*1.1</f>
        <v>3.7948544524399397</v>
      </c>
      <c r="J13" s="10">
        <f>(SUM('Delivery cost'!$U$5:$V$5)+'Delivery cost'!$W$5*'Delivery cost'!G$31/'Delivery cost'!$E$31)*1.1</f>
        <v>3.4828510671817652</v>
      </c>
      <c r="K13" s="10">
        <f>(SUM('Delivery cost'!$U$5:$V$5)+'Delivery cost'!$W$5*'Delivery cost'!H$31/'Delivery cost'!$E$31)*1.1</f>
        <v>3.6942081991308515</v>
      </c>
      <c r="L13" s="10">
        <f>(SUM('Delivery cost'!$U$5:$V$5)+'Delivery cost'!$W$5*'Delivery cost'!I$31/'Delivery cost'!$E$31)*1.1</f>
        <v>3.8074352341035764</v>
      </c>
      <c r="M13" s="10">
        <f>(SUM('Delivery cost'!$U$5:$V$5)+'Delivery cost'!$W$5*'Delivery cost'!J$31/'Delivery cost'!$E$31)*1.1</f>
        <v>3.9206622690763009</v>
      </c>
      <c r="N13" s="10">
        <f>(SUM('Delivery cost'!$U$5:$V$5)+'Delivery cost'!$W$5*'Delivery cost'!K$31/'Delivery cost'!$E$31)*1.1</f>
        <v>4.0112438970544808</v>
      </c>
      <c r="O13" s="10">
        <f>(SUM('Delivery cost'!$U$5:$V$5)+'Delivery cost'!$W$5*'Delivery cost'!L$31/'Delivery cost'!$E$31)*1.1</f>
        <v>4.0112438970544808</v>
      </c>
      <c r="P13" s="10">
        <f>(SUM('Delivery cost'!$U$5:$V$5)+'Delivery cost'!$W$5*'Delivery cost'!M$31/'Delivery cost'!$E$31)*1.1</f>
        <v>4.0112438970544808</v>
      </c>
      <c r="Q13" s="10">
        <v>5</v>
      </c>
      <c r="U13" s="53"/>
      <c r="V13" s="53"/>
      <c r="W13" s="53"/>
      <c r="X13" s="53"/>
      <c r="Y13" s="53"/>
      <c r="Z13" s="53"/>
    </row>
    <row r="14" spans="1:27" s="54" customFormat="1" x14ac:dyDescent="0.25">
      <c r="B14" s="54" t="s">
        <v>34</v>
      </c>
      <c r="C14" s="54" t="s">
        <v>49</v>
      </c>
      <c r="D14" s="73" t="s">
        <v>5</v>
      </c>
      <c r="E14" s="73" t="s">
        <v>81</v>
      </c>
      <c r="F14" s="73" t="s">
        <v>59</v>
      </c>
      <c r="G14" s="73" t="s">
        <v>8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5</v>
      </c>
      <c r="U14" s="53"/>
      <c r="V14" s="53"/>
      <c r="W14" s="53"/>
      <c r="X14" s="53"/>
      <c r="Y14" s="53"/>
      <c r="Z14" s="53"/>
    </row>
    <row r="15" spans="1:27" s="54" customFormat="1" x14ac:dyDescent="0.25">
      <c r="B15" s="54" t="s">
        <v>35</v>
      </c>
      <c r="C15" s="54" t="s">
        <v>50</v>
      </c>
      <c r="D15" s="73" t="s">
        <v>5</v>
      </c>
      <c r="E15" s="73" t="s">
        <v>6</v>
      </c>
      <c r="F15" s="73" t="s">
        <v>59</v>
      </c>
      <c r="G15" s="73" t="s">
        <v>8</v>
      </c>
      <c r="H15" s="10">
        <f>SUM('Delivery cost'!$U$5:$W$5)</f>
        <v>3.770105762747046</v>
      </c>
      <c r="I15" s="10">
        <f>(SUM('Delivery cost'!$U$5:$V$5)+'Delivery cost'!$W$5*'Delivery cost'!F$31/'Delivery cost'!$E$31)</f>
        <v>3.4498676840363087</v>
      </c>
      <c r="J15" s="10">
        <f>(SUM('Delivery cost'!$U$5:$V$5)+'Delivery cost'!$W$5*'Delivery cost'!G$31/'Delivery cost'!$E$31)</f>
        <v>3.1662282428925135</v>
      </c>
      <c r="K15" s="10">
        <f>(SUM('Delivery cost'!$U$5:$V$5)+'Delivery cost'!$W$5*'Delivery cost'!H$31/'Delivery cost'!$E$31)</f>
        <v>3.3583710901189558</v>
      </c>
      <c r="L15" s="10">
        <f>(SUM('Delivery cost'!$U$5:$V$5)+'Delivery cost'!$W$5*'Delivery cost'!I$31/'Delivery cost'!$E$31)</f>
        <v>3.4613047582759782</v>
      </c>
      <c r="M15" s="10">
        <f>(SUM('Delivery cost'!$U$5:$V$5)+'Delivery cost'!$W$5*'Delivery cost'!J$31/'Delivery cost'!$E$31)</f>
        <v>3.5642384264330005</v>
      </c>
      <c r="N15" s="10">
        <f>(SUM('Delivery cost'!$U$5:$V$5)+'Delivery cost'!$W$5*'Delivery cost'!K$31/'Delivery cost'!$E$31)</f>
        <v>3.6465853609586185</v>
      </c>
      <c r="O15" s="10">
        <f>(SUM('Delivery cost'!$U$5:$V$5)+'Delivery cost'!$W$5*'Delivery cost'!L$31/'Delivery cost'!$E$31)</f>
        <v>3.6465853609586185</v>
      </c>
      <c r="P15" s="10">
        <f>(SUM('Delivery cost'!$U$5:$V$5)+'Delivery cost'!$W$5*'Delivery cost'!M$31/'Delivery cost'!$E$31)</f>
        <v>3.6465853609586185</v>
      </c>
      <c r="Q15" s="10">
        <v>5</v>
      </c>
      <c r="U15" s="53"/>
      <c r="V15" s="53"/>
      <c r="W15" s="53"/>
      <c r="X15" s="53"/>
      <c r="Y15" s="53"/>
      <c r="Z15" s="53"/>
    </row>
    <row r="16" spans="1:27" s="54" customFormat="1" x14ac:dyDescent="0.25">
      <c r="B16" s="54" t="s">
        <v>36</v>
      </c>
      <c r="C16" s="54" t="s">
        <v>51</v>
      </c>
      <c r="D16" s="73" t="s">
        <v>5</v>
      </c>
      <c r="E16" s="73" t="s">
        <v>6</v>
      </c>
      <c r="F16" s="73" t="s">
        <v>59</v>
      </c>
      <c r="G16" s="73" t="s">
        <v>8</v>
      </c>
      <c r="H16" s="10">
        <f>SUM('Delivery cost'!$U$5:$W$5)</f>
        <v>3.770105762747046</v>
      </c>
      <c r="I16" s="10">
        <f>(SUM('Delivery cost'!$U$5:$V$5)+'Delivery cost'!$W$5*'Delivery cost'!F$31/'Delivery cost'!$E$31)</f>
        <v>3.4498676840363087</v>
      </c>
      <c r="J16" s="10">
        <f>(SUM('Delivery cost'!$U$5:$V$5)+'Delivery cost'!$W$5*'Delivery cost'!G$31/'Delivery cost'!$E$31)</f>
        <v>3.1662282428925135</v>
      </c>
      <c r="K16" s="10">
        <f>(SUM('Delivery cost'!$U$5:$V$5)+'Delivery cost'!$W$5*'Delivery cost'!H$31/'Delivery cost'!$E$31)</f>
        <v>3.3583710901189558</v>
      </c>
      <c r="L16" s="10">
        <f>(SUM('Delivery cost'!$U$5:$V$5)+'Delivery cost'!$W$5*'Delivery cost'!I$31/'Delivery cost'!$E$31)</f>
        <v>3.4613047582759782</v>
      </c>
      <c r="M16" s="10">
        <f>(SUM('Delivery cost'!$U$5:$V$5)+'Delivery cost'!$W$5*'Delivery cost'!J$31/'Delivery cost'!$E$31)</f>
        <v>3.5642384264330005</v>
      </c>
      <c r="N16" s="10">
        <f>(SUM('Delivery cost'!$U$5:$V$5)+'Delivery cost'!$W$5*'Delivery cost'!K$31/'Delivery cost'!$E$31)</f>
        <v>3.6465853609586185</v>
      </c>
      <c r="O16" s="10">
        <f>(SUM('Delivery cost'!$U$5:$V$5)+'Delivery cost'!$W$5*'Delivery cost'!L$31/'Delivery cost'!$E$31)</f>
        <v>3.6465853609586185</v>
      </c>
      <c r="P16" s="10">
        <f>(SUM('Delivery cost'!$U$5:$V$5)+'Delivery cost'!$W$5*'Delivery cost'!M$31/'Delivery cost'!$E$31)</f>
        <v>3.6465853609586185</v>
      </c>
      <c r="Q16" s="10">
        <v>5</v>
      </c>
      <c r="R16" s="91"/>
      <c r="S16" s="91"/>
      <c r="T16" s="91"/>
      <c r="U16" s="53"/>
      <c r="V16" s="53"/>
      <c r="W16" s="53"/>
      <c r="X16" s="53"/>
      <c r="Y16" s="53"/>
      <c r="Z16" s="53"/>
    </row>
    <row r="17" spans="2:26" s="54" customFormat="1" x14ac:dyDescent="0.25">
      <c r="B17" s="54" t="s">
        <v>37</v>
      </c>
      <c r="C17" s="54" t="s">
        <v>52</v>
      </c>
      <c r="D17" s="73" t="s">
        <v>5</v>
      </c>
      <c r="E17" s="73" t="s">
        <v>86</v>
      </c>
      <c r="F17" s="73" t="s">
        <v>59</v>
      </c>
      <c r="G17" s="73" t="s">
        <v>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5</v>
      </c>
      <c r="R17" s="91"/>
      <c r="S17" s="91"/>
      <c r="T17" s="91"/>
      <c r="U17" s="53"/>
      <c r="V17" s="53"/>
      <c r="W17" s="53"/>
      <c r="X17" s="53"/>
      <c r="Y17" s="53"/>
      <c r="Z17" s="53"/>
    </row>
    <row r="18" spans="2:26" s="54" customFormat="1" x14ac:dyDescent="0.25">
      <c r="B18" s="54" t="s">
        <v>38</v>
      </c>
      <c r="C18" s="54" t="s">
        <v>53</v>
      </c>
      <c r="D18" s="73" t="s">
        <v>5</v>
      </c>
      <c r="E18" s="73" t="s">
        <v>87</v>
      </c>
      <c r="F18" s="73" t="s">
        <v>59</v>
      </c>
      <c r="G18" s="73" t="s">
        <v>8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5</v>
      </c>
      <c r="R18" s="91"/>
      <c r="S18" s="91"/>
      <c r="T18" s="91"/>
      <c r="U18" s="53"/>
      <c r="V18" s="53"/>
      <c r="W18" s="53"/>
      <c r="X18" s="53"/>
      <c r="Y18" s="53"/>
      <c r="Z18" s="53"/>
    </row>
    <row r="19" spans="2:26" s="54" customFormat="1" x14ac:dyDescent="0.25">
      <c r="B19" s="54" t="s">
        <v>39</v>
      </c>
      <c r="C19" s="54" t="s">
        <v>54</v>
      </c>
      <c r="D19" s="73" t="s">
        <v>5</v>
      </c>
      <c r="E19" s="73" t="s">
        <v>88</v>
      </c>
      <c r="F19" s="73" t="s">
        <v>59</v>
      </c>
      <c r="G19" s="73" t="s">
        <v>8</v>
      </c>
      <c r="H19" s="10">
        <f>SUM('Delivery cost'!$U$5:$W$5)</f>
        <v>3.770105762747046</v>
      </c>
      <c r="I19" s="10">
        <f>(SUM('Delivery cost'!$U$5:$V$5)+'Delivery cost'!$W$5*'Delivery cost'!F$31/'Delivery cost'!$E$31)</f>
        <v>3.4498676840363087</v>
      </c>
      <c r="J19" s="10">
        <f>(SUM('Delivery cost'!$U$5:$V$5)+'Delivery cost'!$W$5*'Delivery cost'!G$31/'Delivery cost'!$E$31)</f>
        <v>3.1662282428925135</v>
      </c>
      <c r="K19" s="10">
        <f>(SUM('Delivery cost'!$U$5:$V$5)+'Delivery cost'!$W$5*'Delivery cost'!H$31/'Delivery cost'!$E$31)</f>
        <v>3.3583710901189558</v>
      </c>
      <c r="L19" s="10">
        <f>(SUM('Delivery cost'!$U$5:$V$5)+'Delivery cost'!$W$5*'Delivery cost'!I$31/'Delivery cost'!$E$31)</f>
        <v>3.4613047582759782</v>
      </c>
      <c r="M19" s="10">
        <f>(SUM('Delivery cost'!$U$5:$V$5)+'Delivery cost'!$W$5*'Delivery cost'!J$31/'Delivery cost'!$E$31)</f>
        <v>3.5642384264330005</v>
      </c>
      <c r="N19" s="10">
        <f>(SUM('Delivery cost'!$U$5:$V$5)+'Delivery cost'!$W$5*'Delivery cost'!K$31/'Delivery cost'!$E$31)</f>
        <v>3.6465853609586185</v>
      </c>
      <c r="O19" s="10">
        <f>(SUM('Delivery cost'!$U$5:$V$5)+'Delivery cost'!$W$5*'Delivery cost'!L$31/'Delivery cost'!$E$31)</f>
        <v>3.6465853609586185</v>
      </c>
      <c r="P19" s="10">
        <f>(SUM('Delivery cost'!$U$5:$V$5)+'Delivery cost'!$W$5*'Delivery cost'!M$31/'Delivery cost'!$E$31)</f>
        <v>3.6465853609586185</v>
      </c>
      <c r="Q19" s="10">
        <v>5</v>
      </c>
      <c r="R19" s="91"/>
      <c r="S19" s="91"/>
      <c r="T19" s="91"/>
      <c r="U19" s="53"/>
      <c r="V19" s="53"/>
      <c r="W19" s="53"/>
      <c r="X19" s="53"/>
      <c r="Y19" s="53"/>
      <c r="Z19" s="53"/>
    </row>
    <row r="20" spans="2:26" s="54" customFormat="1" x14ac:dyDescent="0.25">
      <c r="B20" s="55" t="s">
        <v>73</v>
      </c>
      <c r="C20" s="55" t="s">
        <v>55</v>
      </c>
      <c r="D20" s="56" t="s">
        <v>5</v>
      </c>
      <c r="E20" s="56" t="s">
        <v>89</v>
      </c>
      <c r="F20" s="56" t="s">
        <v>59</v>
      </c>
      <c r="G20" s="56" t="s">
        <v>8</v>
      </c>
      <c r="H20" s="11">
        <f>SUM('Delivery cost'!$U$5:$W$5)*1.1</f>
        <v>4.1471163390217507</v>
      </c>
      <c r="I20" s="11">
        <f>(SUM('Delivery cost'!$U$5:$V$5)+'Delivery cost'!$W$5*'Delivery cost'!F$31/'Delivery cost'!$E$31)*1.1</f>
        <v>3.7948544524399397</v>
      </c>
      <c r="J20" s="11">
        <f>(SUM('Delivery cost'!$U$5:$V$5)+'Delivery cost'!$W$5*'Delivery cost'!G$31/'Delivery cost'!$E$31)*1.1</f>
        <v>3.4828510671817652</v>
      </c>
      <c r="K20" s="11">
        <f>(SUM('Delivery cost'!$U$5:$V$5)+'Delivery cost'!$W$5*'Delivery cost'!H$31/'Delivery cost'!$E$31)*1.1</f>
        <v>3.6942081991308515</v>
      </c>
      <c r="L20" s="11">
        <f>(SUM('Delivery cost'!$U$5:$V$5)+'Delivery cost'!$W$5*'Delivery cost'!I$31/'Delivery cost'!$E$31)*1.1</f>
        <v>3.8074352341035764</v>
      </c>
      <c r="M20" s="11">
        <f>(SUM('Delivery cost'!$U$5:$V$5)+'Delivery cost'!$W$5*'Delivery cost'!J$31/'Delivery cost'!$E$31)*1.1</f>
        <v>3.9206622690763009</v>
      </c>
      <c r="N20" s="11">
        <f>(SUM('Delivery cost'!$U$5:$V$5)+'Delivery cost'!$W$5*'Delivery cost'!K$31/'Delivery cost'!$E$31)*1.1</f>
        <v>4.0112438970544808</v>
      </c>
      <c r="O20" s="11">
        <f>(SUM('Delivery cost'!$U$5:$V$5)+'Delivery cost'!$W$5*'Delivery cost'!L$31/'Delivery cost'!$E$31)*1.1</f>
        <v>4.0112438970544808</v>
      </c>
      <c r="P20" s="11">
        <f>(SUM('Delivery cost'!$U$5:$V$5)+'Delivery cost'!$W$5*'Delivery cost'!M$31/'Delivery cost'!$E$31)*1.1</f>
        <v>4.0112438970544808</v>
      </c>
      <c r="Q20" s="10">
        <v>5</v>
      </c>
      <c r="R20" s="91"/>
      <c r="S20" s="91"/>
      <c r="T20" s="91"/>
      <c r="U20" s="53"/>
      <c r="V20" s="53"/>
      <c r="W20" s="53"/>
      <c r="X20" s="53"/>
      <c r="Y20" s="53"/>
      <c r="Z20" s="53"/>
    </row>
    <row r="21" spans="2:26" x14ac:dyDescent="0.25">
      <c r="B21" s="54"/>
      <c r="C21" s="54"/>
      <c r="D21" s="73"/>
      <c r="E21" s="73"/>
      <c r="F21" s="73"/>
      <c r="G21" s="7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1"/>
      <c r="U21" s="91"/>
      <c r="V21" s="91"/>
    </row>
    <row r="22" spans="2:26" x14ac:dyDescent="0.25">
      <c r="B22" s="25" t="s">
        <v>0</v>
      </c>
      <c r="C22" s="25"/>
      <c r="G22" s="54"/>
      <c r="T22" s="91"/>
      <c r="U22" s="91"/>
      <c r="V22" s="91"/>
    </row>
    <row r="23" spans="2:26" ht="21" x14ac:dyDescent="0.25">
      <c r="B23" s="25"/>
      <c r="C23" s="25"/>
      <c r="T23" s="63"/>
      <c r="U23" s="88"/>
      <c r="V23" s="91"/>
      <c r="W23" s="54"/>
      <c r="X23" s="54"/>
      <c r="Y23" s="54"/>
    </row>
    <row r="29" spans="2:26" x14ac:dyDescent="0.25">
      <c r="B29" s="30" t="s">
        <v>71</v>
      </c>
      <c r="C29" s="24"/>
      <c r="D29" s="60"/>
      <c r="E29" s="24"/>
      <c r="F29" s="108"/>
      <c r="G29" s="109"/>
      <c r="H29" s="116" t="s">
        <v>61</v>
      </c>
      <c r="I29" s="116"/>
      <c r="J29" s="116"/>
      <c r="K29" s="116"/>
      <c r="L29" s="109"/>
      <c r="M29" s="110"/>
      <c r="N29" s="24"/>
    </row>
    <row r="30" spans="2:26" x14ac:dyDescent="0.25">
      <c r="B30" s="31"/>
      <c r="C30" s="32"/>
      <c r="D30" s="84"/>
      <c r="E30" s="97">
        <v>2010</v>
      </c>
      <c r="F30" s="33">
        <v>2015</v>
      </c>
      <c r="G30" s="34">
        <v>2020</v>
      </c>
      <c r="H30" s="34">
        <v>2025</v>
      </c>
      <c r="I30" s="34">
        <v>2030</v>
      </c>
      <c r="J30" s="34">
        <v>2035</v>
      </c>
      <c r="K30" s="34">
        <v>2040</v>
      </c>
      <c r="L30" s="34">
        <v>2045</v>
      </c>
      <c r="M30" s="89">
        <v>2050</v>
      </c>
      <c r="N30" s="87"/>
    </row>
    <row r="31" spans="2:26" x14ac:dyDescent="0.25">
      <c r="B31" s="47"/>
      <c r="C31" s="51" t="s">
        <v>18</v>
      </c>
      <c r="D31" s="6"/>
      <c r="E31" s="101">
        <v>91</v>
      </c>
      <c r="F31" s="111">
        <f t="shared" ref="F31:F33" si="0">(E43-D43)/($E$42-$D$42)*($F$30-$D$42)+D43</f>
        <v>75.444444444444443</v>
      </c>
      <c r="G31" s="111">
        <f t="shared" ref="G31:G33" si="1">(E43-F43)/($F$42-$E$42)*($G$30-$E$42)+E43</f>
        <v>61.666666666666664</v>
      </c>
      <c r="H31" s="101">
        <v>71</v>
      </c>
      <c r="I31" s="101">
        <v>76</v>
      </c>
      <c r="J31" s="101">
        <v>81</v>
      </c>
      <c r="K31" s="102">
        <v>85</v>
      </c>
      <c r="L31" s="111">
        <f t="shared" ref="L31:M33" si="2">K31</f>
        <v>85</v>
      </c>
      <c r="M31" s="111">
        <f t="shared" si="2"/>
        <v>85</v>
      </c>
      <c r="N31" s="90" t="s">
        <v>65</v>
      </c>
    </row>
    <row r="32" spans="2:26" x14ac:dyDescent="0.25">
      <c r="B32" s="47"/>
      <c r="C32" s="51" t="s">
        <v>19</v>
      </c>
      <c r="D32" s="6"/>
      <c r="E32" s="101">
        <v>8.6999999999999993</v>
      </c>
      <c r="F32" s="111">
        <f t="shared" si="0"/>
        <v>7.5888888888888886</v>
      </c>
      <c r="G32" s="111">
        <f t="shared" si="1"/>
        <v>6.6000000000000005</v>
      </c>
      <c r="H32" s="101">
        <v>7.3</v>
      </c>
      <c r="I32" s="101">
        <v>11.1</v>
      </c>
      <c r="J32" s="101">
        <v>13</v>
      </c>
      <c r="K32" s="102">
        <f>J32*(1+(J32/I32-1))</f>
        <v>15.225225225225225</v>
      </c>
      <c r="L32" s="111">
        <f t="shared" si="2"/>
        <v>15.225225225225225</v>
      </c>
      <c r="M32" s="111">
        <f t="shared" si="2"/>
        <v>15.225225225225225</v>
      </c>
      <c r="N32" s="90" t="s">
        <v>67</v>
      </c>
    </row>
    <row r="33" spans="2:15" x14ac:dyDescent="0.25">
      <c r="B33" s="48"/>
      <c r="C33" s="52" t="s">
        <v>20</v>
      </c>
      <c r="D33" s="7"/>
      <c r="E33" s="104">
        <v>108</v>
      </c>
      <c r="F33" s="112">
        <f t="shared" si="0"/>
        <v>81.888888888888886</v>
      </c>
      <c r="G33" s="112">
        <f t="shared" si="1"/>
        <v>60.333333333333336</v>
      </c>
      <c r="H33" s="104">
        <v>65</v>
      </c>
      <c r="I33" s="104">
        <v>80</v>
      </c>
      <c r="J33" s="104">
        <v>88</v>
      </c>
      <c r="K33" s="105">
        <f>J33*(1+(J33/I33-1))</f>
        <v>96.800000000000011</v>
      </c>
      <c r="L33" s="111">
        <f t="shared" si="2"/>
        <v>96.800000000000011</v>
      </c>
      <c r="M33" s="111">
        <f t="shared" si="2"/>
        <v>96.800000000000011</v>
      </c>
      <c r="N33" s="90" t="s">
        <v>69</v>
      </c>
    </row>
    <row r="34" spans="2:15" x14ac:dyDescent="0.25">
      <c r="B34" s="28" t="s">
        <v>17</v>
      </c>
      <c r="C34" s="49" t="s">
        <v>18</v>
      </c>
      <c r="D34" s="85"/>
      <c r="E34" s="35"/>
      <c r="F34" s="36">
        <f t="shared" ref="F34:M34" si="3">F31/E31</f>
        <v>0.829059829059829</v>
      </c>
      <c r="G34" s="37">
        <f>G31/F31</f>
        <v>0.81737849779086891</v>
      </c>
      <c r="H34" s="37">
        <f t="shared" si="3"/>
        <v>1.1513513513513514</v>
      </c>
      <c r="I34" s="37">
        <f t="shared" si="3"/>
        <v>1.0704225352112675</v>
      </c>
      <c r="J34" s="37">
        <f t="shared" si="3"/>
        <v>1.0657894736842106</v>
      </c>
      <c r="K34" s="37">
        <f t="shared" si="3"/>
        <v>1.0493827160493827</v>
      </c>
      <c r="L34" s="37">
        <f t="shared" si="3"/>
        <v>1</v>
      </c>
      <c r="M34" s="38">
        <f t="shared" si="3"/>
        <v>1</v>
      </c>
      <c r="N34" s="5"/>
    </row>
    <row r="35" spans="2:15" x14ac:dyDescent="0.25">
      <c r="B35" s="28" t="s">
        <v>17</v>
      </c>
      <c r="C35" s="49" t="s">
        <v>19</v>
      </c>
      <c r="D35" s="85"/>
      <c r="E35" s="39"/>
      <c r="F35" s="40">
        <f t="shared" ref="F35:M35" si="4">F32/E32</f>
        <v>0.8722860791826309</v>
      </c>
      <c r="G35" s="41">
        <f>G32/F32</f>
        <v>0.86969253294289905</v>
      </c>
      <c r="H35" s="41">
        <f t="shared" si="4"/>
        <v>1.106060606060606</v>
      </c>
      <c r="I35" s="41">
        <f t="shared" si="4"/>
        <v>1.5205479452054795</v>
      </c>
      <c r="J35" s="41">
        <f t="shared" si="4"/>
        <v>1.1711711711711712</v>
      </c>
      <c r="K35" s="41">
        <f t="shared" si="4"/>
        <v>1.1711711711711712</v>
      </c>
      <c r="L35" s="41">
        <f t="shared" si="4"/>
        <v>1</v>
      </c>
      <c r="M35" s="42">
        <f t="shared" si="4"/>
        <v>1</v>
      </c>
      <c r="N35" s="5"/>
    </row>
    <row r="36" spans="2:15" x14ac:dyDescent="0.25">
      <c r="B36" s="29" t="s">
        <v>17</v>
      </c>
      <c r="C36" s="50" t="s">
        <v>20</v>
      </c>
      <c r="D36" s="86"/>
      <c r="E36" s="43"/>
      <c r="F36" s="44">
        <f t="shared" ref="F36:M36" si="5">F33/E33</f>
        <v>0.75823045267489708</v>
      </c>
      <c r="G36" s="45">
        <f>G33/F33</f>
        <v>0.73677069199457268</v>
      </c>
      <c r="H36" s="45">
        <f t="shared" si="5"/>
        <v>1.0773480662983426</v>
      </c>
      <c r="I36" s="45">
        <f t="shared" si="5"/>
        <v>1.2307692307692308</v>
      </c>
      <c r="J36" s="45">
        <f t="shared" si="5"/>
        <v>1.1000000000000001</v>
      </c>
      <c r="K36" s="45">
        <f t="shared" si="5"/>
        <v>1.1000000000000001</v>
      </c>
      <c r="L36" s="45">
        <f t="shared" si="5"/>
        <v>1</v>
      </c>
      <c r="M36" s="46">
        <f t="shared" si="5"/>
        <v>1</v>
      </c>
      <c r="N36" s="5"/>
    </row>
    <row r="37" spans="2:15" x14ac:dyDescent="0.25">
      <c r="B37" s="24"/>
      <c r="C37" s="24"/>
      <c r="D37" s="60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2:15" x14ac:dyDescent="0.25">
      <c r="B38" s="24"/>
      <c r="C38" s="24"/>
      <c r="D38" s="60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2:15" x14ac:dyDescent="0.25">
      <c r="B39" s="26"/>
      <c r="C39" s="26"/>
      <c r="D39" s="60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4"/>
    </row>
    <row r="40" spans="2:15" x14ac:dyDescent="0.25">
      <c r="B40" s="26"/>
      <c r="C40" s="26"/>
      <c r="D40" s="60"/>
      <c r="E40" s="26"/>
      <c r="F40" s="26"/>
      <c r="G40" s="26"/>
      <c r="H40" s="26"/>
      <c r="I40" s="24"/>
      <c r="J40" s="24"/>
      <c r="K40" s="26"/>
      <c r="L40" s="24"/>
      <c r="M40" s="24"/>
      <c r="N40" s="24"/>
      <c r="O40" s="24"/>
    </row>
    <row r="41" spans="2:15" x14ac:dyDescent="0.25">
      <c r="B41" s="93" t="s">
        <v>60</v>
      </c>
      <c r="C41" s="94"/>
      <c r="D41" s="94"/>
      <c r="E41" s="95"/>
      <c r="F41" s="114" t="s">
        <v>61</v>
      </c>
      <c r="G41" s="114"/>
      <c r="H41" s="114"/>
      <c r="I41" s="115"/>
      <c r="J41"/>
      <c r="K41"/>
      <c r="L41"/>
      <c r="M41"/>
      <c r="N41" s="24"/>
      <c r="O41" s="24"/>
    </row>
    <row r="42" spans="2:15" x14ac:dyDescent="0.25">
      <c r="B42" s="96" t="s">
        <v>62</v>
      </c>
      <c r="C42" s="96" t="s">
        <v>63</v>
      </c>
      <c r="D42" s="97">
        <v>2010</v>
      </c>
      <c r="E42" s="97">
        <v>2019</v>
      </c>
      <c r="F42" s="98">
        <v>2025</v>
      </c>
      <c r="G42" s="97">
        <v>2030</v>
      </c>
      <c r="H42" s="97">
        <v>2035</v>
      </c>
      <c r="I42" s="99">
        <v>2040</v>
      </c>
      <c r="J42"/>
      <c r="K42"/>
      <c r="L42"/>
      <c r="M42"/>
      <c r="N42" s="24"/>
      <c r="O42" s="24"/>
    </row>
    <row r="43" spans="2:15" x14ac:dyDescent="0.25">
      <c r="B43" s="100" t="s">
        <v>64</v>
      </c>
      <c r="C43" s="100" t="s">
        <v>65</v>
      </c>
      <c r="D43" s="101">
        <v>91</v>
      </c>
      <c r="E43" s="102">
        <v>63</v>
      </c>
      <c r="F43" s="101">
        <v>71</v>
      </c>
      <c r="G43" s="101">
        <v>76</v>
      </c>
      <c r="H43" s="101">
        <v>81</v>
      </c>
      <c r="I43" s="102">
        <v>85</v>
      </c>
      <c r="J43"/>
      <c r="K43"/>
      <c r="L43"/>
      <c r="M43"/>
      <c r="N43" s="24"/>
      <c r="O43" s="24"/>
    </row>
    <row r="44" spans="2:15" x14ac:dyDescent="0.25">
      <c r="B44" s="100" t="s">
        <v>66</v>
      </c>
      <c r="C44" s="100" t="s">
        <v>67</v>
      </c>
      <c r="D44" s="101">
        <v>8.6999999999999993</v>
      </c>
      <c r="E44" s="102">
        <v>6.7</v>
      </c>
      <c r="F44" s="101">
        <v>7.3</v>
      </c>
      <c r="G44" s="101">
        <v>11.1</v>
      </c>
      <c r="H44" s="101">
        <v>13</v>
      </c>
      <c r="I44" s="102">
        <f>H44*(1+(H44/G44-1))</f>
        <v>15.225225225225225</v>
      </c>
      <c r="J44"/>
      <c r="K44"/>
      <c r="L44"/>
      <c r="M44"/>
      <c r="N44" s="24"/>
      <c r="O44" s="24"/>
    </row>
    <row r="45" spans="2:15" x14ac:dyDescent="0.25">
      <c r="B45" s="103" t="s">
        <v>68</v>
      </c>
      <c r="C45" s="103" t="s">
        <v>69</v>
      </c>
      <c r="D45" s="104">
        <v>108</v>
      </c>
      <c r="E45" s="105">
        <v>61</v>
      </c>
      <c r="F45" s="104">
        <v>65</v>
      </c>
      <c r="G45" s="104">
        <v>80</v>
      </c>
      <c r="H45" s="104">
        <v>88</v>
      </c>
      <c r="I45" s="105">
        <f>H45*(1+(H45/G45-1))</f>
        <v>96.800000000000011</v>
      </c>
      <c r="J45"/>
      <c r="K45"/>
      <c r="L45"/>
      <c r="M45"/>
      <c r="N45" s="24"/>
      <c r="O45" s="24"/>
    </row>
    <row r="46" spans="2:15" x14ac:dyDescent="0.25">
      <c r="B46" s="106" t="s">
        <v>70</v>
      </c>
      <c r="C46" s="10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4"/>
      <c r="O46" s="24"/>
    </row>
    <row r="47" spans="2:15" x14ac:dyDescent="0.25">
      <c r="B47" s="24"/>
      <c r="C47" s="24"/>
      <c r="D47" s="60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2:15" x14ac:dyDescent="0.25">
      <c r="B48" s="24"/>
      <c r="C48" s="24"/>
      <c r="D48" s="60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2:15" x14ac:dyDescent="0.25">
      <c r="B49" s="24"/>
      <c r="C49" s="24"/>
      <c r="D49" s="60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2:15" x14ac:dyDescent="0.25">
      <c r="B50" s="24"/>
      <c r="C50" s="24"/>
      <c r="D50" s="60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</sheetData>
  <mergeCells count="3">
    <mergeCell ref="U3:V3"/>
    <mergeCell ref="F41:I41"/>
    <mergeCell ref="H29:K2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2:J23"/>
  <sheetViews>
    <sheetView topLeftCell="A2" workbookViewId="0">
      <selection activeCell="D30" sqref="D30"/>
    </sheetView>
  </sheetViews>
  <sheetFormatPr defaultRowHeight="15" x14ac:dyDescent="0.25"/>
  <cols>
    <col min="1" max="1" width="9.5703125" style="9" bestFit="1" customWidth="1"/>
    <col min="2" max="2" width="11.85546875" style="9" customWidth="1"/>
    <col min="3" max="16384" width="9.140625" style="9"/>
  </cols>
  <sheetData>
    <row r="2" spans="1:10" x14ac:dyDescent="0.25">
      <c r="A2" s="61" t="s">
        <v>1</v>
      </c>
      <c r="B2" s="62">
        <v>4.1868000000000002E-2</v>
      </c>
    </row>
    <row r="3" spans="1:10" x14ac:dyDescent="0.25">
      <c r="A3" s="61" t="s">
        <v>28</v>
      </c>
      <c r="B3" s="62">
        <v>41.868000000000002</v>
      </c>
    </row>
    <row r="5" spans="1:10" x14ac:dyDescent="0.25">
      <c r="A5" s="12" t="s">
        <v>26</v>
      </c>
    </row>
    <row r="6" spans="1:10" ht="26.25" x14ac:dyDescent="0.25">
      <c r="A6" s="64"/>
      <c r="B6" s="65" t="s">
        <v>27</v>
      </c>
      <c r="C6" s="66" t="s">
        <v>25</v>
      </c>
      <c r="F6" s="117" t="s">
        <v>13</v>
      </c>
      <c r="G6" s="118"/>
      <c r="H6" s="118"/>
      <c r="I6" s="118"/>
      <c r="J6" s="119"/>
    </row>
    <row r="7" spans="1:10" x14ac:dyDescent="0.25">
      <c r="A7" s="67">
        <v>2000</v>
      </c>
      <c r="B7" s="68"/>
      <c r="C7" s="68">
        <v>100</v>
      </c>
      <c r="F7" s="14" t="s">
        <v>14</v>
      </c>
      <c r="G7" s="15">
        <v>2000</v>
      </c>
      <c r="H7" s="16">
        <v>2010</v>
      </c>
      <c r="I7" s="16">
        <v>2005</v>
      </c>
      <c r="J7" s="17">
        <v>2006</v>
      </c>
    </row>
    <row r="8" spans="1:10" x14ac:dyDescent="0.25">
      <c r="A8" s="69">
        <v>2001</v>
      </c>
      <c r="B8" s="70">
        <v>2.1999999999999999E-2</v>
      </c>
      <c r="C8" s="68">
        <f>C7+(C7*B8)</f>
        <v>102.2</v>
      </c>
      <c r="F8" s="18">
        <v>39052</v>
      </c>
      <c r="G8" s="19">
        <v>79.3</v>
      </c>
      <c r="H8" s="20">
        <v>101.2</v>
      </c>
      <c r="I8" s="20">
        <v>94.3</v>
      </c>
      <c r="J8" s="21">
        <v>100</v>
      </c>
    </row>
    <row r="9" spans="1:10" x14ac:dyDescent="0.25">
      <c r="A9" s="69">
        <v>2002</v>
      </c>
      <c r="B9" s="70">
        <v>2.1000000000000001E-2</v>
      </c>
      <c r="C9" s="71">
        <f t="shared" ref="C9:C21" si="0">C8+(C8*B9)</f>
        <v>104.34620000000001</v>
      </c>
      <c r="F9" s="22">
        <v>38687</v>
      </c>
      <c r="G9" s="23">
        <f>G8/$I$8*100</f>
        <v>84.093319194061493</v>
      </c>
      <c r="H9" s="23">
        <f>H8/$I$8*100</f>
        <v>107.31707317073172</v>
      </c>
      <c r="I9" s="23">
        <f>I8/$I$8*100</f>
        <v>100</v>
      </c>
      <c r="J9" s="23">
        <f>J8/$I$8*100</f>
        <v>106.04453870625663</v>
      </c>
    </row>
    <row r="10" spans="1:10" x14ac:dyDescent="0.25">
      <c r="A10" s="69">
        <v>2003</v>
      </c>
      <c r="B10" s="70">
        <v>0.02</v>
      </c>
      <c r="C10" s="71">
        <f t="shared" si="0"/>
        <v>106.43312400000001</v>
      </c>
      <c r="F10" s="22">
        <v>36861</v>
      </c>
      <c r="G10" s="23">
        <f>G8/$G$8*100</f>
        <v>100</v>
      </c>
      <c r="H10" s="23">
        <f>H8/$G$8*100</f>
        <v>127.61664564943254</v>
      </c>
      <c r="I10" s="23">
        <f>I8/$G$8*100</f>
        <v>118.91551071878941</v>
      </c>
      <c r="J10" s="23">
        <f>J8/$G$8*100</f>
        <v>126.10340479192939</v>
      </c>
    </row>
    <row r="11" spans="1:10" x14ac:dyDescent="0.25">
      <c r="A11" s="69">
        <v>2004</v>
      </c>
      <c r="B11" s="70">
        <v>2.3E-2</v>
      </c>
      <c r="C11" s="71">
        <f t="shared" si="0"/>
        <v>108.88108585200001</v>
      </c>
      <c r="F11" s="22">
        <v>40878</v>
      </c>
      <c r="G11" s="23">
        <v>76</v>
      </c>
      <c r="H11" s="23">
        <v>96.9</v>
      </c>
      <c r="I11" s="23">
        <v>90.3</v>
      </c>
      <c r="J11" s="23">
        <v>93.9</v>
      </c>
    </row>
    <row r="12" spans="1:10" x14ac:dyDescent="0.25">
      <c r="A12" s="69">
        <v>2005</v>
      </c>
      <c r="B12" s="70">
        <v>2.3E-2</v>
      </c>
      <c r="C12" s="71">
        <f t="shared" si="0"/>
        <v>111.38535082659601</v>
      </c>
      <c r="F12" s="1" t="s">
        <v>15</v>
      </c>
      <c r="G12" s="1"/>
      <c r="H12" s="1"/>
      <c r="I12" s="1"/>
      <c r="J12" s="1"/>
    </row>
    <row r="13" spans="1:10" x14ac:dyDescent="0.25">
      <c r="A13" s="69">
        <v>2006</v>
      </c>
      <c r="B13" s="70">
        <v>2.3E-2</v>
      </c>
      <c r="C13" s="71">
        <f t="shared" si="0"/>
        <v>113.94721389560772</v>
      </c>
    </row>
    <row r="14" spans="1:10" x14ac:dyDescent="0.25">
      <c r="A14" s="69">
        <v>2007</v>
      </c>
      <c r="B14" s="70">
        <v>2.4E-2</v>
      </c>
      <c r="C14" s="71">
        <f t="shared" si="0"/>
        <v>116.6819470291023</v>
      </c>
    </row>
    <row r="15" spans="1:10" x14ac:dyDescent="0.25">
      <c r="A15" s="69">
        <v>2008</v>
      </c>
      <c r="B15" s="70">
        <v>3.6999999999999998E-2</v>
      </c>
      <c r="C15" s="71">
        <f t="shared" si="0"/>
        <v>120.99917906917909</v>
      </c>
    </row>
    <row r="16" spans="1:10" x14ac:dyDescent="0.25">
      <c r="A16" s="69">
        <v>2009</v>
      </c>
      <c r="B16" s="70">
        <v>0.01</v>
      </c>
      <c r="C16" s="71">
        <f t="shared" si="0"/>
        <v>122.20917085987088</v>
      </c>
    </row>
    <row r="17" spans="1:5" x14ac:dyDescent="0.25">
      <c r="A17" s="69">
        <v>2010</v>
      </c>
      <c r="B17" s="70">
        <v>2.1000000000000001E-2</v>
      </c>
      <c r="C17" s="71">
        <f t="shared" si="0"/>
        <v>124.77556344792816</v>
      </c>
    </row>
    <row r="18" spans="1:5" x14ac:dyDescent="0.25">
      <c r="A18" s="69">
        <v>2011</v>
      </c>
      <c r="B18" s="70">
        <v>3.1E-2</v>
      </c>
      <c r="C18" s="71">
        <f t="shared" si="0"/>
        <v>128.64360591481395</v>
      </c>
      <c r="E18" s="9">
        <f>C7/C18</f>
        <v>0.77734139438083416</v>
      </c>
    </row>
    <row r="19" spans="1:5" x14ac:dyDescent="0.25">
      <c r="A19" s="69">
        <v>2012</v>
      </c>
      <c r="B19" s="70">
        <v>2.5999999999999999E-2</v>
      </c>
      <c r="C19" s="71">
        <f t="shared" si="0"/>
        <v>131.98833966859911</v>
      </c>
    </row>
    <row r="20" spans="1:5" x14ac:dyDescent="0.25">
      <c r="A20" s="69">
        <v>2013</v>
      </c>
      <c r="B20" s="70">
        <v>1.4999999999999999E-2</v>
      </c>
      <c r="C20" s="71">
        <f t="shared" si="0"/>
        <v>133.9681647636281</v>
      </c>
    </row>
    <row r="21" spans="1:5" x14ac:dyDescent="0.25">
      <c r="A21" s="69">
        <v>2014</v>
      </c>
      <c r="B21" s="70">
        <v>5.0000000000000001E-3</v>
      </c>
      <c r="C21" s="71">
        <f t="shared" si="0"/>
        <v>134.63800558744623</v>
      </c>
    </row>
    <row r="22" spans="1:5" x14ac:dyDescent="0.25">
      <c r="A22" s="72">
        <v>2015</v>
      </c>
      <c r="B22" s="70">
        <v>0</v>
      </c>
      <c r="C22" s="71">
        <f>C21+(C21*B22)</f>
        <v>134.63800558744623</v>
      </c>
    </row>
    <row r="23" spans="1:5" x14ac:dyDescent="0.25">
      <c r="A23" s="53" t="s">
        <v>24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Delivery cost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2021-11-10T21:07:12Z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919582068920135</vt:r8>
  </property>
</Properties>
</file>