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AF547C46-4844-4E33-B9BE-8070FC5D4E1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K7" i="1"/>
  <c r="L7" i="1"/>
  <c r="M7" i="1"/>
  <c r="N7" i="1"/>
  <c r="O7" i="1"/>
  <c r="O8" i="1" s="1"/>
  <c r="O9" i="1" s="1"/>
  <c r="O10" i="1" s="1"/>
  <c r="P7" i="1"/>
  <c r="P8" i="1" s="1"/>
  <c r="P9" i="1" s="1"/>
  <c r="P10" i="1" s="1"/>
  <c r="Q7" i="1"/>
  <c r="R7" i="1"/>
  <c r="S7" i="1"/>
  <c r="T7" i="1"/>
  <c r="U7" i="1"/>
  <c r="V7" i="1"/>
  <c r="W7" i="1"/>
  <c r="W8" i="1" s="1"/>
  <c r="W9" i="1" s="1"/>
  <c r="W10" i="1" s="1"/>
  <c r="X7" i="1"/>
  <c r="X8" i="1" s="1"/>
  <c r="X9" i="1" s="1"/>
  <c r="X10" i="1" s="1"/>
  <c r="Y7" i="1"/>
  <c r="Z7" i="1"/>
  <c r="AA7" i="1"/>
  <c r="AB7" i="1"/>
  <c r="AC7" i="1"/>
  <c r="AD7" i="1"/>
  <c r="AE7" i="1"/>
  <c r="AE8" i="1" s="1"/>
  <c r="AE9" i="1" s="1"/>
  <c r="AE10" i="1" s="1"/>
  <c r="AF7" i="1"/>
  <c r="AF8" i="1" s="1"/>
  <c r="AF9" i="1" s="1"/>
  <c r="AF10" i="1" s="1"/>
  <c r="AG7" i="1"/>
  <c r="AH7" i="1"/>
  <c r="I8" i="1"/>
  <c r="J8" i="1"/>
  <c r="K8" i="1"/>
  <c r="L8" i="1"/>
  <c r="M8" i="1"/>
  <c r="M9" i="1" s="1"/>
  <c r="M10" i="1" s="1"/>
  <c r="N8" i="1"/>
  <c r="N9" i="1" s="1"/>
  <c r="N10" i="1" s="1"/>
  <c r="Q8" i="1"/>
  <c r="R8" i="1"/>
  <c r="S8" i="1"/>
  <c r="T8" i="1"/>
  <c r="U8" i="1"/>
  <c r="U9" i="1" s="1"/>
  <c r="U10" i="1" s="1"/>
  <c r="V8" i="1"/>
  <c r="V9" i="1" s="1"/>
  <c r="V10" i="1" s="1"/>
  <c r="Y8" i="1"/>
  <c r="Z8" i="1"/>
  <c r="AA8" i="1"/>
  <c r="AB8" i="1"/>
  <c r="AC8" i="1"/>
  <c r="AC9" i="1" s="1"/>
  <c r="AC10" i="1" s="1"/>
  <c r="AD8" i="1"/>
  <c r="AD9" i="1" s="1"/>
  <c r="AD10" i="1" s="1"/>
  <c r="AG8" i="1"/>
  <c r="AH8" i="1"/>
  <c r="I9" i="1"/>
  <c r="J9" i="1"/>
  <c r="K9" i="1"/>
  <c r="K10" i="1" s="1"/>
  <c r="L9" i="1"/>
  <c r="L10" i="1" s="1"/>
  <c r="Q9" i="1"/>
  <c r="R9" i="1"/>
  <c r="S9" i="1"/>
  <c r="S10" i="1" s="1"/>
  <c r="T9" i="1"/>
  <c r="T10" i="1" s="1"/>
  <c r="Y9" i="1"/>
  <c r="Z9" i="1"/>
  <c r="AA9" i="1"/>
  <c r="AA10" i="1" s="1"/>
  <c r="AB9" i="1"/>
  <c r="AB10" i="1" s="1"/>
  <c r="AG9" i="1"/>
  <c r="AH9" i="1"/>
  <c r="I10" i="1"/>
  <c r="J10" i="1"/>
  <c r="Q10" i="1"/>
  <c r="R10" i="1"/>
  <c r="Y10" i="1"/>
  <c r="Z10" i="1"/>
  <c r="AG10" i="1"/>
  <c r="AH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H11" i="1"/>
  <c r="H10" i="1"/>
  <c r="H9" i="1"/>
  <c r="H8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I34" i="1"/>
  <c r="I14" i="1" s="1"/>
  <c r="I15" i="1" s="1"/>
  <c r="J34" i="1"/>
  <c r="J14" i="1" s="1"/>
  <c r="J15" i="1" s="1"/>
  <c r="K34" i="1"/>
  <c r="K14" i="1" s="1"/>
  <c r="K15" i="1" s="1"/>
  <c r="L34" i="1"/>
  <c r="L14" i="1" s="1"/>
  <c r="L15" i="1" s="1"/>
  <c r="M34" i="1"/>
  <c r="M14" i="1" s="1"/>
  <c r="M15" i="1" s="1"/>
  <c r="N34" i="1"/>
  <c r="N14" i="1" s="1"/>
  <c r="N15" i="1" s="1"/>
  <c r="O34" i="1"/>
  <c r="O14" i="1" s="1"/>
  <c r="O15" i="1" s="1"/>
  <c r="P34" i="1"/>
  <c r="P14" i="1" s="1"/>
  <c r="P15" i="1" s="1"/>
  <c r="Q34" i="1"/>
  <c r="Q14" i="1" s="1"/>
  <c r="Q15" i="1" s="1"/>
  <c r="R34" i="1"/>
  <c r="R14" i="1" s="1"/>
  <c r="R15" i="1" s="1"/>
  <c r="S34" i="1"/>
  <c r="S14" i="1" s="1"/>
  <c r="S15" i="1" s="1"/>
  <c r="T34" i="1"/>
  <c r="T14" i="1" s="1"/>
  <c r="T15" i="1" s="1"/>
  <c r="U34" i="1"/>
  <c r="U14" i="1" s="1"/>
  <c r="U15" i="1" s="1"/>
  <c r="V34" i="1"/>
  <c r="V14" i="1" s="1"/>
  <c r="V15" i="1" s="1"/>
  <c r="W34" i="1"/>
  <c r="W14" i="1" s="1"/>
  <c r="W15" i="1" s="1"/>
  <c r="X34" i="1"/>
  <c r="X14" i="1" s="1"/>
  <c r="X15" i="1" s="1"/>
  <c r="Y34" i="1"/>
  <c r="Y14" i="1" s="1"/>
  <c r="Y15" i="1" s="1"/>
  <c r="Z34" i="1"/>
  <c r="Z14" i="1" s="1"/>
  <c r="Z15" i="1" s="1"/>
  <c r="AA34" i="1"/>
  <c r="AA14" i="1" s="1"/>
  <c r="AA15" i="1" s="1"/>
  <c r="AB34" i="1"/>
  <c r="AB14" i="1" s="1"/>
  <c r="AB15" i="1" s="1"/>
  <c r="AC34" i="1"/>
  <c r="AC14" i="1" s="1"/>
  <c r="AC15" i="1" s="1"/>
  <c r="AD34" i="1"/>
  <c r="AD14" i="1" s="1"/>
  <c r="AD15" i="1" s="1"/>
  <c r="AE34" i="1"/>
  <c r="AE14" i="1" s="1"/>
  <c r="AE15" i="1" s="1"/>
  <c r="AF34" i="1"/>
  <c r="AF14" i="1" s="1"/>
  <c r="AF15" i="1" s="1"/>
  <c r="AG34" i="1"/>
  <c r="AG14" i="1" s="1"/>
  <c r="AG15" i="1" s="1"/>
  <c r="AH34" i="1"/>
  <c r="AH14" i="1" s="1"/>
  <c r="AH15" i="1" s="1"/>
  <c r="I35" i="1"/>
  <c r="I18" i="1" s="1"/>
  <c r="I19" i="1" s="1"/>
  <c r="J35" i="1"/>
  <c r="J18" i="1" s="1"/>
  <c r="J19" i="1" s="1"/>
  <c r="K35" i="1"/>
  <c r="K18" i="1" s="1"/>
  <c r="K19" i="1" s="1"/>
  <c r="L35" i="1"/>
  <c r="L18" i="1" s="1"/>
  <c r="L19" i="1" s="1"/>
  <c r="M35" i="1"/>
  <c r="M18" i="1" s="1"/>
  <c r="M19" i="1" s="1"/>
  <c r="N35" i="1"/>
  <c r="N18" i="1" s="1"/>
  <c r="N19" i="1" s="1"/>
  <c r="O35" i="1"/>
  <c r="O18" i="1" s="1"/>
  <c r="O19" i="1" s="1"/>
  <c r="P35" i="1"/>
  <c r="P18" i="1" s="1"/>
  <c r="P19" i="1" s="1"/>
  <c r="Q35" i="1"/>
  <c r="Q18" i="1" s="1"/>
  <c r="Q19" i="1" s="1"/>
  <c r="R35" i="1"/>
  <c r="R18" i="1" s="1"/>
  <c r="R19" i="1" s="1"/>
  <c r="S35" i="1"/>
  <c r="S18" i="1" s="1"/>
  <c r="S19" i="1" s="1"/>
  <c r="T35" i="1"/>
  <c r="T18" i="1" s="1"/>
  <c r="T19" i="1" s="1"/>
  <c r="U35" i="1"/>
  <c r="U18" i="1" s="1"/>
  <c r="U19" i="1" s="1"/>
  <c r="V35" i="1"/>
  <c r="V18" i="1" s="1"/>
  <c r="V19" i="1" s="1"/>
  <c r="W35" i="1"/>
  <c r="W18" i="1" s="1"/>
  <c r="W19" i="1" s="1"/>
  <c r="X35" i="1"/>
  <c r="X18" i="1" s="1"/>
  <c r="X19" i="1" s="1"/>
  <c r="Y35" i="1"/>
  <c r="Y18" i="1" s="1"/>
  <c r="Y19" i="1" s="1"/>
  <c r="Z35" i="1"/>
  <c r="Z18" i="1" s="1"/>
  <c r="Z19" i="1" s="1"/>
  <c r="AA35" i="1"/>
  <c r="AA18" i="1" s="1"/>
  <c r="AA19" i="1" s="1"/>
  <c r="AB35" i="1"/>
  <c r="AB18" i="1" s="1"/>
  <c r="AB19" i="1" s="1"/>
  <c r="AC35" i="1"/>
  <c r="AC18" i="1" s="1"/>
  <c r="AC19" i="1" s="1"/>
  <c r="AD35" i="1"/>
  <c r="AD18" i="1" s="1"/>
  <c r="AD19" i="1" s="1"/>
  <c r="AE35" i="1"/>
  <c r="AE18" i="1" s="1"/>
  <c r="AE19" i="1" s="1"/>
  <c r="AF35" i="1"/>
  <c r="AF18" i="1" s="1"/>
  <c r="AF19" i="1" s="1"/>
  <c r="AG35" i="1"/>
  <c r="AG18" i="1" s="1"/>
  <c r="AG19" i="1" s="1"/>
  <c r="AH35" i="1"/>
  <c r="AH18" i="1" s="1"/>
  <c r="AH19" i="1" s="1"/>
  <c r="I36" i="1"/>
  <c r="I22" i="1" s="1"/>
  <c r="I23" i="1" s="1"/>
  <c r="J36" i="1"/>
  <c r="J22" i="1" s="1"/>
  <c r="J23" i="1" s="1"/>
  <c r="K36" i="1"/>
  <c r="L36" i="1"/>
  <c r="L22" i="1" s="1"/>
  <c r="L23" i="1" s="1"/>
  <c r="M36" i="1"/>
  <c r="M22" i="1" s="1"/>
  <c r="M23" i="1" s="1"/>
  <c r="N36" i="1"/>
  <c r="N22" i="1" s="1"/>
  <c r="N23" i="1" s="1"/>
  <c r="O36" i="1"/>
  <c r="O22" i="1" s="1"/>
  <c r="O23" i="1" s="1"/>
  <c r="P36" i="1"/>
  <c r="P22" i="1" s="1"/>
  <c r="P23" i="1" s="1"/>
  <c r="Q36" i="1"/>
  <c r="Q22" i="1" s="1"/>
  <c r="Q23" i="1" s="1"/>
  <c r="R36" i="1"/>
  <c r="R22" i="1" s="1"/>
  <c r="R23" i="1" s="1"/>
  <c r="S36" i="1"/>
  <c r="S22" i="1" s="1"/>
  <c r="S23" i="1" s="1"/>
  <c r="T36" i="1"/>
  <c r="T22" i="1" s="1"/>
  <c r="T23" i="1" s="1"/>
  <c r="U36" i="1"/>
  <c r="U22" i="1" s="1"/>
  <c r="U23" i="1" s="1"/>
  <c r="V36" i="1"/>
  <c r="V22" i="1" s="1"/>
  <c r="V23" i="1" s="1"/>
  <c r="W36" i="1"/>
  <c r="W22" i="1" s="1"/>
  <c r="W23" i="1" s="1"/>
  <c r="X36" i="1"/>
  <c r="X22" i="1" s="1"/>
  <c r="X23" i="1" s="1"/>
  <c r="Y36" i="1"/>
  <c r="Y22" i="1" s="1"/>
  <c r="Y23" i="1" s="1"/>
  <c r="Z36" i="1"/>
  <c r="Z22" i="1" s="1"/>
  <c r="Z23" i="1" s="1"/>
  <c r="AA36" i="1"/>
  <c r="AA22" i="1" s="1"/>
  <c r="AA23" i="1" s="1"/>
  <c r="AB36" i="1"/>
  <c r="AB22" i="1" s="1"/>
  <c r="AB23" i="1" s="1"/>
  <c r="AC36" i="1"/>
  <c r="AC22" i="1" s="1"/>
  <c r="AC23" i="1" s="1"/>
  <c r="AD36" i="1"/>
  <c r="AD22" i="1" s="1"/>
  <c r="AD23" i="1" s="1"/>
  <c r="AE36" i="1"/>
  <c r="AE22" i="1" s="1"/>
  <c r="AE23" i="1" s="1"/>
  <c r="AF36" i="1"/>
  <c r="AF22" i="1" s="1"/>
  <c r="AF23" i="1" s="1"/>
  <c r="AG36" i="1"/>
  <c r="AG22" i="1" s="1"/>
  <c r="AG23" i="1" s="1"/>
  <c r="AH36" i="1"/>
  <c r="AH22" i="1" s="1"/>
  <c r="AH23" i="1" s="1"/>
  <c r="H36" i="1"/>
  <c r="H22" i="1" s="1"/>
  <c r="H23" i="1" s="1"/>
  <c r="H27" i="1" s="1"/>
  <c r="H28" i="1" s="1"/>
  <c r="I28" i="1" s="1"/>
  <c r="H35" i="1"/>
  <c r="H18" i="1" s="1"/>
  <c r="H19" i="1" s="1"/>
  <c r="H34" i="1"/>
  <c r="H14" i="1" s="1"/>
  <c r="H15" i="1" s="1"/>
  <c r="H33" i="1"/>
  <c r="H7" i="1" s="1"/>
  <c r="K22" i="1" l="1"/>
  <c r="K23" i="1" s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<sst xmlns="http://schemas.openxmlformats.org/spreadsheetml/2006/main" count="251" uniqueCount="145">
  <si>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</si>
  <si>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</si>
  <si>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</si>
  <si>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</si>
  <si>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</si>
  <si>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</si>
  <si>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</si>
  <si>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</si>
  <si>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</si>
  <si>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</si>
  <si>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</si>
  <si>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</si>
  <si>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</si>
  <si>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</si>
  <si>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</si>
  <si>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</si>
  <si>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</si>
  <si>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</si>
  <si>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</si>
  <si>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</si>
  <si>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</si>
  <si>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</si>
  <si>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</si>
  <si>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</si>
  <si>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</si>
  <si>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</si>
  <si>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</si>
  <si>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</si>
  <si>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</si>
  <si>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</si>
  <si>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</si>
  <si>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</si>
  <si>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</si>
  <si>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</si>
  <si>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</si>
  <si>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</si>
  <si>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</si>
  <si>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</si>
  <si>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</si>
  <si>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</si>
  <si>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</si>
  <si>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</si>
  <si>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</si>
  <si>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</si>
  <si>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</si>
  <si>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</si>
  <si>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</si>
  <si>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</si>
  <si>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</si>
  <si>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</si>
  <si>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</si>
  <si>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</si>
  <si>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</si>
  <si>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</si>
  <si>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</si>
  <si>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</si>
  <si>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</si>
  <si>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</si>
  <si>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</si>
  <si>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</si>
  <si>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</si>
  <si>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</si>
  <si>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</si>
  <si>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</si>
  <si>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</si>
  <si>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</si>
  <si>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</si>
  <si>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</si>
  <si>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</si>
  <si>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</si>
  <si>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</si>
  <si>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</si>
  <si>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</si>
  <si>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</si>
  <si>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</si>
  <si>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</si>
  <si>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</si>
  <si>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</si>
  <si>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</si>
  <si>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</si>
  <si>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</si>
  <si>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</si>
  <si>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</si>
  <si>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</si>
  <si>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</si>
  <si>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</si>
  <si>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</si>
  <si>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</si>
  <si>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</si>
  <si>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</si>
  <si>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</si>
  <si>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</si>
  <si>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</si>
  <si>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</si>
  <si>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</si>
  <si>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</si>
  <si>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</si>
  <si>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</si>
  <si>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</si>
  <si>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</si>
  <si>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</si>
  <si>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</si>
  <si>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</si>
  <si>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</si>
  <si>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</si>
  <si>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</si>
  <si>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</si>
  <si>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</si>
  <si>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</si>
  <si>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</si>
  <si>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</si>
  <si>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</si>
  <si>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</si>
  <si>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</si>
  <si>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</si>
  <si>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</si>
  <si>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</si>
  <si>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</si>
  <si>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</si>
  <si>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</si>
  <si>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</si>
  <si>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</si>
  <si>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</si>
  <si>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</si>
  <si>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</si>
  <si>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</si>
  <si>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</si>
  <si>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</si>
  <si>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</si>
  <si>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</si>
  <si>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</si>
  <si>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</si>
  <si>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</si>
  <si>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</si>
  <si>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</si>
  <si>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</si>
  <si>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</si>
  <si>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</si>
  <si>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</si>
  <si>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</si>
  <si>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</si>
  <si>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</si>
  <si>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</si>
  <si>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</si>
  <si>
    <t>~UC_T:UC_RHSRTS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</si>
</sst>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  <numFmt numFmtId="171" formatCode="0.0%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9" fontId="9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2" fontId="0" fillId="0" borderId="0" xfId="0" applyNumberFormat="1" applyFill="1" applyBorder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  <xf numFmtId="1" fontId="0" fillId="0" borderId="0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71" fontId="0" fillId="0" borderId="0" xfId="68" applyNumberFormat="1" applyFont="1" applyFill="1"/>
    <xf numFmtId="1" fontId="0" fillId="0" borderId="0" xfId="0" applyNumberFormat="1" applyFill="1"/>
  </cellXfs>
  <cellStyles count="69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" xfId="68" builtinId="5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1" t="s">
        <v>63</v>
      </c>
      <c r="D5" s="21" t="s">
        <v>64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65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66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67</v>
      </c>
      <c r="B10" s="22" t="s">
        <v>68</v>
      </c>
    </row>
    <row r="11" spans="1:30" x14ac:dyDescent="0.3">
      <c r="A11" s="23" t="s">
        <v>69</v>
      </c>
      <c r="B11" s="23" t="s">
        <v>60</v>
      </c>
    </row>
    <row r="12" spans="1:30" x14ac:dyDescent="0.3">
      <c r="A12" s="24" t="s">
        <v>70</v>
      </c>
      <c r="B12" s="24" t="s">
        <v>59</v>
      </c>
    </row>
    <row r="13" spans="1:30" x14ac:dyDescent="0.3">
      <c r="A13" s="24" t="s">
        <v>71</v>
      </c>
      <c r="B13" s="24" t="s">
        <v>58</v>
      </c>
    </row>
    <row r="14" spans="1:30" x14ac:dyDescent="0.3">
      <c r="A14" s="24" t="s">
        <v>72</v>
      </c>
      <c r="B14" s="24" t="s">
        <v>57</v>
      </c>
    </row>
    <row r="15" spans="1:30" x14ac:dyDescent="0.3">
      <c r="A15" s="24" t="s">
        <v>73</v>
      </c>
      <c r="B15" s="24" t="s">
        <v>56</v>
      </c>
    </row>
    <row r="16" spans="1:30" x14ac:dyDescent="0.3">
      <c r="A16" s="24" t="s">
        <v>74</v>
      </c>
      <c r="B16" s="24" t="s">
        <v>55</v>
      </c>
    </row>
    <row r="17" spans="1:2" x14ac:dyDescent="0.3">
      <c r="A17" s="24" t="s">
        <v>75</v>
      </c>
      <c r="B17" s="24" t="s">
        <v>54</v>
      </c>
    </row>
    <row r="18" spans="1:2" x14ac:dyDescent="0.3">
      <c r="A18" s="24" t="s">
        <v>76</v>
      </c>
      <c r="B18" s="24" t="s">
        <v>53</v>
      </c>
    </row>
    <row r="19" spans="1:2" x14ac:dyDescent="0.3">
      <c r="A19" s="24" t="s">
        <v>77</v>
      </c>
      <c r="B19" s="24" t="s">
        <v>52</v>
      </c>
    </row>
    <row r="20" spans="1:2" x14ac:dyDescent="0.3">
      <c r="A20" s="24" t="s">
        <v>78</v>
      </c>
      <c r="B20" s="24" t="s">
        <v>51</v>
      </c>
    </row>
    <row r="21" spans="1:2" x14ac:dyDescent="0.3">
      <c r="A21" s="24" t="s">
        <v>79</v>
      </c>
      <c r="B21" s="24" t="s">
        <v>50</v>
      </c>
    </row>
    <row r="22" spans="1:2" x14ac:dyDescent="0.3">
      <c r="A22" s="24" t="s">
        <v>80</v>
      </c>
      <c r="B22" s="24" t="s">
        <v>49</v>
      </c>
    </row>
    <row r="23" spans="1:2" x14ac:dyDescent="0.3">
      <c r="A23" s="24" t="s">
        <v>81</v>
      </c>
      <c r="B23" s="24" t="s">
        <v>48</v>
      </c>
    </row>
    <row r="24" spans="1:2" x14ac:dyDescent="0.3">
      <c r="A24" s="24" t="s">
        <v>82</v>
      </c>
      <c r="B24" s="24" t="s">
        <v>47</v>
      </c>
    </row>
    <row r="25" spans="1:2" x14ac:dyDescent="0.3">
      <c r="A25" s="24" t="s">
        <v>83</v>
      </c>
      <c r="B25" s="24" t="s">
        <v>46</v>
      </c>
    </row>
    <row r="26" spans="1:2" x14ac:dyDescent="0.3">
      <c r="A26" s="24" t="s">
        <v>84</v>
      </c>
      <c r="B26" s="24" t="s">
        <v>45</v>
      </c>
    </row>
    <row r="27" spans="1:2" x14ac:dyDescent="0.3">
      <c r="A27" s="24" t="s">
        <v>85</v>
      </c>
      <c r="B27" s="24" t="s">
        <v>44</v>
      </c>
    </row>
    <row r="28" spans="1:2" x14ac:dyDescent="0.3">
      <c r="A28" s="24" t="s">
        <v>86</v>
      </c>
      <c r="B28" s="24" t="s">
        <v>43</v>
      </c>
    </row>
    <row r="29" spans="1:2" x14ac:dyDescent="0.3">
      <c r="A29" s="24" t="s">
        <v>87</v>
      </c>
      <c r="B29" s="24" t="s">
        <v>42</v>
      </c>
    </row>
    <row r="30" spans="1:2" x14ac:dyDescent="0.3">
      <c r="A30" s="24" t="s">
        <v>88</v>
      </c>
      <c r="B30" s="24" t="s">
        <v>41</v>
      </c>
    </row>
    <row r="31" spans="1:2" x14ac:dyDescent="0.3">
      <c r="A31" s="24" t="s">
        <v>89</v>
      </c>
      <c r="B31" s="24" t="s">
        <v>40</v>
      </c>
    </row>
    <row r="32" spans="1:2" x14ac:dyDescent="0.3">
      <c r="A32" s="24" t="s">
        <v>90</v>
      </c>
      <c r="B32" s="24" t="s">
        <v>39</v>
      </c>
    </row>
    <row r="33" spans="1:2" x14ac:dyDescent="0.3">
      <c r="A33" s="24" t="s">
        <v>91</v>
      </c>
      <c r="B33" s="24" t="s">
        <v>38</v>
      </c>
    </row>
    <row r="34" spans="1:2" x14ac:dyDescent="0.3">
      <c r="A34" s="24" t="s">
        <v>92</v>
      </c>
      <c r="B34" s="24" t="s">
        <v>37</v>
      </c>
    </row>
    <row r="35" spans="1:2" x14ac:dyDescent="0.3">
      <c r="A35" s="24" t="s">
        <v>93</v>
      </c>
      <c r="B35" s="24" t="s">
        <v>36</v>
      </c>
    </row>
    <row r="36" spans="1:2" x14ac:dyDescent="0.3">
      <c r="A36" s="24" t="s">
        <v>94</v>
      </c>
      <c r="B36" s="24" t="s">
        <v>35</v>
      </c>
    </row>
    <row r="37" spans="1:2" x14ac:dyDescent="0.3">
      <c r="A37" s="25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66"/>
  <sheetViews>
    <sheetView tabSelected="1" zoomScaleNormal="100" workbookViewId="0">
      <selection activeCell="H7" sqref="H7:AH11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61</v>
      </c>
    </row>
    <row r="4" spans="1:35" x14ac:dyDescent="0.3">
      <c r="B4" s="7" t="s">
        <v>13</v>
      </c>
    </row>
    <row r="5" spans="1:35" x14ac:dyDescent="0.3">
      <c r="F5" t="s">
        <v>144</v>
      </c>
      <c r="AI5" s="51"/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51"/>
    </row>
    <row r="7" spans="1:35" x14ac:dyDescent="0.3">
      <c r="B7" t="s">
        <v>98</v>
      </c>
      <c r="E7" s="30">
        <v>2018</v>
      </c>
      <c r="F7" t="s">
        <v>96</v>
      </c>
      <c r="G7" t="s">
        <v>97</v>
      </c>
      <c r="H7" s="57">
        <f>H33*1.05</f>
        <v>2228.8843500000003</v>
      </c>
      <c r="I7" s="57">
        <f t="shared" ref="I7:AH7" si="0">I33*1.05</f>
        <v>29.98695</v>
      </c>
      <c r="J7" s="57">
        <f t="shared" si="0"/>
        <v>554.76225000000022</v>
      </c>
      <c r="K7" s="57">
        <f t="shared" si="0"/>
        <v>107.68275000000003</v>
      </c>
      <c r="L7" s="57">
        <f t="shared" si="0"/>
        <v>48.583499999999994</v>
      </c>
      <c r="M7" s="57">
        <f t="shared" si="0"/>
        <v>36.785699999999999</v>
      </c>
      <c r="N7" s="57">
        <f t="shared" si="0"/>
        <v>19.214999999999996</v>
      </c>
      <c r="O7" s="57">
        <f t="shared" si="0"/>
        <v>53.548949999999998</v>
      </c>
      <c r="P7" s="57">
        <f t="shared" si="0"/>
        <v>91.8309</v>
      </c>
      <c r="Q7" s="57">
        <f t="shared" si="0"/>
        <v>36.018149999999999</v>
      </c>
      <c r="R7" s="57">
        <f t="shared" si="0"/>
        <v>43.430099999999996</v>
      </c>
      <c r="S7" s="57">
        <f t="shared" si="0"/>
        <v>78.821400000000011</v>
      </c>
      <c r="T7" s="57">
        <f t="shared" si="0"/>
        <v>71.70975</v>
      </c>
      <c r="U7" s="57">
        <f t="shared" si="0"/>
        <v>60.372900000000001</v>
      </c>
      <c r="V7" s="57">
        <f t="shared" si="0"/>
        <v>271.39140000000003</v>
      </c>
      <c r="W7" s="57">
        <f t="shared" si="0"/>
        <v>76.935599999999994</v>
      </c>
      <c r="X7" s="57">
        <f t="shared" si="0"/>
        <v>92.664599999999993</v>
      </c>
      <c r="Y7" s="57">
        <f t="shared" si="0"/>
        <v>82.989900000000006</v>
      </c>
      <c r="Z7" s="57">
        <f t="shared" si="0"/>
        <v>60.668999999999997</v>
      </c>
      <c r="AA7" s="57">
        <f t="shared" si="0"/>
        <v>136.81920000000005</v>
      </c>
      <c r="AB7" s="57">
        <f t="shared" si="0"/>
        <v>15.622949999999999</v>
      </c>
      <c r="AC7" s="57">
        <f t="shared" si="0"/>
        <v>64.41749999999999</v>
      </c>
      <c r="AD7" s="57">
        <f t="shared" si="0"/>
        <v>34.345500000000008</v>
      </c>
      <c r="AE7" s="57">
        <f t="shared" si="0"/>
        <v>30.602249999999998</v>
      </c>
      <c r="AF7" s="57">
        <f t="shared" si="0"/>
        <v>33.474000000000004</v>
      </c>
      <c r="AG7" s="57">
        <f t="shared" si="0"/>
        <v>67.603200000000015</v>
      </c>
      <c r="AH7" s="57">
        <f t="shared" si="0"/>
        <v>28.600950000000005</v>
      </c>
      <c r="AI7" s="51"/>
    </row>
    <row r="8" spans="1:35" s="51" customFormat="1" x14ac:dyDescent="0.3">
      <c r="E8" s="30">
        <v>2022</v>
      </c>
      <c r="F8" s="51" t="s">
        <v>96</v>
      </c>
      <c r="H8" s="57">
        <f>H7*1.01</f>
        <v>2251.1731935000003</v>
      </c>
      <c r="I8" s="57">
        <f t="shared" ref="I8:AH8" si="1">I7*1.01</f>
        <v>30.2868195</v>
      </c>
      <c r="J8" s="57">
        <f t="shared" si="1"/>
        <v>560.30987250000021</v>
      </c>
      <c r="K8" s="57">
        <f t="shared" si="1"/>
        <v>108.75957750000003</v>
      </c>
      <c r="L8" s="57">
        <f t="shared" si="1"/>
        <v>49.069334999999995</v>
      </c>
      <c r="M8" s="57">
        <f t="shared" si="1"/>
        <v>37.153556999999999</v>
      </c>
      <c r="N8" s="57">
        <f t="shared" si="1"/>
        <v>19.407149999999998</v>
      </c>
      <c r="O8" s="57">
        <f t="shared" si="1"/>
        <v>54.084439499999995</v>
      </c>
      <c r="P8" s="57">
        <f t="shared" si="1"/>
        <v>92.749209000000008</v>
      </c>
      <c r="Q8" s="57">
        <f t="shared" si="1"/>
        <v>36.378331500000002</v>
      </c>
      <c r="R8" s="57">
        <f t="shared" si="1"/>
        <v>43.864400999999994</v>
      </c>
      <c r="S8" s="57">
        <f t="shared" si="1"/>
        <v>79.609614000000008</v>
      </c>
      <c r="T8" s="57">
        <f t="shared" si="1"/>
        <v>72.426847499999994</v>
      </c>
      <c r="U8" s="57">
        <f t="shared" si="1"/>
        <v>60.976629000000003</v>
      </c>
      <c r="V8" s="57">
        <f t="shared" si="1"/>
        <v>274.10531400000002</v>
      </c>
      <c r="W8" s="57">
        <f t="shared" si="1"/>
        <v>77.704955999999996</v>
      </c>
      <c r="X8" s="57">
        <f t="shared" si="1"/>
        <v>93.591245999999998</v>
      </c>
      <c r="Y8" s="57">
        <f t="shared" si="1"/>
        <v>83.819799000000003</v>
      </c>
      <c r="Z8" s="57">
        <f t="shared" si="1"/>
        <v>61.275689999999997</v>
      </c>
      <c r="AA8" s="57">
        <f t="shared" si="1"/>
        <v>138.18739200000005</v>
      </c>
      <c r="AB8" s="57">
        <f t="shared" si="1"/>
        <v>15.7791795</v>
      </c>
      <c r="AC8" s="57">
        <f t="shared" si="1"/>
        <v>65.061674999999994</v>
      </c>
      <c r="AD8" s="57">
        <f t="shared" si="1"/>
        <v>34.688955000000007</v>
      </c>
      <c r="AE8" s="57">
        <f t="shared" si="1"/>
        <v>30.908272499999999</v>
      </c>
      <c r="AF8" s="57">
        <f t="shared" si="1"/>
        <v>33.808740000000007</v>
      </c>
      <c r="AG8" s="57">
        <f t="shared" si="1"/>
        <v>68.279232000000022</v>
      </c>
      <c r="AH8" s="57">
        <f t="shared" si="1"/>
        <v>28.886959500000003</v>
      </c>
    </row>
    <row r="9" spans="1:35" s="51" customFormat="1" x14ac:dyDescent="0.3">
      <c r="E9" s="30">
        <v>2030</v>
      </c>
      <c r="F9" s="51" t="s">
        <v>96</v>
      </c>
      <c r="H9" s="57">
        <f>H8*1.05</f>
        <v>2363.7318531750002</v>
      </c>
      <c r="I9" s="57">
        <f t="shared" ref="I9:AH9" si="2">I8*1.05</f>
        <v>31.801160475</v>
      </c>
      <c r="J9" s="57">
        <f t="shared" si="2"/>
        <v>588.3253661250003</v>
      </c>
      <c r="K9" s="57">
        <f t="shared" si="2"/>
        <v>114.19755637500005</v>
      </c>
      <c r="L9" s="57">
        <f t="shared" si="2"/>
        <v>51.522801749999999</v>
      </c>
      <c r="M9" s="57">
        <f t="shared" si="2"/>
        <v>39.011234850000001</v>
      </c>
      <c r="N9" s="57">
        <f t="shared" si="2"/>
        <v>20.3775075</v>
      </c>
      <c r="O9" s="57">
        <f t="shared" si="2"/>
        <v>56.788661474999998</v>
      </c>
      <c r="P9" s="57">
        <f t="shared" si="2"/>
        <v>97.386669450000014</v>
      </c>
      <c r="Q9" s="57">
        <f t="shared" si="2"/>
        <v>38.197248075000005</v>
      </c>
      <c r="R9" s="57">
        <f t="shared" si="2"/>
        <v>46.057621049999995</v>
      </c>
      <c r="S9" s="57">
        <f t="shared" si="2"/>
        <v>83.590094700000009</v>
      </c>
      <c r="T9" s="57">
        <f t="shared" si="2"/>
        <v>76.048189874999991</v>
      </c>
      <c r="U9" s="57">
        <f t="shared" si="2"/>
        <v>64.025460450000011</v>
      </c>
      <c r="V9" s="57">
        <f t="shared" si="2"/>
        <v>287.81057970000006</v>
      </c>
      <c r="W9" s="57">
        <f t="shared" si="2"/>
        <v>81.590203799999998</v>
      </c>
      <c r="X9" s="57">
        <f t="shared" si="2"/>
        <v>98.270808299999999</v>
      </c>
      <c r="Y9" s="57">
        <f t="shared" si="2"/>
        <v>88.010788950000006</v>
      </c>
      <c r="Z9" s="57">
        <f t="shared" si="2"/>
        <v>64.339474499999994</v>
      </c>
      <c r="AA9" s="57">
        <f t="shared" si="2"/>
        <v>145.09676160000006</v>
      </c>
      <c r="AB9" s="57">
        <f t="shared" si="2"/>
        <v>16.568138475000001</v>
      </c>
      <c r="AC9" s="57">
        <f t="shared" si="2"/>
        <v>68.314758749999996</v>
      </c>
      <c r="AD9" s="57">
        <f t="shared" si="2"/>
        <v>36.423402750000008</v>
      </c>
      <c r="AE9" s="57">
        <f t="shared" si="2"/>
        <v>32.453686124999997</v>
      </c>
      <c r="AF9" s="57">
        <f t="shared" si="2"/>
        <v>35.49917700000001</v>
      </c>
      <c r="AG9" s="57">
        <f t="shared" si="2"/>
        <v>71.693193600000029</v>
      </c>
      <c r="AH9" s="57">
        <f t="shared" si="2"/>
        <v>30.331307475000006</v>
      </c>
    </row>
    <row r="10" spans="1:35" s="51" customFormat="1" x14ac:dyDescent="0.3">
      <c r="E10" s="30">
        <v>2050</v>
      </c>
      <c r="F10" s="51" t="s">
        <v>96</v>
      </c>
      <c r="H10" s="57">
        <f>H9*1.12</f>
        <v>2647.3796755560006</v>
      </c>
      <c r="I10" s="57">
        <f t="shared" ref="I10:AH10" si="3">I9*1.12</f>
        <v>35.617299732000006</v>
      </c>
      <c r="J10" s="57">
        <f t="shared" si="3"/>
        <v>658.92441006000035</v>
      </c>
      <c r="K10" s="57">
        <f t="shared" si="3"/>
        <v>127.90126314000007</v>
      </c>
      <c r="L10" s="57">
        <f t="shared" si="3"/>
        <v>57.705537960000008</v>
      </c>
      <c r="M10" s="57">
        <f t="shared" si="3"/>
        <v>43.692583032000009</v>
      </c>
      <c r="N10" s="57">
        <f t="shared" si="3"/>
        <v>22.822808400000003</v>
      </c>
      <c r="O10" s="57">
        <f t="shared" si="3"/>
        <v>63.603300852000004</v>
      </c>
      <c r="P10" s="57">
        <f t="shared" si="3"/>
        <v>109.07306978400003</v>
      </c>
      <c r="Q10" s="57">
        <f t="shared" si="3"/>
        <v>42.780917844000008</v>
      </c>
      <c r="R10" s="57">
        <f t="shared" si="3"/>
        <v>51.584535576</v>
      </c>
      <c r="S10" s="57">
        <f t="shared" si="3"/>
        <v>93.620906064000025</v>
      </c>
      <c r="T10" s="57">
        <f t="shared" si="3"/>
        <v>85.173972660000004</v>
      </c>
      <c r="U10" s="57">
        <f t="shared" si="3"/>
        <v>71.708515704000021</v>
      </c>
      <c r="V10" s="57">
        <f t="shared" si="3"/>
        <v>322.3478492640001</v>
      </c>
      <c r="W10" s="57">
        <f t="shared" si="3"/>
        <v>91.381028256000008</v>
      </c>
      <c r="X10" s="57">
        <f t="shared" si="3"/>
        <v>110.06330529600001</v>
      </c>
      <c r="Y10" s="57">
        <f t="shared" si="3"/>
        <v>98.572083624000015</v>
      </c>
      <c r="Z10" s="57">
        <f t="shared" si="3"/>
        <v>72.060211440000003</v>
      </c>
      <c r="AA10" s="57">
        <f t="shared" si="3"/>
        <v>162.50837299200009</v>
      </c>
      <c r="AB10" s="57">
        <f t="shared" si="3"/>
        <v>18.556315092000002</v>
      </c>
      <c r="AC10" s="57">
        <f t="shared" si="3"/>
        <v>76.512529799999996</v>
      </c>
      <c r="AD10" s="57">
        <f t="shared" si="3"/>
        <v>40.794211080000011</v>
      </c>
      <c r="AE10" s="57">
        <f t="shared" si="3"/>
        <v>36.348128459999998</v>
      </c>
      <c r="AF10" s="57">
        <f t="shared" si="3"/>
        <v>39.759078240000015</v>
      </c>
      <c r="AG10" s="57">
        <f t="shared" si="3"/>
        <v>80.296376832000036</v>
      </c>
      <c r="AH10" s="57">
        <f t="shared" si="3"/>
        <v>33.971064372000008</v>
      </c>
    </row>
    <row r="11" spans="1:35" s="27" customFormat="1" x14ac:dyDescent="0.3">
      <c r="E11" s="30">
        <v>2070</v>
      </c>
      <c r="F11" s="51" t="s">
        <v>96</v>
      </c>
      <c r="H11" s="57">
        <f>H7*1.35</f>
        <v>3008.9938725000006</v>
      </c>
      <c r="I11" s="57">
        <f t="shared" ref="I11:AH11" si="4">I7*1.35</f>
        <v>40.4823825</v>
      </c>
      <c r="J11" s="57">
        <f t="shared" si="4"/>
        <v>748.92903750000039</v>
      </c>
      <c r="K11" s="57">
        <f t="shared" si="4"/>
        <v>145.37171250000006</v>
      </c>
      <c r="L11" s="57">
        <f t="shared" si="4"/>
        <v>65.587724999999992</v>
      </c>
      <c r="M11" s="57">
        <f t="shared" si="4"/>
        <v>49.660695000000004</v>
      </c>
      <c r="N11" s="57">
        <f t="shared" si="4"/>
        <v>25.940249999999995</v>
      </c>
      <c r="O11" s="57">
        <f t="shared" si="4"/>
        <v>72.291082500000002</v>
      </c>
      <c r="P11" s="57">
        <f t="shared" si="4"/>
        <v>123.971715</v>
      </c>
      <c r="Q11" s="57">
        <f t="shared" si="4"/>
        <v>48.624502499999998</v>
      </c>
      <c r="R11" s="57">
        <f t="shared" si="4"/>
        <v>58.630634999999998</v>
      </c>
      <c r="S11" s="57">
        <f t="shared" si="4"/>
        <v>106.40889000000003</v>
      </c>
      <c r="T11" s="57">
        <f t="shared" si="4"/>
        <v>96.808162500000009</v>
      </c>
      <c r="U11" s="57">
        <f t="shared" si="4"/>
        <v>81.503415000000004</v>
      </c>
      <c r="V11" s="57">
        <f t="shared" si="4"/>
        <v>366.37839000000008</v>
      </c>
      <c r="W11" s="57">
        <f t="shared" si="4"/>
        <v>103.86306</v>
      </c>
      <c r="X11" s="57">
        <f t="shared" si="4"/>
        <v>125.09721</v>
      </c>
      <c r="Y11" s="57">
        <f t="shared" si="4"/>
        <v>112.03636500000002</v>
      </c>
      <c r="Z11" s="57">
        <f t="shared" si="4"/>
        <v>81.903149999999997</v>
      </c>
      <c r="AA11" s="57">
        <f t="shared" si="4"/>
        <v>184.70592000000008</v>
      </c>
      <c r="AB11" s="57">
        <f t="shared" si="4"/>
        <v>21.090982499999999</v>
      </c>
      <c r="AC11" s="57">
        <f t="shared" si="4"/>
        <v>86.963624999999993</v>
      </c>
      <c r="AD11" s="57">
        <f t="shared" si="4"/>
        <v>46.366425000000014</v>
      </c>
      <c r="AE11" s="57">
        <f t="shared" si="4"/>
        <v>41.3130375</v>
      </c>
      <c r="AF11" s="57">
        <f t="shared" si="4"/>
        <v>45.189900000000009</v>
      </c>
      <c r="AG11" s="57">
        <f t="shared" si="4"/>
        <v>91.264320000000026</v>
      </c>
      <c r="AH11" s="57">
        <f t="shared" si="4"/>
        <v>38.611282500000009</v>
      </c>
      <c r="AI11" s="51"/>
    </row>
    <row r="12" spans="1:35" s="27" customFormat="1" x14ac:dyDescent="0.3">
      <c r="B12" s="32"/>
      <c r="D12" s="32"/>
      <c r="E12" s="33">
        <v>0</v>
      </c>
      <c r="F12" s="51" t="s">
        <v>96</v>
      </c>
      <c r="G12" s="32"/>
      <c r="H12" s="53">
        <v>5</v>
      </c>
      <c r="I12" s="53">
        <v>5</v>
      </c>
      <c r="J12" s="53">
        <v>5</v>
      </c>
      <c r="K12" s="53">
        <v>5</v>
      </c>
      <c r="L12" s="53">
        <v>5</v>
      </c>
      <c r="M12" s="53">
        <v>5</v>
      </c>
      <c r="N12" s="53">
        <v>5</v>
      </c>
      <c r="O12" s="53">
        <v>5</v>
      </c>
      <c r="P12" s="53">
        <v>5</v>
      </c>
      <c r="Q12" s="53">
        <v>5</v>
      </c>
      <c r="R12" s="53">
        <v>5</v>
      </c>
      <c r="S12" s="53">
        <v>5</v>
      </c>
      <c r="T12" s="53">
        <v>5</v>
      </c>
      <c r="U12" s="53">
        <v>5</v>
      </c>
      <c r="V12" s="53">
        <v>5</v>
      </c>
      <c r="W12" s="53">
        <v>5</v>
      </c>
      <c r="X12" s="53">
        <v>5</v>
      </c>
      <c r="Y12" s="53">
        <v>5</v>
      </c>
      <c r="Z12" s="53">
        <v>5</v>
      </c>
      <c r="AA12" s="53">
        <v>5</v>
      </c>
      <c r="AB12" s="53">
        <v>5</v>
      </c>
      <c r="AC12" s="53">
        <v>5</v>
      </c>
      <c r="AD12" s="53">
        <v>5</v>
      </c>
      <c r="AE12" s="53">
        <v>5</v>
      </c>
      <c r="AF12" s="53">
        <v>5</v>
      </c>
      <c r="AG12" s="53">
        <v>5</v>
      </c>
      <c r="AH12" s="53">
        <v>5</v>
      </c>
      <c r="AI12" s="32"/>
    </row>
    <row r="13" spans="1:35" s="51" customFormat="1" x14ac:dyDescent="0.3">
      <c r="B13" s="29"/>
      <c r="C13" s="29" t="s">
        <v>102</v>
      </c>
      <c r="D13" s="29" t="s">
        <v>9</v>
      </c>
      <c r="E13" s="31">
        <v>2018</v>
      </c>
      <c r="F13" s="55"/>
      <c r="G13" s="29"/>
      <c r="H13" s="54">
        <v>1</v>
      </c>
      <c r="I13" s="54">
        <v>1</v>
      </c>
      <c r="J13" s="54">
        <v>1</v>
      </c>
      <c r="K13" s="54">
        <v>1</v>
      </c>
      <c r="L13" s="54">
        <v>1</v>
      </c>
      <c r="M13" s="54">
        <v>1</v>
      </c>
      <c r="N13" s="54">
        <v>1</v>
      </c>
      <c r="O13" s="54">
        <v>1</v>
      </c>
      <c r="P13" s="54">
        <v>1</v>
      </c>
      <c r="Q13" s="54">
        <v>1</v>
      </c>
      <c r="R13" s="54">
        <v>1</v>
      </c>
      <c r="S13" s="54">
        <v>1</v>
      </c>
      <c r="T13" s="54">
        <v>1</v>
      </c>
      <c r="U13" s="54">
        <v>1</v>
      </c>
      <c r="V13" s="54">
        <v>1</v>
      </c>
      <c r="W13" s="54">
        <v>1</v>
      </c>
      <c r="X13" s="54">
        <v>1</v>
      </c>
      <c r="Y13" s="54">
        <v>1</v>
      </c>
      <c r="Z13" s="54">
        <v>1</v>
      </c>
      <c r="AA13" s="54">
        <v>1</v>
      </c>
      <c r="AB13" s="54">
        <v>1</v>
      </c>
      <c r="AC13" s="54">
        <v>1</v>
      </c>
      <c r="AD13" s="54">
        <v>1</v>
      </c>
      <c r="AE13" s="54">
        <v>1</v>
      </c>
      <c r="AF13" s="54">
        <v>1</v>
      </c>
      <c r="AG13" s="54">
        <v>1</v>
      </c>
      <c r="AH13" s="54">
        <v>1</v>
      </c>
      <c r="AI13" s="32"/>
    </row>
    <row r="14" spans="1:35" s="27" customFormat="1" x14ac:dyDescent="0.3">
      <c r="B14" s="32" t="s">
        <v>100</v>
      </c>
      <c r="C14" s="51"/>
      <c r="D14" s="51"/>
      <c r="E14" s="30">
        <v>2018</v>
      </c>
      <c r="F14" s="51" t="s">
        <v>96</v>
      </c>
      <c r="G14" s="32" t="s">
        <v>99</v>
      </c>
      <c r="H14" s="34">
        <f>H34*1.05</f>
        <v>337.86165</v>
      </c>
      <c r="I14" s="34">
        <f t="shared" ref="I14:AH14" si="5">I34*1.05</f>
        <v>5.5355999999999996</v>
      </c>
      <c r="J14" s="34">
        <f t="shared" si="5"/>
        <v>71.057700000000011</v>
      </c>
      <c r="K14" s="34">
        <f t="shared" si="5"/>
        <v>15.147300000000001</v>
      </c>
      <c r="L14" s="34">
        <f t="shared" si="5"/>
        <v>7.62195</v>
      </c>
      <c r="M14" s="34">
        <f t="shared" si="5"/>
        <v>5.6301000000000005</v>
      </c>
      <c r="N14" s="34">
        <f t="shared" si="5"/>
        <v>3.7054499999999999</v>
      </c>
      <c r="O14" s="34">
        <f t="shared" si="5"/>
        <v>7.5117000000000003</v>
      </c>
      <c r="P14" s="34">
        <f t="shared" si="5"/>
        <v>13.52505</v>
      </c>
      <c r="Q14" s="34">
        <f t="shared" si="5"/>
        <v>6.3388499999999999</v>
      </c>
      <c r="R14" s="34">
        <f t="shared" si="5"/>
        <v>7.9747500000000011</v>
      </c>
      <c r="S14" s="34">
        <f t="shared" si="5"/>
        <v>12.81945</v>
      </c>
      <c r="T14" s="34">
        <f t="shared" si="5"/>
        <v>9.2746500000000012</v>
      </c>
      <c r="U14" s="34">
        <f t="shared" si="5"/>
        <v>9.2589000000000006</v>
      </c>
      <c r="V14" s="34">
        <f t="shared" si="5"/>
        <v>39.687900000000006</v>
      </c>
      <c r="W14" s="34">
        <f t="shared" si="5"/>
        <v>11.69805</v>
      </c>
      <c r="X14" s="34">
        <f t="shared" si="5"/>
        <v>12.60735</v>
      </c>
      <c r="Y14" s="34">
        <f t="shared" si="5"/>
        <v>13.128150000000002</v>
      </c>
      <c r="Z14" s="34">
        <f t="shared" si="5"/>
        <v>7.9768500000000007</v>
      </c>
      <c r="AA14" s="34">
        <f t="shared" si="5"/>
        <v>19.723199999999999</v>
      </c>
      <c r="AB14" s="34">
        <f t="shared" si="5"/>
        <v>3.3547500000000001</v>
      </c>
      <c r="AC14" s="34">
        <f t="shared" si="5"/>
        <v>13.156499999999999</v>
      </c>
      <c r="AD14" s="34">
        <f t="shared" si="5"/>
        <v>6.2055000000000007</v>
      </c>
      <c r="AE14" s="34">
        <f t="shared" si="5"/>
        <v>5.8894500000000001</v>
      </c>
      <c r="AF14" s="34">
        <f t="shared" si="5"/>
        <v>7.7458499999999999</v>
      </c>
      <c r="AG14" s="34">
        <f t="shared" si="5"/>
        <v>14.27685</v>
      </c>
      <c r="AH14" s="34">
        <f t="shared" si="5"/>
        <v>7.0097999999999994</v>
      </c>
      <c r="AI14" s="32"/>
    </row>
    <row r="15" spans="1:35" s="27" customFormat="1" x14ac:dyDescent="0.3">
      <c r="B15" s="32"/>
      <c r="C15" s="51"/>
      <c r="D15" s="51"/>
      <c r="E15" s="30">
        <v>2070</v>
      </c>
      <c r="F15" s="51" t="s">
        <v>96</v>
      </c>
      <c r="G15" s="32"/>
      <c r="H15" s="34">
        <f>H14*2.6</f>
        <v>878.44029</v>
      </c>
      <c r="I15" s="34">
        <f t="shared" ref="I15:AH15" si="6">I14*2.6</f>
        <v>14.39256</v>
      </c>
      <c r="J15" s="34">
        <f t="shared" si="6"/>
        <v>184.75002000000003</v>
      </c>
      <c r="K15" s="34">
        <f t="shared" si="6"/>
        <v>39.382980000000003</v>
      </c>
      <c r="L15" s="34">
        <f t="shared" si="6"/>
        <v>19.817070000000001</v>
      </c>
      <c r="M15" s="34">
        <f t="shared" si="6"/>
        <v>14.638260000000002</v>
      </c>
      <c r="N15" s="34">
        <f t="shared" si="6"/>
        <v>9.6341699999999992</v>
      </c>
      <c r="O15" s="34">
        <f t="shared" si="6"/>
        <v>19.530420000000003</v>
      </c>
      <c r="P15" s="34">
        <f t="shared" si="6"/>
        <v>35.165130000000005</v>
      </c>
      <c r="Q15" s="34">
        <f t="shared" si="6"/>
        <v>16.481010000000001</v>
      </c>
      <c r="R15" s="34">
        <f t="shared" si="6"/>
        <v>20.734350000000003</v>
      </c>
      <c r="S15" s="34">
        <f t="shared" si="6"/>
        <v>33.330570000000002</v>
      </c>
      <c r="T15" s="34">
        <f t="shared" si="6"/>
        <v>24.114090000000004</v>
      </c>
      <c r="U15" s="34">
        <f t="shared" si="6"/>
        <v>24.073140000000002</v>
      </c>
      <c r="V15" s="34">
        <f t="shared" si="6"/>
        <v>103.18854000000002</v>
      </c>
      <c r="W15" s="34">
        <f t="shared" si="6"/>
        <v>30.414930000000002</v>
      </c>
      <c r="X15" s="34">
        <f t="shared" si="6"/>
        <v>32.779110000000003</v>
      </c>
      <c r="Y15" s="34">
        <f t="shared" si="6"/>
        <v>34.133190000000006</v>
      </c>
      <c r="Z15" s="34">
        <f t="shared" si="6"/>
        <v>20.739810000000002</v>
      </c>
      <c r="AA15" s="34">
        <f t="shared" si="6"/>
        <v>51.280319999999996</v>
      </c>
      <c r="AB15" s="34">
        <f t="shared" si="6"/>
        <v>8.7223500000000005</v>
      </c>
      <c r="AC15" s="34">
        <f t="shared" si="6"/>
        <v>34.206899999999997</v>
      </c>
      <c r="AD15" s="34">
        <f t="shared" si="6"/>
        <v>16.134300000000003</v>
      </c>
      <c r="AE15" s="34">
        <f t="shared" si="6"/>
        <v>15.312570000000001</v>
      </c>
      <c r="AF15" s="34">
        <f t="shared" si="6"/>
        <v>20.139210000000002</v>
      </c>
      <c r="AG15" s="34">
        <f t="shared" si="6"/>
        <v>37.119810000000001</v>
      </c>
      <c r="AH15" s="34">
        <f t="shared" si="6"/>
        <v>18.225479999999997</v>
      </c>
      <c r="AI15" s="32"/>
    </row>
    <row r="16" spans="1:35" s="27" customFormat="1" x14ac:dyDescent="0.3">
      <c r="B16" s="32"/>
      <c r="C16" s="51"/>
      <c r="D16" s="32"/>
      <c r="E16" s="33">
        <v>0</v>
      </c>
      <c r="F16" s="51" t="s">
        <v>96</v>
      </c>
      <c r="G16" s="32"/>
      <c r="H16" s="53">
        <v>5</v>
      </c>
      <c r="I16" s="53">
        <v>5</v>
      </c>
      <c r="J16" s="53">
        <v>5</v>
      </c>
      <c r="K16" s="53">
        <v>5</v>
      </c>
      <c r="L16" s="53">
        <v>5</v>
      </c>
      <c r="M16" s="53">
        <v>5</v>
      </c>
      <c r="N16" s="53">
        <v>5</v>
      </c>
      <c r="O16" s="53">
        <v>5</v>
      </c>
      <c r="P16" s="53">
        <v>5</v>
      </c>
      <c r="Q16" s="53">
        <v>5</v>
      </c>
      <c r="R16" s="53">
        <v>5</v>
      </c>
      <c r="S16" s="53">
        <v>5</v>
      </c>
      <c r="T16" s="53">
        <v>5</v>
      </c>
      <c r="U16" s="53">
        <v>5</v>
      </c>
      <c r="V16" s="53">
        <v>5</v>
      </c>
      <c r="W16" s="53">
        <v>5</v>
      </c>
      <c r="X16" s="53">
        <v>5</v>
      </c>
      <c r="Y16" s="53">
        <v>5</v>
      </c>
      <c r="Z16" s="53">
        <v>5</v>
      </c>
      <c r="AA16" s="53">
        <v>5</v>
      </c>
      <c r="AB16" s="53">
        <v>5</v>
      </c>
      <c r="AC16" s="53">
        <v>5</v>
      </c>
      <c r="AD16" s="53">
        <v>5</v>
      </c>
      <c r="AE16" s="53">
        <v>5</v>
      </c>
      <c r="AF16" s="53">
        <v>5</v>
      </c>
      <c r="AG16" s="53">
        <v>5</v>
      </c>
      <c r="AH16" s="53">
        <v>5</v>
      </c>
      <c r="AI16" s="32"/>
    </row>
    <row r="17" spans="2:37" s="51" customFormat="1" x14ac:dyDescent="0.3">
      <c r="B17" s="29"/>
      <c r="C17" s="29" t="s">
        <v>101</v>
      </c>
      <c r="D17" s="29" t="s">
        <v>9</v>
      </c>
      <c r="E17" s="31">
        <v>2018</v>
      </c>
      <c r="F17" s="55"/>
      <c r="G17" s="29"/>
      <c r="H17" s="54">
        <v>1</v>
      </c>
      <c r="I17" s="54">
        <v>1</v>
      </c>
      <c r="J17" s="54">
        <v>1</v>
      </c>
      <c r="K17" s="54">
        <v>1</v>
      </c>
      <c r="L17" s="54">
        <v>1</v>
      </c>
      <c r="M17" s="54">
        <v>1</v>
      </c>
      <c r="N17" s="54">
        <v>1</v>
      </c>
      <c r="O17" s="54">
        <v>1</v>
      </c>
      <c r="P17" s="54">
        <v>1</v>
      </c>
      <c r="Q17" s="54">
        <v>1</v>
      </c>
      <c r="R17" s="54">
        <v>1</v>
      </c>
      <c r="S17" s="54">
        <v>1</v>
      </c>
      <c r="T17" s="54">
        <v>1</v>
      </c>
      <c r="U17" s="54">
        <v>1</v>
      </c>
      <c r="V17" s="54">
        <v>1</v>
      </c>
      <c r="W17" s="54">
        <v>1</v>
      </c>
      <c r="X17" s="54">
        <v>1</v>
      </c>
      <c r="Y17" s="54">
        <v>1</v>
      </c>
      <c r="Z17" s="54">
        <v>1</v>
      </c>
      <c r="AA17" s="54">
        <v>1</v>
      </c>
      <c r="AB17" s="54">
        <v>1</v>
      </c>
      <c r="AC17" s="54">
        <v>1</v>
      </c>
      <c r="AD17" s="54">
        <v>1</v>
      </c>
      <c r="AE17" s="54">
        <v>1</v>
      </c>
      <c r="AF17" s="54">
        <v>1</v>
      </c>
      <c r="AG17" s="54">
        <v>1</v>
      </c>
      <c r="AH17" s="54">
        <v>1</v>
      </c>
      <c r="AI17" s="32"/>
    </row>
    <row r="18" spans="2:37" s="27" customFormat="1" x14ac:dyDescent="0.3">
      <c r="B18" s="32" t="s">
        <v>138</v>
      </c>
      <c r="C18" s="51"/>
      <c r="D18" s="51"/>
      <c r="E18" s="30">
        <v>2018</v>
      </c>
      <c r="F18" s="51" t="s">
        <v>96</v>
      </c>
      <c r="G18" s="32" t="s">
        <v>140</v>
      </c>
      <c r="H18" s="34">
        <f>H35*1.05</f>
        <v>11.58675</v>
      </c>
      <c r="I18" s="34">
        <f t="shared" ref="I18:AH18" si="7">I35*1.05</f>
        <v>0.15434999999999999</v>
      </c>
      <c r="J18" s="34">
        <f t="shared" si="7"/>
        <v>3.1143000000000005</v>
      </c>
      <c r="K18" s="34">
        <f t="shared" si="7"/>
        <v>0.58065000000000011</v>
      </c>
      <c r="L18" s="34">
        <f t="shared" si="7"/>
        <v>0.26145000000000002</v>
      </c>
      <c r="M18" s="34">
        <f t="shared" si="7"/>
        <v>0.22785</v>
      </c>
      <c r="N18" s="34">
        <f t="shared" si="7"/>
        <v>0.14070000000000002</v>
      </c>
      <c r="O18" s="34">
        <f t="shared" si="7"/>
        <v>0.3906</v>
      </c>
      <c r="P18" s="34">
        <f t="shared" si="7"/>
        <v>0.50295000000000001</v>
      </c>
      <c r="Q18" s="34">
        <f t="shared" si="7"/>
        <v>0.17430000000000001</v>
      </c>
      <c r="R18" s="34">
        <f t="shared" si="7"/>
        <v>0.20790000000000003</v>
      </c>
      <c r="S18" s="34">
        <f t="shared" si="7"/>
        <v>0.40845000000000004</v>
      </c>
      <c r="T18" s="34">
        <f t="shared" si="7"/>
        <v>0.21734999999999999</v>
      </c>
      <c r="U18" s="34">
        <f t="shared" si="7"/>
        <v>0.23100000000000001</v>
      </c>
      <c r="V18" s="34">
        <f t="shared" si="7"/>
        <v>1.2253500000000002</v>
      </c>
      <c r="W18" s="34">
        <f t="shared" si="7"/>
        <v>0.27510000000000001</v>
      </c>
      <c r="X18" s="34">
        <f t="shared" si="7"/>
        <v>0.73499999999999999</v>
      </c>
      <c r="Y18" s="34">
        <f t="shared" si="7"/>
        <v>0.42945</v>
      </c>
      <c r="Z18" s="34">
        <f t="shared" si="7"/>
        <v>0.21734999999999999</v>
      </c>
      <c r="AA18" s="34">
        <f t="shared" si="7"/>
        <v>0.57435000000000003</v>
      </c>
      <c r="AB18" s="34">
        <f t="shared" si="7"/>
        <v>7.7700000000000005E-2</v>
      </c>
      <c r="AC18" s="34">
        <f t="shared" si="7"/>
        <v>0.27405000000000002</v>
      </c>
      <c r="AD18" s="34">
        <f t="shared" si="7"/>
        <v>0.15540000000000001</v>
      </c>
      <c r="AE18" s="34">
        <f t="shared" si="7"/>
        <v>0.21525</v>
      </c>
      <c r="AF18" s="34">
        <f t="shared" si="7"/>
        <v>0.19320000000000001</v>
      </c>
      <c r="AG18" s="34">
        <f t="shared" si="7"/>
        <v>0.33390000000000003</v>
      </c>
      <c r="AH18" s="34">
        <f t="shared" si="7"/>
        <v>0.26880000000000004</v>
      </c>
      <c r="AI18" s="32"/>
    </row>
    <row r="19" spans="2:37" s="27" customFormat="1" x14ac:dyDescent="0.3">
      <c r="B19" s="32"/>
      <c r="C19" s="51"/>
      <c r="D19" s="51"/>
      <c r="E19" s="30">
        <v>2070</v>
      </c>
      <c r="F19" s="51" t="s">
        <v>96</v>
      </c>
      <c r="G19" s="32"/>
      <c r="H19" s="34">
        <f>H18*3.4</f>
        <v>39.394950000000001</v>
      </c>
      <c r="I19" s="34">
        <f t="shared" ref="I19:AH19" si="8">I18*3.4</f>
        <v>0.52478999999999998</v>
      </c>
      <c r="J19" s="34">
        <f t="shared" si="8"/>
        <v>10.588620000000001</v>
      </c>
      <c r="K19" s="34">
        <f t="shared" si="8"/>
        <v>1.9742100000000002</v>
      </c>
      <c r="L19" s="34">
        <f t="shared" si="8"/>
        <v>0.88893</v>
      </c>
      <c r="M19" s="34">
        <f t="shared" si="8"/>
        <v>0.77468999999999999</v>
      </c>
      <c r="N19" s="34">
        <f t="shared" si="8"/>
        <v>0.47838000000000003</v>
      </c>
      <c r="O19" s="34">
        <f t="shared" si="8"/>
        <v>1.3280399999999999</v>
      </c>
      <c r="P19" s="34">
        <f t="shared" si="8"/>
        <v>1.7100299999999999</v>
      </c>
      <c r="Q19" s="34">
        <f t="shared" si="8"/>
        <v>0.59262000000000004</v>
      </c>
      <c r="R19" s="34">
        <f t="shared" si="8"/>
        <v>0.70686000000000004</v>
      </c>
      <c r="S19" s="34">
        <f t="shared" si="8"/>
        <v>1.38873</v>
      </c>
      <c r="T19" s="34">
        <f t="shared" si="8"/>
        <v>0.73898999999999992</v>
      </c>
      <c r="U19" s="34">
        <f t="shared" si="8"/>
        <v>0.78539999999999999</v>
      </c>
      <c r="V19" s="34">
        <f t="shared" si="8"/>
        <v>4.1661900000000003</v>
      </c>
      <c r="W19" s="34">
        <f t="shared" si="8"/>
        <v>0.93534000000000006</v>
      </c>
      <c r="X19" s="34">
        <f t="shared" si="8"/>
        <v>2.4990000000000001</v>
      </c>
      <c r="Y19" s="34">
        <f t="shared" si="8"/>
        <v>1.4601299999999999</v>
      </c>
      <c r="Z19" s="34">
        <f t="shared" si="8"/>
        <v>0.73898999999999992</v>
      </c>
      <c r="AA19" s="34">
        <f t="shared" si="8"/>
        <v>1.95279</v>
      </c>
      <c r="AB19" s="34">
        <f t="shared" si="8"/>
        <v>0.26418000000000003</v>
      </c>
      <c r="AC19" s="34">
        <f t="shared" si="8"/>
        <v>0.93176999999999999</v>
      </c>
      <c r="AD19" s="34">
        <f t="shared" si="8"/>
        <v>0.52836000000000005</v>
      </c>
      <c r="AE19" s="34">
        <f t="shared" si="8"/>
        <v>0.73185</v>
      </c>
      <c r="AF19" s="34">
        <f t="shared" si="8"/>
        <v>0.65688000000000002</v>
      </c>
      <c r="AG19" s="34">
        <f t="shared" si="8"/>
        <v>1.1352600000000002</v>
      </c>
      <c r="AH19" s="34">
        <f t="shared" si="8"/>
        <v>0.91392000000000007</v>
      </c>
      <c r="AI19" s="32"/>
    </row>
    <row r="20" spans="2:37" s="27" customFormat="1" x14ac:dyDescent="0.3">
      <c r="B20" s="32"/>
      <c r="C20" s="51"/>
      <c r="D20" s="32"/>
      <c r="E20" s="33">
        <v>0</v>
      </c>
      <c r="F20" s="51" t="s">
        <v>96</v>
      </c>
      <c r="G20" s="32"/>
      <c r="H20" s="53">
        <v>5</v>
      </c>
      <c r="I20" s="53">
        <v>5</v>
      </c>
      <c r="J20" s="53">
        <v>5</v>
      </c>
      <c r="K20" s="53">
        <v>5</v>
      </c>
      <c r="L20" s="53">
        <v>5</v>
      </c>
      <c r="M20" s="53">
        <v>5</v>
      </c>
      <c r="N20" s="53">
        <v>5</v>
      </c>
      <c r="O20" s="53">
        <v>5</v>
      </c>
      <c r="P20" s="53">
        <v>5</v>
      </c>
      <c r="Q20" s="53">
        <v>5</v>
      </c>
      <c r="R20" s="53">
        <v>5</v>
      </c>
      <c r="S20" s="53">
        <v>5</v>
      </c>
      <c r="T20" s="53">
        <v>5</v>
      </c>
      <c r="U20" s="53">
        <v>5</v>
      </c>
      <c r="V20" s="53">
        <v>5</v>
      </c>
      <c r="W20" s="53">
        <v>5</v>
      </c>
      <c r="X20" s="53">
        <v>5</v>
      </c>
      <c r="Y20" s="53">
        <v>5</v>
      </c>
      <c r="Z20" s="53">
        <v>5</v>
      </c>
      <c r="AA20" s="53">
        <v>5</v>
      </c>
      <c r="AB20" s="53">
        <v>5</v>
      </c>
      <c r="AC20" s="53">
        <v>5</v>
      </c>
      <c r="AD20" s="53">
        <v>5</v>
      </c>
      <c r="AE20" s="53">
        <v>5</v>
      </c>
      <c r="AF20" s="53">
        <v>5</v>
      </c>
      <c r="AG20" s="53">
        <v>5</v>
      </c>
      <c r="AH20" s="53">
        <v>5</v>
      </c>
      <c r="AI20" s="32"/>
    </row>
    <row r="21" spans="2:37" s="51" customFormat="1" x14ac:dyDescent="0.3">
      <c r="B21" s="29"/>
      <c r="C21" s="29" t="s">
        <v>139</v>
      </c>
      <c r="D21" s="29" t="s">
        <v>9</v>
      </c>
      <c r="E21" s="31">
        <v>2018</v>
      </c>
      <c r="F21" s="55"/>
      <c r="G21" s="29"/>
      <c r="H21" s="54">
        <v>1</v>
      </c>
      <c r="I21" s="54">
        <v>1</v>
      </c>
      <c r="J21" s="54">
        <v>1</v>
      </c>
      <c r="K21" s="54">
        <v>1</v>
      </c>
      <c r="L21" s="54">
        <v>1</v>
      </c>
      <c r="M21" s="54">
        <v>1</v>
      </c>
      <c r="N21" s="54">
        <v>1</v>
      </c>
      <c r="O21" s="54">
        <v>1</v>
      </c>
      <c r="P21" s="54">
        <v>1</v>
      </c>
      <c r="Q21" s="54">
        <v>1</v>
      </c>
      <c r="R21" s="54">
        <v>1</v>
      </c>
      <c r="S21" s="54">
        <v>1</v>
      </c>
      <c r="T21" s="54">
        <v>1</v>
      </c>
      <c r="U21" s="54">
        <v>1</v>
      </c>
      <c r="V21" s="54">
        <v>1</v>
      </c>
      <c r="W21" s="54">
        <v>1</v>
      </c>
      <c r="X21" s="54">
        <v>1</v>
      </c>
      <c r="Y21" s="54">
        <v>1</v>
      </c>
      <c r="Z21" s="54">
        <v>1</v>
      </c>
      <c r="AA21" s="54">
        <v>1</v>
      </c>
      <c r="AB21" s="54">
        <v>1</v>
      </c>
      <c r="AC21" s="54">
        <v>1</v>
      </c>
      <c r="AD21" s="54">
        <v>1</v>
      </c>
      <c r="AE21" s="54">
        <v>1</v>
      </c>
      <c r="AF21" s="54">
        <v>1</v>
      </c>
      <c r="AG21" s="54">
        <v>1</v>
      </c>
      <c r="AH21" s="54">
        <v>1</v>
      </c>
      <c r="AI21" s="32"/>
    </row>
    <row r="22" spans="2:37" s="27" customFormat="1" x14ac:dyDescent="0.3">
      <c r="B22" s="32" t="s">
        <v>141</v>
      </c>
      <c r="C22" s="51"/>
      <c r="D22" s="51"/>
      <c r="E22" s="30">
        <v>2018</v>
      </c>
      <c r="F22" s="51" t="s">
        <v>96</v>
      </c>
      <c r="G22" s="32" t="s">
        <v>143</v>
      </c>
      <c r="H22" s="34">
        <f>H36*1.1</f>
        <v>23.812800000000006</v>
      </c>
      <c r="I22" s="34">
        <f t="shared" ref="I22:AH22" si="9">I36*1.1</f>
        <v>0.42900000000000005</v>
      </c>
      <c r="J22" s="34">
        <f t="shared" si="9"/>
        <v>4.2713000000000001</v>
      </c>
      <c r="K22" s="34">
        <f t="shared" si="9"/>
        <v>1.2232000000000003</v>
      </c>
      <c r="L22" s="34">
        <f t="shared" si="9"/>
        <v>0.7843</v>
      </c>
      <c r="M22" s="34">
        <f t="shared" si="9"/>
        <v>0.50050000000000006</v>
      </c>
      <c r="N22" s="34">
        <f t="shared" si="9"/>
        <v>0.30360000000000004</v>
      </c>
      <c r="O22" s="34">
        <f t="shared" si="9"/>
        <v>0.67870000000000008</v>
      </c>
      <c r="P22" s="34">
        <f t="shared" si="9"/>
        <v>1.5664</v>
      </c>
      <c r="Q22" s="34">
        <f t="shared" si="9"/>
        <v>0.35530000000000006</v>
      </c>
      <c r="R22" s="34">
        <f t="shared" si="9"/>
        <v>0.34760000000000002</v>
      </c>
      <c r="S22" s="34">
        <f t="shared" si="9"/>
        <v>1.5289999999999999</v>
      </c>
      <c r="T22" s="34">
        <f t="shared" si="9"/>
        <v>0.43560000000000004</v>
      </c>
      <c r="U22" s="34">
        <f t="shared" si="9"/>
        <v>0.43670000000000003</v>
      </c>
      <c r="V22" s="34">
        <f t="shared" si="9"/>
        <v>2.8138000000000001</v>
      </c>
      <c r="W22" s="34">
        <f t="shared" si="9"/>
        <v>0.5676000000000001</v>
      </c>
      <c r="X22" s="34">
        <f t="shared" si="9"/>
        <v>1.0351000000000001</v>
      </c>
      <c r="Y22" s="34">
        <f t="shared" si="9"/>
        <v>1.1550000000000002</v>
      </c>
      <c r="Z22" s="34">
        <f t="shared" si="9"/>
        <v>0.39380000000000004</v>
      </c>
      <c r="AA22" s="34">
        <f t="shared" si="9"/>
        <v>1.1286</v>
      </c>
      <c r="AB22" s="34">
        <f t="shared" si="9"/>
        <v>0.14850000000000002</v>
      </c>
      <c r="AC22" s="34">
        <f t="shared" si="9"/>
        <v>0.627</v>
      </c>
      <c r="AD22" s="34">
        <f t="shared" si="9"/>
        <v>0.35860000000000003</v>
      </c>
      <c r="AE22" s="34">
        <f t="shared" si="9"/>
        <v>0.25520000000000004</v>
      </c>
      <c r="AF22" s="34">
        <f t="shared" si="9"/>
        <v>0.53680000000000005</v>
      </c>
      <c r="AG22" s="34">
        <f t="shared" si="9"/>
        <v>0.79200000000000004</v>
      </c>
      <c r="AH22" s="34">
        <f t="shared" si="9"/>
        <v>1.1396000000000002</v>
      </c>
      <c r="AI22" s="32"/>
    </row>
    <row r="23" spans="2:37" s="51" customFormat="1" x14ac:dyDescent="0.3">
      <c r="B23" s="32"/>
      <c r="E23" s="30">
        <v>2070</v>
      </c>
      <c r="F23" s="51" t="s">
        <v>96</v>
      </c>
      <c r="G23" s="32"/>
      <c r="H23" s="34">
        <f>H22*3.3</f>
        <v>78.582240000000013</v>
      </c>
      <c r="I23" s="34">
        <f t="shared" ref="I23:AH23" si="10">I22*3.3</f>
        <v>1.4157000000000002</v>
      </c>
      <c r="J23" s="34">
        <f t="shared" si="10"/>
        <v>14.09529</v>
      </c>
      <c r="K23" s="34">
        <f t="shared" si="10"/>
        <v>4.0365600000000006</v>
      </c>
      <c r="L23" s="34">
        <f t="shared" si="10"/>
        <v>2.58819</v>
      </c>
      <c r="M23" s="34">
        <f t="shared" si="10"/>
        <v>1.6516500000000001</v>
      </c>
      <c r="N23" s="34">
        <f t="shared" si="10"/>
        <v>1.0018800000000001</v>
      </c>
      <c r="O23" s="34">
        <f t="shared" si="10"/>
        <v>2.2397100000000001</v>
      </c>
      <c r="P23" s="34">
        <f t="shared" si="10"/>
        <v>5.1691199999999995</v>
      </c>
      <c r="Q23" s="34">
        <f t="shared" si="10"/>
        <v>1.17249</v>
      </c>
      <c r="R23" s="34">
        <f t="shared" si="10"/>
        <v>1.1470800000000001</v>
      </c>
      <c r="S23" s="34">
        <f t="shared" si="10"/>
        <v>5.0456999999999992</v>
      </c>
      <c r="T23" s="34">
        <f t="shared" si="10"/>
        <v>1.4374800000000001</v>
      </c>
      <c r="U23" s="34">
        <f t="shared" si="10"/>
        <v>1.4411100000000001</v>
      </c>
      <c r="V23" s="34">
        <f t="shared" si="10"/>
        <v>9.2855399999999992</v>
      </c>
      <c r="W23" s="34">
        <f t="shared" si="10"/>
        <v>1.8730800000000003</v>
      </c>
      <c r="X23" s="34">
        <f t="shared" si="10"/>
        <v>3.4158300000000001</v>
      </c>
      <c r="Y23" s="34">
        <f t="shared" si="10"/>
        <v>3.8115000000000006</v>
      </c>
      <c r="Z23" s="34">
        <f t="shared" si="10"/>
        <v>1.2995400000000001</v>
      </c>
      <c r="AA23" s="34">
        <f t="shared" si="10"/>
        <v>3.72438</v>
      </c>
      <c r="AB23" s="34">
        <f t="shared" si="10"/>
        <v>0.49005000000000004</v>
      </c>
      <c r="AC23" s="34">
        <f t="shared" si="10"/>
        <v>2.0690999999999997</v>
      </c>
      <c r="AD23" s="34">
        <f t="shared" si="10"/>
        <v>1.1833800000000001</v>
      </c>
      <c r="AE23" s="34">
        <f t="shared" si="10"/>
        <v>0.84216000000000013</v>
      </c>
      <c r="AF23" s="34">
        <f t="shared" si="10"/>
        <v>1.7714400000000001</v>
      </c>
      <c r="AG23" s="34">
        <f t="shared" si="10"/>
        <v>2.6135999999999999</v>
      </c>
      <c r="AH23" s="34">
        <f t="shared" si="10"/>
        <v>3.7606800000000002</v>
      </c>
      <c r="AI23" s="32"/>
    </row>
    <row r="24" spans="2:37" s="27" customFormat="1" x14ac:dyDescent="0.3">
      <c r="B24" s="32"/>
      <c r="C24" s="51"/>
      <c r="D24" s="32"/>
      <c r="E24" s="33">
        <v>0</v>
      </c>
      <c r="F24" s="32" t="s">
        <v>96</v>
      </c>
      <c r="G24" s="32"/>
      <c r="H24" s="53">
        <v>5</v>
      </c>
      <c r="I24" s="53">
        <v>5</v>
      </c>
      <c r="J24" s="53">
        <v>5</v>
      </c>
      <c r="K24" s="53">
        <v>5</v>
      </c>
      <c r="L24" s="53">
        <v>5</v>
      </c>
      <c r="M24" s="53">
        <v>5</v>
      </c>
      <c r="N24" s="53">
        <v>5</v>
      </c>
      <c r="O24" s="53">
        <v>5</v>
      </c>
      <c r="P24" s="53">
        <v>5</v>
      </c>
      <c r="Q24" s="53">
        <v>5</v>
      </c>
      <c r="R24" s="53">
        <v>5</v>
      </c>
      <c r="S24" s="53">
        <v>5</v>
      </c>
      <c r="T24" s="53">
        <v>5</v>
      </c>
      <c r="U24" s="53">
        <v>5</v>
      </c>
      <c r="V24" s="53">
        <v>5</v>
      </c>
      <c r="W24" s="53">
        <v>5</v>
      </c>
      <c r="X24" s="53">
        <v>5</v>
      </c>
      <c r="Y24" s="53">
        <v>5</v>
      </c>
      <c r="Z24" s="53">
        <v>5</v>
      </c>
      <c r="AA24" s="53">
        <v>5</v>
      </c>
      <c r="AB24" s="53">
        <v>5</v>
      </c>
      <c r="AC24" s="53">
        <v>5</v>
      </c>
      <c r="AD24" s="53">
        <v>5</v>
      </c>
      <c r="AE24" s="53">
        <v>5</v>
      </c>
      <c r="AF24" s="53">
        <v>5</v>
      </c>
      <c r="AG24" s="53">
        <v>5</v>
      </c>
      <c r="AH24" s="53">
        <v>5</v>
      </c>
      <c r="AI24" s="32"/>
    </row>
    <row r="25" spans="2:37" s="27" customFormat="1" x14ac:dyDescent="0.3">
      <c r="B25" s="29"/>
      <c r="C25" s="29" t="s">
        <v>142</v>
      </c>
      <c r="D25" s="29" t="s">
        <v>9</v>
      </c>
      <c r="E25" s="31">
        <v>2018</v>
      </c>
      <c r="F25" s="55"/>
      <c r="G25" s="29"/>
      <c r="H25" s="54">
        <v>1</v>
      </c>
      <c r="I25" s="54">
        <v>1</v>
      </c>
      <c r="J25" s="54">
        <v>1</v>
      </c>
      <c r="K25" s="54">
        <v>1</v>
      </c>
      <c r="L25" s="54">
        <v>1</v>
      </c>
      <c r="M25" s="54">
        <v>1</v>
      </c>
      <c r="N25" s="54">
        <v>1</v>
      </c>
      <c r="O25" s="54">
        <v>1</v>
      </c>
      <c r="P25" s="54">
        <v>1</v>
      </c>
      <c r="Q25" s="54">
        <v>1</v>
      </c>
      <c r="R25" s="54">
        <v>1</v>
      </c>
      <c r="S25" s="54">
        <v>1</v>
      </c>
      <c r="T25" s="54">
        <v>1</v>
      </c>
      <c r="U25" s="54">
        <v>1</v>
      </c>
      <c r="V25" s="54">
        <v>1</v>
      </c>
      <c r="W25" s="54">
        <v>1</v>
      </c>
      <c r="X25" s="54">
        <v>1</v>
      </c>
      <c r="Y25" s="54">
        <v>1</v>
      </c>
      <c r="Z25" s="54">
        <v>1</v>
      </c>
      <c r="AA25" s="54">
        <v>1</v>
      </c>
      <c r="AB25" s="54">
        <v>1</v>
      </c>
      <c r="AC25" s="54">
        <v>1</v>
      </c>
      <c r="AD25" s="54">
        <v>1</v>
      </c>
      <c r="AE25" s="54">
        <v>1</v>
      </c>
      <c r="AF25" s="54">
        <v>1</v>
      </c>
      <c r="AG25" s="54">
        <v>1</v>
      </c>
      <c r="AH25" s="54">
        <v>1</v>
      </c>
      <c r="AI25" s="32"/>
    </row>
    <row r="26" spans="2:37" s="27" customFormat="1" x14ac:dyDescent="0.3">
      <c r="B26" s="32"/>
      <c r="C26" s="32"/>
      <c r="D26" s="32"/>
      <c r="E26" s="33"/>
      <c r="F26" s="32"/>
      <c r="G26" s="32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32"/>
    </row>
    <row r="27" spans="2:37" s="27" customFormat="1" x14ac:dyDescent="0.3">
      <c r="B27" s="32"/>
      <c r="C27" s="32"/>
      <c r="D27" s="32"/>
      <c r="E27" s="33"/>
      <c r="F27" s="32"/>
      <c r="G27" s="32"/>
      <c r="H27" s="34">
        <f>H23/H22</f>
        <v>3.3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2"/>
    </row>
    <row r="28" spans="2:37" s="27" customFormat="1" x14ac:dyDescent="0.3">
      <c r="H28" s="26">
        <f>H27^(1/52)</f>
        <v>1.0232256582773971</v>
      </c>
      <c r="I28" s="56">
        <f>H28-1</f>
        <v>2.3225658277397088E-2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19"/>
    </row>
    <row r="29" spans="2:37" s="27" customFormat="1" x14ac:dyDescent="0.3">
      <c r="B29" s="52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19"/>
    </row>
    <row r="30" spans="2:37" s="27" customFormat="1" x14ac:dyDescent="0.3">
      <c r="B30" s="52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35"/>
    </row>
    <row r="31" spans="2:37" ht="21" x14ac:dyDescent="0.4">
      <c r="B31" s="52"/>
      <c r="C31" s="27"/>
      <c r="D31" s="27"/>
      <c r="E31" s="27"/>
      <c r="F31" s="27"/>
      <c r="G31" s="37" t="s">
        <v>137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5"/>
      <c r="AJ31" s="27"/>
      <c r="AK31" s="27"/>
    </row>
    <row r="32" spans="2:37" x14ac:dyDescent="0.3">
      <c r="B32" s="52"/>
      <c r="C32" s="27"/>
      <c r="D32" s="27"/>
      <c r="E32" s="27"/>
      <c r="F32" s="27"/>
      <c r="G32" s="16"/>
      <c r="H32" s="16" t="str">
        <f>Regions!C$3</f>
        <v>IE</v>
      </c>
      <c r="I32" s="16" t="str">
        <f>Regions!E$3</f>
        <v>IE-CW</v>
      </c>
      <c r="J32" s="16" t="str">
        <f>Regions!F$3</f>
        <v>IE-D</v>
      </c>
      <c r="K32" s="16" t="str">
        <f>Regions!G$3</f>
        <v>IE-KE</v>
      </c>
      <c r="L32" s="16" t="str">
        <f>Regions!H$3</f>
        <v>IE-KK</v>
      </c>
      <c r="M32" s="16" t="str">
        <f>Regions!I$3</f>
        <v>IE-LS</v>
      </c>
      <c r="N32" s="16" t="str">
        <f>Regions!J$3</f>
        <v>IE-LD</v>
      </c>
      <c r="O32" s="16" t="str">
        <f>Regions!K$3</f>
        <v>IE-LH</v>
      </c>
      <c r="P32" s="16" t="str">
        <f>Regions!L$3</f>
        <v>IE-MH</v>
      </c>
      <c r="Q32" s="16" t="str">
        <f>Regions!M$3</f>
        <v>IE-OY</v>
      </c>
      <c r="R32" s="16" t="str">
        <f>Regions!N$3</f>
        <v>IE-WH</v>
      </c>
      <c r="S32" s="16" t="str">
        <f>Regions!O$3</f>
        <v>IE-WX</v>
      </c>
      <c r="T32" s="16" t="str">
        <f>Regions!P$3</f>
        <v>IE-WW</v>
      </c>
      <c r="U32" s="16" t="str">
        <f>Regions!Q$3</f>
        <v>IE-CE</v>
      </c>
      <c r="V32" s="16" t="str">
        <f>Regions!R$3</f>
        <v>IE-CO</v>
      </c>
      <c r="W32" s="16" t="str">
        <f>Regions!S$3</f>
        <v>IE-KY</v>
      </c>
      <c r="X32" s="16" t="str">
        <f>Regions!T$3</f>
        <v>IE-LK</v>
      </c>
      <c r="Y32" s="16" t="str">
        <f>Regions!U$3</f>
        <v>IE-TA</v>
      </c>
      <c r="Z32" s="16" t="str">
        <f>Regions!V$3</f>
        <v>IE-WD</v>
      </c>
      <c r="AA32" s="16" t="str">
        <f>Regions!W$3</f>
        <v>IE-G</v>
      </c>
      <c r="AB32" s="16" t="str">
        <f>Regions!X$3</f>
        <v>IE-LM</v>
      </c>
      <c r="AC32" s="16" t="str">
        <f>Regions!Y$3</f>
        <v>IE-MO</v>
      </c>
      <c r="AD32" s="16" t="str">
        <f>Regions!Z$3</f>
        <v>IE-RN</v>
      </c>
      <c r="AE32" s="16" t="str">
        <f>Regions!AA$3</f>
        <v>IE-SO</v>
      </c>
      <c r="AF32" s="16" t="str">
        <f>Regions!AB$3</f>
        <v>IE-CN</v>
      </c>
      <c r="AG32" s="16" t="str">
        <f>Regions!AC$3</f>
        <v>IE-DL</v>
      </c>
      <c r="AH32" s="16" t="str">
        <f>Regions!AD$3</f>
        <v>IE-MN</v>
      </c>
      <c r="AI32" s="35"/>
      <c r="AJ32" s="27"/>
      <c r="AK32" s="27"/>
    </row>
    <row r="33" spans="1:56" x14ac:dyDescent="0.3">
      <c r="B33" s="52"/>
      <c r="C33" s="27"/>
      <c r="D33" s="27"/>
      <c r="E33" s="27"/>
      <c r="F33" s="27"/>
      <c r="G33" s="28" t="s">
        <v>103</v>
      </c>
      <c r="H33" s="38">
        <f>SUM(H46:H54)</f>
        <v>2122.7470000000003</v>
      </c>
      <c r="I33" s="38">
        <f t="shared" ref="I33:AH33" si="11">SUM(I46:I54)</f>
        <v>28.558999999999997</v>
      </c>
      <c r="J33" s="38">
        <f t="shared" si="11"/>
        <v>528.34500000000014</v>
      </c>
      <c r="K33" s="38">
        <f t="shared" si="11"/>
        <v>102.55500000000002</v>
      </c>
      <c r="L33" s="38">
        <f t="shared" si="11"/>
        <v>46.269999999999989</v>
      </c>
      <c r="M33" s="38">
        <f t="shared" si="11"/>
        <v>35.033999999999999</v>
      </c>
      <c r="N33" s="38">
        <f t="shared" si="11"/>
        <v>18.299999999999997</v>
      </c>
      <c r="O33" s="38">
        <f t="shared" si="11"/>
        <v>50.998999999999995</v>
      </c>
      <c r="P33" s="38">
        <f t="shared" si="11"/>
        <v>87.457999999999998</v>
      </c>
      <c r="Q33" s="38">
        <f t="shared" si="11"/>
        <v>34.302999999999997</v>
      </c>
      <c r="R33" s="38">
        <f t="shared" si="11"/>
        <v>41.361999999999995</v>
      </c>
      <c r="S33" s="38">
        <f t="shared" si="11"/>
        <v>75.068000000000012</v>
      </c>
      <c r="T33" s="38">
        <f t="shared" si="11"/>
        <v>68.295000000000002</v>
      </c>
      <c r="U33" s="38">
        <f t="shared" si="11"/>
        <v>57.497999999999998</v>
      </c>
      <c r="V33" s="38">
        <f t="shared" si="11"/>
        <v>258.46800000000002</v>
      </c>
      <c r="W33" s="38">
        <f t="shared" si="11"/>
        <v>73.271999999999991</v>
      </c>
      <c r="X33" s="38">
        <f t="shared" si="11"/>
        <v>88.251999999999995</v>
      </c>
      <c r="Y33" s="38">
        <f t="shared" si="11"/>
        <v>79.037999999999997</v>
      </c>
      <c r="Z33" s="38">
        <f t="shared" si="11"/>
        <v>57.779999999999994</v>
      </c>
      <c r="AA33" s="38">
        <f t="shared" si="11"/>
        <v>130.30400000000003</v>
      </c>
      <c r="AB33" s="38">
        <f t="shared" si="11"/>
        <v>14.879</v>
      </c>
      <c r="AC33" s="38">
        <f t="shared" si="11"/>
        <v>61.349999999999994</v>
      </c>
      <c r="AD33" s="38">
        <f t="shared" si="11"/>
        <v>32.710000000000008</v>
      </c>
      <c r="AE33" s="38">
        <f t="shared" si="11"/>
        <v>29.144999999999996</v>
      </c>
      <c r="AF33" s="38">
        <f t="shared" si="11"/>
        <v>31.88</v>
      </c>
      <c r="AG33" s="38">
        <f t="shared" si="11"/>
        <v>64.384000000000015</v>
      </c>
      <c r="AH33" s="38">
        <f t="shared" si="11"/>
        <v>27.239000000000004</v>
      </c>
      <c r="AI33" s="27"/>
      <c r="AJ33" s="27"/>
      <c r="AK33" s="27"/>
    </row>
    <row r="34" spans="1:56" x14ac:dyDescent="0.3">
      <c r="B34" s="52"/>
      <c r="C34" s="27"/>
      <c r="D34" s="27"/>
      <c r="E34" s="27"/>
      <c r="F34" s="27"/>
      <c r="G34" s="28" t="s">
        <v>104</v>
      </c>
      <c r="H34" s="38">
        <f>H66+H67</f>
        <v>321.77299999999997</v>
      </c>
      <c r="I34" s="38">
        <f t="shared" ref="I34:AH34" si="12">I66+I67</f>
        <v>5.2719999999999994</v>
      </c>
      <c r="J34" s="38">
        <f t="shared" si="12"/>
        <v>67.674000000000007</v>
      </c>
      <c r="K34" s="38">
        <f t="shared" si="12"/>
        <v>14.426</v>
      </c>
      <c r="L34" s="38">
        <f t="shared" si="12"/>
        <v>7.2589999999999995</v>
      </c>
      <c r="M34" s="38">
        <f t="shared" si="12"/>
        <v>5.3620000000000001</v>
      </c>
      <c r="N34" s="38">
        <f t="shared" si="12"/>
        <v>3.5289999999999999</v>
      </c>
      <c r="O34" s="38">
        <f t="shared" si="12"/>
        <v>7.1539999999999999</v>
      </c>
      <c r="P34" s="38">
        <f t="shared" si="12"/>
        <v>12.881</v>
      </c>
      <c r="Q34" s="38">
        <f t="shared" si="12"/>
        <v>6.0369999999999999</v>
      </c>
      <c r="R34" s="38">
        <f t="shared" si="12"/>
        <v>7.5950000000000006</v>
      </c>
      <c r="S34" s="38">
        <f t="shared" si="12"/>
        <v>12.209</v>
      </c>
      <c r="T34" s="38">
        <f t="shared" si="12"/>
        <v>8.8330000000000002</v>
      </c>
      <c r="U34" s="38">
        <f t="shared" si="12"/>
        <v>8.8179999999999996</v>
      </c>
      <c r="V34" s="38">
        <f t="shared" si="12"/>
        <v>37.798000000000002</v>
      </c>
      <c r="W34" s="38">
        <f t="shared" si="12"/>
        <v>11.141</v>
      </c>
      <c r="X34" s="38">
        <f t="shared" si="12"/>
        <v>12.007</v>
      </c>
      <c r="Y34" s="38">
        <f t="shared" si="12"/>
        <v>12.503</v>
      </c>
      <c r="Z34" s="38">
        <f t="shared" si="12"/>
        <v>7.5970000000000004</v>
      </c>
      <c r="AA34" s="38">
        <f t="shared" si="12"/>
        <v>18.783999999999999</v>
      </c>
      <c r="AB34" s="38">
        <f t="shared" si="12"/>
        <v>3.1949999999999998</v>
      </c>
      <c r="AC34" s="38">
        <f t="shared" si="12"/>
        <v>12.53</v>
      </c>
      <c r="AD34" s="38">
        <f t="shared" si="12"/>
        <v>5.91</v>
      </c>
      <c r="AE34" s="38">
        <f t="shared" si="12"/>
        <v>5.609</v>
      </c>
      <c r="AF34" s="38">
        <f t="shared" si="12"/>
        <v>7.3769999999999998</v>
      </c>
      <c r="AG34" s="38">
        <f t="shared" si="12"/>
        <v>13.597</v>
      </c>
      <c r="AH34" s="38">
        <f t="shared" si="12"/>
        <v>6.6759999999999993</v>
      </c>
      <c r="AI34" s="27"/>
      <c r="AJ34" s="27"/>
      <c r="AK34" s="27"/>
    </row>
    <row r="35" spans="1:56" x14ac:dyDescent="0.3">
      <c r="B35" s="52"/>
      <c r="C35" s="27"/>
      <c r="D35" s="27"/>
      <c r="E35" s="27"/>
      <c r="F35" s="27"/>
      <c r="G35" s="28" t="s">
        <v>105</v>
      </c>
      <c r="H35" s="38">
        <f>H68</f>
        <v>11.035</v>
      </c>
      <c r="I35" s="38">
        <f t="shared" ref="I35:AH35" si="13">I68</f>
        <v>0.14699999999999999</v>
      </c>
      <c r="J35" s="38">
        <f t="shared" si="13"/>
        <v>2.9660000000000002</v>
      </c>
      <c r="K35" s="38">
        <f t="shared" si="13"/>
        <v>0.55300000000000005</v>
      </c>
      <c r="L35" s="38">
        <f t="shared" si="13"/>
        <v>0.249</v>
      </c>
      <c r="M35" s="38">
        <f t="shared" si="13"/>
        <v>0.217</v>
      </c>
      <c r="N35" s="38">
        <f t="shared" si="13"/>
        <v>0.13400000000000001</v>
      </c>
      <c r="O35" s="38">
        <f t="shared" si="13"/>
        <v>0.372</v>
      </c>
      <c r="P35" s="38">
        <f t="shared" si="13"/>
        <v>0.47899999999999998</v>
      </c>
      <c r="Q35" s="38">
        <f t="shared" si="13"/>
        <v>0.16600000000000001</v>
      </c>
      <c r="R35" s="38">
        <f t="shared" si="13"/>
        <v>0.19800000000000001</v>
      </c>
      <c r="S35" s="38">
        <f t="shared" si="13"/>
        <v>0.38900000000000001</v>
      </c>
      <c r="T35" s="38">
        <f t="shared" si="13"/>
        <v>0.20699999999999999</v>
      </c>
      <c r="U35" s="38">
        <f t="shared" si="13"/>
        <v>0.22</v>
      </c>
      <c r="V35" s="38">
        <f t="shared" si="13"/>
        <v>1.167</v>
      </c>
      <c r="W35" s="38">
        <f t="shared" si="13"/>
        <v>0.26200000000000001</v>
      </c>
      <c r="X35" s="38">
        <f t="shared" si="13"/>
        <v>0.7</v>
      </c>
      <c r="Y35" s="38">
        <f t="shared" si="13"/>
        <v>0.40899999999999997</v>
      </c>
      <c r="Z35" s="38">
        <f t="shared" si="13"/>
        <v>0.20699999999999999</v>
      </c>
      <c r="AA35" s="38">
        <f t="shared" si="13"/>
        <v>0.54700000000000004</v>
      </c>
      <c r="AB35" s="38">
        <f t="shared" si="13"/>
        <v>7.3999999999999996E-2</v>
      </c>
      <c r="AC35" s="38">
        <f t="shared" si="13"/>
        <v>0.26100000000000001</v>
      </c>
      <c r="AD35" s="38">
        <f t="shared" si="13"/>
        <v>0.14799999999999999</v>
      </c>
      <c r="AE35" s="38">
        <f t="shared" si="13"/>
        <v>0.20499999999999999</v>
      </c>
      <c r="AF35" s="38">
        <f t="shared" si="13"/>
        <v>0.184</v>
      </c>
      <c r="AG35" s="38">
        <f t="shared" si="13"/>
        <v>0.318</v>
      </c>
      <c r="AH35" s="38">
        <f t="shared" si="13"/>
        <v>0.25600000000000001</v>
      </c>
      <c r="AI35" s="27"/>
      <c r="AJ35" s="27"/>
      <c r="AK35" s="27"/>
    </row>
    <row r="36" spans="1:56" x14ac:dyDescent="0.3">
      <c r="B36" s="52"/>
      <c r="C36" s="27"/>
      <c r="D36" s="27"/>
      <c r="E36" s="27"/>
      <c r="F36" s="27"/>
      <c r="G36" s="28" t="s">
        <v>106</v>
      </c>
      <c r="H36" s="38">
        <f>H69</f>
        <v>21.648000000000003</v>
      </c>
      <c r="I36" s="38">
        <f t="shared" ref="I36:AH36" si="14">I69</f>
        <v>0.39</v>
      </c>
      <c r="J36" s="38">
        <f t="shared" si="14"/>
        <v>3.883</v>
      </c>
      <c r="K36" s="38">
        <f t="shared" si="14"/>
        <v>1.1120000000000001</v>
      </c>
      <c r="L36" s="38">
        <f t="shared" si="14"/>
        <v>0.71299999999999997</v>
      </c>
      <c r="M36" s="38">
        <f t="shared" si="14"/>
        <v>0.45500000000000002</v>
      </c>
      <c r="N36" s="38">
        <f t="shared" si="14"/>
        <v>0.27600000000000002</v>
      </c>
      <c r="O36" s="38">
        <f t="shared" si="14"/>
        <v>0.61699999999999999</v>
      </c>
      <c r="P36" s="38">
        <f t="shared" si="14"/>
        <v>1.4239999999999999</v>
      </c>
      <c r="Q36" s="38">
        <f t="shared" si="14"/>
        <v>0.32300000000000001</v>
      </c>
      <c r="R36" s="38">
        <f t="shared" si="14"/>
        <v>0.316</v>
      </c>
      <c r="S36" s="38">
        <f t="shared" si="14"/>
        <v>1.39</v>
      </c>
      <c r="T36" s="38">
        <f t="shared" si="14"/>
        <v>0.39600000000000002</v>
      </c>
      <c r="U36" s="38">
        <f t="shared" si="14"/>
        <v>0.39700000000000002</v>
      </c>
      <c r="V36" s="38">
        <f t="shared" si="14"/>
        <v>2.5579999999999998</v>
      </c>
      <c r="W36" s="38">
        <f t="shared" si="14"/>
        <v>0.51600000000000001</v>
      </c>
      <c r="X36" s="38">
        <f t="shared" si="14"/>
        <v>0.94099999999999995</v>
      </c>
      <c r="Y36" s="38">
        <f t="shared" si="14"/>
        <v>1.05</v>
      </c>
      <c r="Z36" s="38">
        <f t="shared" si="14"/>
        <v>0.35799999999999998</v>
      </c>
      <c r="AA36" s="38">
        <f t="shared" si="14"/>
        <v>1.026</v>
      </c>
      <c r="AB36" s="38">
        <f t="shared" si="14"/>
        <v>0.13500000000000001</v>
      </c>
      <c r="AC36" s="38">
        <f t="shared" si="14"/>
        <v>0.56999999999999995</v>
      </c>
      <c r="AD36" s="38">
        <f t="shared" si="14"/>
        <v>0.32600000000000001</v>
      </c>
      <c r="AE36" s="38">
        <f t="shared" si="14"/>
        <v>0.23200000000000001</v>
      </c>
      <c r="AF36" s="38">
        <f t="shared" si="14"/>
        <v>0.48799999999999999</v>
      </c>
      <c r="AG36" s="38">
        <f t="shared" si="14"/>
        <v>0.72</v>
      </c>
      <c r="AH36" s="38">
        <f t="shared" si="14"/>
        <v>1.036</v>
      </c>
      <c r="AI36" s="27"/>
      <c r="AJ36" s="27"/>
      <c r="AK36" s="27"/>
    </row>
    <row r="37" spans="1:56" x14ac:dyDescent="0.3">
      <c r="A37" s="27"/>
      <c r="B37" s="52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</row>
    <row r="38" spans="1:56" x14ac:dyDescent="0.3">
      <c r="A38" s="27"/>
      <c r="B38" s="52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</row>
    <row r="39" spans="1:56" x14ac:dyDescent="0.3">
      <c r="A39" s="27"/>
      <c r="B39" s="51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</row>
    <row r="40" spans="1:56" x14ac:dyDescent="0.3">
      <c r="A40" s="27"/>
      <c r="B40" s="51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  <row r="41" spans="1:56" ht="15.6" x14ac:dyDescent="0.3">
      <c r="A41" s="27"/>
      <c r="B41" s="51"/>
      <c r="D41" s="51"/>
      <c r="E41" s="51"/>
      <c r="F41" s="51"/>
      <c r="G41" s="50" t="s">
        <v>136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</row>
    <row r="42" spans="1:56" ht="15" thickBot="1" x14ac:dyDescent="0.35">
      <c r="A42" s="27"/>
      <c r="B42" s="51"/>
      <c r="D42" s="51"/>
      <c r="E42" s="51"/>
      <c r="F42" s="51"/>
      <c r="G42" s="40" t="s">
        <v>107</v>
      </c>
      <c r="H42" s="40" t="s">
        <v>63</v>
      </c>
      <c r="I42" s="40" t="s">
        <v>69</v>
      </c>
      <c r="J42" s="40" t="s">
        <v>74</v>
      </c>
      <c r="K42" s="40" t="s">
        <v>77</v>
      </c>
      <c r="L42" s="40" t="s">
        <v>78</v>
      </c>
      <c r="M42" s="40" t="s">
        <v>79</v>
      </c>
      <c r="N42" s="40" t="s">
        <v>82</v>
      </c>
      <c r="O42" s="40" t="s">
        <v>83</v>
      </c>
      <c r="P42" s="40" t="s">
        <v>85</v>
      </c>
      <c r="Q42" s="40" t="s">
        <v>87</v>
      </c>
      <c r="R42" s="40" t="s">
        <v>92</v>
      </c>
      <c r="S42" s="40" t="s">
        <v>93</v>
      </c>
      <c r="T42" s="40" t="s">
        <v>94</v>
      </c>
      <c r="U42" s="40" t="s">
        <v>71</v>
      </c>
      <c r="V42" s="40" t="s">
        <v>72</v>
      </c>
      <c r="W42" s="40" t="s">
        <v>76</v>
      </c>
      <c r="X42" s="40" t="s">
        <v>81</v>
      </c>
      <c r="Y42" s="40" t="s">
        <v>90</v>
      </c>
      <c r="Z42" s="40" t="s">
        <v>91</v>
      </c>
      <c r="AA42" s="40" t="s">
        <v>75</v>
      </c>
      <c r="AB42" s="40" t="s">
        <v>80</v>
      </c>
      <c r="AC42" s="40" t="s">
        <v>84</v>
      </c>
      <c r="AD42" s="40" t="s">
        <v>88</v>
      </c>
      <c r="AE42" s="40" t="s">
        <v>89</v>
      </c>
      <c r="AF42" s="40" t="s">
        <v>70</v>
      </c>
      <c r="AG42" s="40" t="s">
        <v>73</v>
      </c>
      <c r="AH42" s="40" t="s">
        <v>86</v>
      </c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</row>
    <row r="43" spans="1:56" ht="15.6" x14ac:dyDescent="0.3">
      <c r="A43" s="27"/>
      <c r="B43" s="51"/>
      <c r="D43" s="51"/>
      <c r="E43" s="51"/>
      <c r="F43" s="51"/>
      <c r="G43" s="41" t="s">
        <v>108</v>
      </c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</row>
    <row r="44" spans="1:56" x14ac:dyDescent="0.3">
      <c r="A44" s="27"/>
      <c r="B44" s="51"/>
      <c r="D44" s="51"/>
      <c r="E44" s="51"/>
      <c r="F44" s="51"/>
      <c r="G44" s="39" t="s">
        <v>109</v>
      </c>
      <c r="H44" s="43">
        <v>39.851999999999997</v>
      </c>
      <c r="I44" s="43">
        <v>0.56299999999999994</v>
      </c>
      <c r="J44" s="43">
        <v>12.616</v>
      </c>
      <c r="K44" s="43">
        <v>2.1680000000000001</v>
      </c>
      <c r="L44" s="43">
        <v>0.872</v>
      </c>
      <c r="M44" s="43">
        <v>0.51300000000000001</v>
      </c>
      <c r="N44" s="43">
        <v>0.21299999999999999</v>
      </c>
      <c r="O44" s="43">
        <v>0.85499999999999998</v>
      </c>
      <c r="P44" s="43">
        <v>1.6839999999999999</v>
      </c>
      <c r="Q44" s="43">
        <v>0.66900000000000004</v>
      </c>
      <c r="R44" s="43">
        <v>0.60399999999999998</v>
      </c>
      <c r="S44" s="43">
        <v>1.506</v>
      </c>
      <c r="T44" s="43">
        <v>1.554</v>
      </c>
      <c r="U44" s="43">
        <v>0.92400000000000004</v>
      </c>
      <c r="V44" s="43">
        <v>5.452</v>
      </c>
      <c r="W44" s="43">
        <v>1.0620000000000001</v>
      </c>
      <c r="X44" s="43">
        <v>1.4890000000000001</v>
      </c>
      <c r="Y44" s="43">
        <v>1.4119999999999999</v>
      </c>
      <c r="Z44" s="43">
        <v>1.2929999999999999</v>
      </c>
      <c r="AA44" s="43">
        <v>1.458</v>
      </c>
      <c r="AB44" s="43">
        <v>0.16</v>
      </c>
      <c r="AC44" s="43">
        <v>0.60499999999999998</v>
      </c>
      <c r="AD44" s="43">
        <v>0.29499999999999998</v>
      </c>
      <c r="AE44" s="43">
        <v>0.4</v>
      </c>
      <c r="AF44" s="43">
        <v>0.44800000000000001</v>
      </c>
      <c r="AG44" s="43">
        <v>0.73599999999999999</v>
      </c>
      <c r="AH44" s="43">
        <v>0.30099999999999999</v>
      </c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</row>
    <row r="45" spans="1:56" ht="15.6" x14ac:dyDescent="0.3">
      <c r="A45" s="27"/>
      <c r="B45" s="51"/>
      <c r="D45" s="51"/>
      <c r="E45" s="51"/>
      <c r="F45" s="51"/>
      <c r="G45" s="41" t="s">
        <v>110</v>
      </c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</row>
    <row r="46" spans="1:56" x14ac:dyDescent="0.3">
      <c r="A46" s="27"/>
      <c r="D46" s="51"/>
      <c r="E46" s="51"/>
      <c r="F46" s="51"/>
      <c r="G46" s="39" t="s">
        <v>111</v>
      </c>
      <c r="H46" s="44">
        <v>946.86</v>
      </c>
      <c r="I46" s="45">
        <v>10.795999999999999</v>
      </c>
      <c r="J46" s="45">
        <v>299.40800000000002</v>
      </c>
      <c r="K46" s="45">
        <v>44.521000000000001</v>
      </c>
      <c r="L46" s="45">
        <v>17.346</v>
      </c>
      <c r="M46" s="45">
        <v>12.391</v>
      </c>
      <c r="N46" s="45">
        <v>5.8040000000000003</v>
      </c>
      <c r="O46" s="45">
        <v>20.722000000000001</v>
      </c>
      <c r="P46" s="45">
        <v>34.216000000000001</v>
      </c>
      <c r="Q46" s="45">
        <v>12.252000000000001</v>
      </c>
      <c r="R46" s="45">
        <v>14.417</v>
      </c>
      <c r="S46" s="45">
        <v>29.236000000000001</v>
      </c>
      <c r="T46" s="45">
        <v>32.847000000000001</v>
      </c>
      <c r="U46" s="45">
        <v>24.056999999999999</v>
      </c>
      <c r="V46" s="45">
        <v>121.22799999999999</v>
      </c>
      <c r="W46" s="45">
        <v>31.727</v>
      </c>
      <c r="X46" s="45">
        <v>40.146000000000001</v>
      </c>
      <c r="Y46" s="45">
        <v>30.853999999999999</v>
      </c>
      <c r="Z46" s="45">
        <v>27.158999999999999</v>
      </c>
      <c r="AA46" s="45">
        <v>45.82</v>
      </c>
      <c r="AB46" s="45">
        <v>4.9610000000000003</v>
      </c>
      <c r="AC46" s="45">
        <v>22.404</v>
      </c>
      <c r="AD46" s="45">
        <v>11.971</v>
      </c>
      <c r="AE46" s="45">
        <v>11.760999999999999</v>
      </c>
      <c r="AF46" s="45">
        <v>10.568</v>
      </c>
      <c r="AG46" s="45">
        <v>22.398</v>
      </c>
      <c r="AH46" s="45">
        <v>7.85</v>
      </c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D47" s="51"/>
      <c r="E47" s="51"/>
      <c r="F47" s="51"/>
      <c r="G47" s="39" t="s">
        <v>112</v>
      </c>
      <c r="H47" s="44">
        <v>1129.4039999999998</v>
      </c>
      <c r="I47" s="45">
        <v>17.385000000000002</v>
      </c>
      <c r="J47" s="45">
        <v>225.70599999999999</v>
      </c>
      <c r="K47" s="45">
        <v>56.834000000000003</v>
      </c>
      <c r="L47" s="45">
        <v>26.673999999999999</v>
      </c>
      <c r="M47" s="45">
        <v>22.058</v>
      </c>
      <c r="N47" s="45">
        <v>11.27</v>
      </c>
      <c r="O47" s="45">
        <v>29.946999999999999</v>
      </c>
      <c r="P47" s="45">
        <v>52.423999999999999</v>
      </c>
      <c r="Q47" s="45">
        <v>21.785</v>
      </c>
      <c r="R47" s="45">
        <v>26.113</v>
      </c>
      <c r="S47" s="45">
        <v>44.970999999999997</v>
      </c>
      <c r="T47" s="45">
        <v>34.195</v>
      </c>
      <c r="U47" s="45">
        <v>32.584000000000003</v>
      </c>
      <c r="V47" s="45">
        <v>132.29499999999999</v>
      </c>
      <c r="W47" s="45">
        <v>39.247</v>
      </c>
      <c r="X47" s="45">
        <v>47.853000000000002</v>
      </c>
      <c r="Y47" s="45">
        <v>47.713999999999999</v>
      </c>
      <c r="Z47" s="45">
        <v>29.673999999999999</v>
      </c>
      <c r="AA47" s="45">
        <v>66.337000000000003</v>
      </c>
      <c r="AB47" s="45">
        <v>9.4540000000000006</v>
      </c>
      <c r="AC47" s="45">
        <v>37.994</v>
      </c>
      <c r="AD47" s="45">
        <v>20.248000000000001</v>
      </c>
      <c r="AE47" s="45">
        <v>16.992999999999999</v>
      </c>
      <c r="AF47" s="45">
        <v>20.89</v>
      </c>
      <c r="AG47" s="45">
        <v>41.125</v>
      </c>
      <c r="AH47" s="45">
        <v>17.634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D48" s="51"/>
      <c r="E48" s="51"/>
      <c r="F48" s="51"/>
      <c r="G48" s="39" t="s">
        <v>113</v>
      </c>
      <c r="H48" s="44">
        <v>6.7000000000000018E-2</v>
      </c>
      <c r="I48" s="45">
        <v>0</v>
      </c>
      <c r="J48" s="45">
        <v>2.8000000000000001E-2</v>
      </c>
      <c r="K48" s="45">
        <v>1E-3</v>
      </c>
      <c r="L48" s="45">
        <v>1E-3</v>
      </c>
      <c r="M48" s="45">
        <v>0</v>
      </c>
      <c r="N48" s="45">
        <v>2E-3</v>
      </c>
      <c r="O48" s="45">
        <v>1E-3</v>
      </c>
      <c r="P48" s="45">
        <v>2E-3</v>
      </c>
      <c r="Q48" s="45">
        <v>3.0000000000000001E-3</v>
      </c>
      <c r="R48" s="45">
        <v>1E-3</v>
      </c>
      <c r="S48" s="45">
        <v>3.0000000000000001E-3</v>
      </c>
      <c r="T48" s="45">
        <v>5.0000000000000001E-3</v>
      </c>
      <c r="U48" s="45">
        <v>1E-3</v>
      </c>
      <c r="V48" s="45">
        <v>5.0000000000000001E-3</v>
      </c>
      <c r="W48" s="45">
        <v>3.0000000000000001E-3</v>
      </c>
      <c r="X48" s="45">
        <v>2E-3</v>
      </c>
      <c r="Y48" s="45">
        <v>0</v>
      </c>
      <c r="Z48" s="45">
        <v>0</v>
      </c>
      <c r="AA48" s="45">
        <v>7.0000000000000001E-3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2E-3</v>
      </c>
      <c r="AH48" s="45">
        <v>0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x14ac:dyDescent="0.3">
      <c r="A49" s="27"/>
      <c r="D49" s="51"/>
      <c r="E49" s="51"/>
      <c r="F49" s="51"/>
      <c r="G49" s="39" t="s">
        <v>114</v>
      </c>
      <c r="H49" s="44">
        <v>8.5289999999999999</v>
      </c>
      <c r="I49" s="45">
        <v>9.8000000000000004E-2</v>
      </c>
      <c r="J49" s="45">
        <v>0.26500000000000001</v>
      </c>
      <c r="K49" s="45">
        <v>0.28100000000000003</v>
      </c>
      <c r="L49" s="45">
        <v>0.57399999999999995</v>
      </c>
      <c r="M49" s="45">
        <v>0.124</v>
      </c>
      <c r="N49" s="45">
        <v>0.316</v>
      </c>
      <c r="O49" s="45">
        <v>4.1000000000000002E-2</v>
      </c>
      <c r="P49" s="45">
        <v>8.3000000000000004E-2</v>
      </c>
      <c r="Q49" s="45">
        <v>5.2999999999999999E-2</v>
      </c>
      <c r="R49" s="45">
        <v>0.26</v>
      </c>
      <c r="S49" s="45">
        <v>0.17699999999999999</v>
      </c>
      <c r="T49" s="45">
        <v>0.315</v>
      </c>
      <c r="U49" s="45">
        <v>0.20499999999999999</v>
      </c>
      <c r="V49" s="45">
        <v>1.1619999999999999</v>
      </c>
      <c r="W49" s="45">
        <v>0.35</v>
      </c>
      <c r="X49" s="45">
        <v>3.3000000000000002E-2</v>
      </c>
      <c r="Y49" s="45">
        <v>7.4999999999999997E-2</v>
      </c>
      <c r="Z49" s="45">
        <v>0.22900000000000001</v>
      </c>
      <c r="AA49" s="45">
        <v>2.6259999999999999</v>
      </c>
      <c r="AB49" s="45">
        <v>0.107</v>
      </c>
      <c r="AC49" s="45">
        <v>0.247</v>
      </c>
      <c r="AD49" s="45">
        <v>8.5000000000000006E-2</v>
      </c>
      <c r="AE49" s="45">
        <v>7.4999999999999997E-2</v>
      </c>
      <c r="AF49" s="45">
        <v>9.0999999999999998E-2</v>
      </c>
      <c r="AG49" s="45">
        <v>0.185</v>
      </c>
      <c r="AH49" s="45">
        <v>0.47199999999999998</v>
      </c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x14ac:dyDescent="0.3">
      <c r="A50" s="27"/>
      <c r="D50" s="51"/>
      <c r="E50" s="51"/>
      <c r="F50" s="51"/>
      <c r="G50" s="39" t="s">
        <v>115</v>
      </c>
      <c r="H50" s="44">
        <v>29.799999999999997</v>
      </c>
      <c r="I50" s="45">
        <v>0.20499999999999999</v>
      </c>
      <c r="J50" s="45">
        <v>1.109</v>
      </c>
      <c r="K50" s="45">
        <v>0.57199999999999995</v>
      </c>
      <c r="L50" s="45">
        <v>1.4279999999999999</v>
      </c>
      <c r="M50" s="45">
        <v>0.36499999999999999</v>
      </c>
      <c r="N50" s="45">
        <v>0.80500000000000005</v>
      </c>
      <c r="O50" s="45">
        <v>0.159</v>
      </c>
      <c r="P50" s="45">
        <v>0.45700000000000002</v>
      </c>
      <c r="Q50" s="45">
        <v>0.161</v>
      </c>
      <c r="R50" s="45">
        <v>0.41799999999999998</v>
      </c>
      <c r="S50" s="45">
        <v>0.48799999999999999</v>
      </c>
      <c r="T50" s="45">
        <v>0.61599999999999999</v>
      </c>
      <c r="U50" s="45">
        <v>0.49199999999999999</v>
      </c>
      <c r="V50" s="45">
        <v>2.9289999999999998</v>
      </c>
      <c r="W50" s="45">
        <v>1.663</v>
      </c>
      <c r="X50" s="45">
        <v>0.09</v>
      </c>
      <c r="Y50" s="45">
        <v>0.27300000000000002</v>
      </c>
      <c r="Z50" s="45">
        <v>0.56499999999999995</v>
      </c>
      <c r="AA50" s="45">
        <v>13.569000000000001</v>
      </c>
      <c r="AB50" s="45">
        <v>0.307</v>
      </c>
      <c r="AC50" s="45">
        <v>0.58299999999999996</v>
      </c>
      <c r="AD50" s="45">
        <v>0.34699999999999998</v>
      </c>
      <c r="AE50" s="45">
        <v>0.26500000000000001</v>
      </c>
      <c r="AF50" s="45">
        <v>0.25600000000000001</v>
      </c>
      <c r="AG50" s="45">
        <v>0.57299999999999995</v>
      </c>
      <c r="AH50" s="45">
        <v>1.105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x14ac:dyDescent="0.3">
      <c r="A51" s="27"/>
      <c r="D51" s="51"/>
      <c r="E51" s="51"/>
      <c r="F51" s="51"/>
      <c r="G51" s="39" t="s">
        <v>116</v>
      </c>
      <c r="H51" s="44">
        <v>0.77300000000000024</v>
      </c>
      <c r="I51" s="45">
        <v>1.4E-2</v>
      </c>
      <c r="J51" s="45">
        <v>3.3000000000000002E-2</v>
      </c>
      <c r="K51" s="45">
        <v>1.9E-2</v>
      </c>
      <c r="L51" s="45">
        <v>4.2999999999999997E-2</v>
      </c>
      <c r="M51" s="45">
        <v>1.6E-2</v>
      </c>
      <c r="N51" s="45">
        <v>2.4E-2</v>
      </c>
      <c r="O51" s="45">
        <v>8.0000000000000002E-3</v>
      </c>
      <c r="P51" s="45">
        <v>1.2999999999999999E-2</v>
      </c>
      <c r="Q51" s="45">
        <v>0.01</v>
      </c>
      <c r="R51" s="45">
        <v>2.3E-2</v>
      </c>
      <c r="S51" s="45">
        <v>1.6E-2</v>
      </c>
      <c r="T51" s="45">
        <v>1.7000000000000001E-2</v>
      </c>
      <c r="U51" s="45">
        <v>1.2999999999999999E-2</v>
      </c>
      <c r="V51" s="45">
        <v>7.0999999999999994E-2</v>
      </c>
      <c r="W51" s="45">
        <v>3.2000000000000001E-2</v>
      </c>
      <c r="X51" s="45">
        <v>2E-3</v>
      </c>
      <c r="Y51" s="45">
        <v>4.0000000000000001E-3</v>
      </c>
      <c r="Z51" s="45">
        <v>1.2999999999999999E-2</v>
      </c>
      <c r="AA51" s="45">
        <v>0.28699999999999998</v>
      </c>
      <c r="AB51" s="45">
        <v>1.6E-2</v>
      </c>
      <c r="AC51" s="45">
        <v>1.7000000000000001E-2</v>
      </c>
      <c r="AD51" s="45">
        <v>1.0999999999999999E-2</v>
      </c>
      <c r="AE51" s="45">
        <v>5.0000000000000001E-3</v>
      </c>
      <c r="AF51" s="45">
        <v>1.6E-2</v>
      </c>
      <c r="AG51" s="45">
        <v>1.2E-2</v>
      </c>
      <c r="AH51" s="45">
        <v>3.7999999999999999E-2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x14ac:dyDescent="0.3">
      <c r="A52" s="27"/>
      <c r="D52" s="51"/>
      <c r="E52" s="51"/>
      <c r="F52" s="51"/>
      <c r="G52" s="39" t="s">
        <v>117</v>
      </c>
      <c r="H52" s="44">
        <v>2.7589999999999999</v>
      </c>
      <c r="I52" s="45">
        <v>1.4999999999999999E-2</v>
      </c>
      <c r="J52" s="45">
        <v>0.109</v>
      </c>
      <c r="K52" s="45">
        <v>3.3000000000000002E-2</v>
      </c>
      <c r="L52" s="45">
        <v>0.15</v>
      </c>
      <c r="M52" s="45">
        <v>2.4E-2</v>
      </c>
      <c r="N52" s="45">
        <v>5.3999999999999999E-2</v>
      </c>
      <c r="O52" s="45">
        <v>1.7999999999999999E-2</v>
      </c>
      <c r="P52" s="45">
        <v>2.3E-2</v>
      </c>
      <c r="Q52" s="45">
        <v>0.01</v>
      </c>
      <c r="R52" s="45">
        <v>3.2000000000000001E-2</v>
      </c>
      <c r="S52" s="45">
        <v>3.5000000000000003E-2</v>
      </c>
      <c r="T52" s="45">
        <v>4.2000000000000003E-2</v>
      </c>
      <c r="U52" s="45">
        <v>3.6999999999999998E-2</v>
      </c>
      <c r="V52" s="45">
        <v>0.26200000000000001</v>
      </c>
      <c r="W52" s="45">
        <v>0.152</v>
      </c>
      <c r="X52" s="45">
        <v>3.0000000000000001E-3</v>
      </c>
      <c r="Y52" s="45">
        <v>2.3E-2</v>
      </c>
      <c r="Z52" s="45">
        <v>0.04</v>
      </c>
      <c r="AA52" s="45">
        <v>1.43</v>
      </c>
      <c r="AB52" s="45">
        <v>1.7000000000000001E-2</v>
      </c>
      <c r="AC52" s="45">
        <v>4.7E-2</v>
      </c>
      <c r="AD52" s="45">
        <v>1.7999999999999999E-2</v>
      </c>
      <c r="AE52" s="45">
        <v>1.6E-2</v>
      </c>
      <c r="AF52" s="45">
        <v>2.4E-2</v>
      </c>
      <c r="AG52" s="45">
        <v>3.6999999999999998E-2</v>
      </c>
      <c r="AH52" s="45">
        <v>0.108</v>
      </c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D53" s="51"/>
      <c r="E53" s="51"/>
      <c r="F53" s="51"/>
      <c r="G53" s="39" t="s">
        <v>118</v>
      </c>
      <c r="H53" s="44">
        <v>2.5000000000000008E-2</v>
      </c>
      <c r="I53" s="45">
        <v>0</v>
      </c>
      <c r="J53" s="45">
        <v>1.0999999999999999E-2</v>
      </c>
      <c r="K53" s="45">
        <v>2E-3</v>
      </c>
      <c r="L53" s="45">
        <v>0</v>
      </c>
      <c r="M53" s="45">
        <v>0</v>
      </c>
      <c r="N53" s="45">
        <v>1E-3</v>
      </c>
      <c r="O53" s="45">
        <v>0</v>
      </c>
      <c r="P53" s="45">
        <v>1E-3</v>
      </c>
      <c r="Q53" s="45">
        <v>0</v>
      </c>
      <c r="R53" s="45">
        <v>0</v>
      </c>
      <c r="S53" s="45">
        <v>1E-3</v>
      </c>
      <c r="T53" s="45">
        <v>1E-3</v>
      </c>
      <c r="U53" s="45">
        <v>2E-3</v>
      </c>
      <c r="V53" s="45">
        <v>2E-3</v>
      </c>
      <c r="W53" s="45">
        <v>0</v>
      </c>
      <c r="X53" s="45">
        <v>0</v>
      </c>
      <c r="Y53" s="45">
        <v>1E-3</v>
      </c>
      <c r="Z53" s="45">
        <v>0</v>
      </c>
      <c r="AA53" s="45">
        <v>0</v>
      </c>
      <c r="AB53" s="45">
        <v>0</v>
      </c>
      <c r="AC53" s="45">
        <v>0</v>
      </c>
      <c r="AD53" s="45">
        <v>0</v>
      </c>
      <c r="AE53" s="45">
        <v>1E-3</v>
      </c>
      <c r="AF53" s="45">
        <v>0</v>
      </c>
      <c r="AG53" s="45">
        <v>1E-3</v>
      </c>
      <c r="AH53" s="45">
        <v>1E-3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x14ac:dyDescent="0.3">
      <c r="A54" s="27"/>
      <c r="D54" s="51"/>
      <c r="E54" s="51"/>
      <c r="F54" s="51"/>
      <c r="G54" s="39" t="s">
        <v>119</v>
      </c>
      <c r="H54" s="44">
        <v>4.53</v>
      </c>
      <c r="I54" s="45">
        <v>4.5999999999999999E-2</v>
      </c>
      <c r="J54" s="45">
        <v>1.6759999999999999</v>
      </c>
      <c r="K54" s="45">
        <v>0.29199999999999998</v>
      </c>
      <c r="L54" s="45">
        <v>5.3999999999999999E-2</v>
      </c>
      <c r="M54" s="45">
        <v>5.6000000000000001E-2</v>
      </c>
      <c r="N54" s="45">
        <v>2.4E-2</v>
      </c>
      <c r="O54" s="45">
        <v>0.10299999999999999</v>
      </c>
      <c r="P54" s="45">
        <v>0.23899999999999999</v>
      </c>
      <c r="Q54" s="45">
        <v>2.9000000000000001E-2</v>
      </c>
      <c r="R54" s="45">
        <v>9.8000000000000004E-2</v>
      </c>
      <c r="S54" s="45">
        <v>0.14099999999999999</v>
      </c>
      <c r="T54" s="45">
        <v>0.25700000000000001</v>
      </c>
      <c r="U54" s="45">
        <v>0.107</v>
      </c>
      <c r="V54" s="45">
        <v>0.51400000000000001</v>
      </c>
      <c r="W54" s="45">
        <v>9.8000000000000004E-2</v>
      </c>
      <c r="X54" s="45">
        <v>0.123</v>
      </c>
      <c r="Y54" s="45">
        <v>9.4E-2</v>
      </c>
      <c r="Z54" s="45">
        <v>0.1</v>
      </c>
      <c r="AA54" s="45">
        <v>0.22800000000000001</v>
      </c>
      <c r="AB54" s="45">
        <v>1.7000000000000001E-2</v>
      </c>
      <c r="AC54" s="45">
        <v>5.8000000000000003E-2</v>
      </c>
      <c r="AD54" s="45">
        <v>0.03</v>
      </c>
      <c r="AE54" s="45">
        <v>2.9000000000000001E-2</v>
      </c>
      <c r="AF54" s="45">
        <v>3.5000000000000003E-2</v>
      </c>
      <c r="AG54" s="45">
        <v>5.0999999999999997E-2</v>
      </c>
      <c r="AH54" s="45">
        <v>3.1E-2</v>
      </c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s="15" customFormat="1" ht="15.6" x14ac:dyDescent="0.3">
      <c r="A55" s="27"/>
      <c r="D55" s="51"/>
      <c r="E55" s="51"/>
      <c r="F55" s="51"/>
      <c r="G55" s="41" t="s">
        <v>120</v>
      </c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s="15" customFormat="1" x14ac:dyDescent="0.3">
      <c r="A56" s="27"/>
      <c r="D56" s="51"/>
      <c r="E56" s="51"/>
      <c r="F56" s="51"/>
      <c r="G56" s="39" t="s">
        <v>121</v>
      </c>
      <c r="H56" s="44">
        <v>2.5000000000000004</v>
      </c>
      <c r="I56" s="45">
        <v>0.01</v>
      </c>
      <c r="J56" s="45">
        <v>1.579</v>
      </c>
      <c r="K56" s="45">
        <v>7.0999999999999994E-2</v>
      </c>
      <c r="L56" s="45">
        <v>0.01</v>
      </c>
      <c r="M56" s="45">
        <v>1.2E-2</v>
      </c>
      <c r="N56" s="45">
        <v>4.0000000000000001E-3</v>
      </c>
      <c r="O56" s="45">
        <v>4.8000000000000001E-2</v>
      </c>
      <c r="P56" s="45">
        <v>9.5000000000000001E-2</v>
      </c>
      <c r="Q56" s="45">
        <v>1.4E-2</v>
      </c>
      <c r="R56" s="45">
        <v>1.4E-2</v>
      </c>
      <c r="S56" s="45">
        <v>1.7000000000000001E-2</v>
      </c>
      <c r="T56" s="45">
        <v>3.1E-2</v>
      </c>
      <c r="U56" s="45">
        <v>4.3999999999999997E-2</v>
      </c>
      <c r="V56" s="45">
        <v>0.16400000000000001</v>
      </c>
      <c r="W56" s="45">
        <v>2.8000000000000001E-2</v>
      </c>
      <c r="X56" s="45">
        <v>0.125</v>
      </c>
      <c r="Y56" s="45">
        <v>1.2E-2</v>
      </c>
      <c r="Z56" s="45">
        <v>4.3999999999999997E-2</v>
      </c>
      <c r="AA56" s="45">
        <v>0.115</v>
      </c>
      <c r="AB56" s="45">
        <v>0</v>
      </c>
      <c r="AC56" s="45">
        <v>0.02</v>
      </c>
      <c r="AD56" s="45">
        <v>3.0000000000000001E-3</v>
      </c>
      <c r="AE56" s="45">
        <v>1.2E-2</v>
      </c>
      <c r="AF56" s="45">
        <v>7.0000000000000001E-3</v>
      </c>
      <c r="AG56" s="45">
        <v>1.7000000000000001E-2</v>
      </c>
      <c r="AH56" s="45">
        <v>4.0000000000000001E-3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s="15" customFormat="1" x14ac:dyDescent="0.3">
      <c r="A57" s="27"/>
      <c r="D57" s="51"/>
      <c r="E57" s="51"/>
      <c r="F57" s="51"/>
      <c r="G57" s="39" t="s">
        <v>122</v>
      </c>
      <c r="H57" s="44">
        <v>17.463000000000001</v>
      </c>
      <c r="I57" s="45">
        <v>0.14699999999999999</v>
      </c>
      <c r="J57" s="45">
        <v>8.5139999999999993</v>
      </c>
      <c r="K57" s="45">
        <v>0.71499999999999997</v>
      </c>
      <c r="L57" s="45">
        <v>0.20399999999999999</v>
      </c>
      <c r="M57" s="45">
        <v>0.2</v>
      </c>
      <c r="N57" s="45">
        <v>8.3000000000000004E-2</v>
      </c>
      <c r="O57" s="45">
        <v>0.50800000000000001</v>
      </c>
      <c r="P57" s="45">
        <v>0.83199999999999996</v>
      </c>
      <c r="Q57" s="45">
        <v>0.15</v>
      </c>
      <c r="R57" s="45">
        <v>0.25900000000000001</v>
      </c>
      <c r="S57" s="45">
        <v>0.25</v>
      </c>
      <c r="T57" s="45">
        <v>0.315</v>
      </c>
      <c r="U57" s="45">
        <v>0.30099999999999999</v>
      </c>
      <c r="V57" s="45">
        <v>1.538</v>
      </c>
      <c r="W57" s="45">
        <v>0.436</v>
      </c>
      <c r="X57" s="45">
        <v>0.48699999999999999</v>
      </c>
      <c r="Y57" s="45">
        <v>0.24099999999999999</v>
      </c>
      <c r="Z57" s="45">
        <v>0.26200000000000001</v>
      </c>
      <c r="AA57" s="45">
        <v>0.82199999999999995</v>
      </c>
      <c r="AB57" s="45">
        <v>6.5000000000000002E-2</v>
      </c>
      <c r="AC57" s="45">
        <v>0.27</v>
      </c>
      <c r="AD57" s="45">
        <v>0.129</v>
      </c>
      <c r="AE57" s="45">
        <v>0.155</v>
      </c>
      <c r="AF57" s="45">
        <v>0.157</v>
      </c>
      <c r="AG57" s="45">
        <v>0.34799999999999998</v>
      </c>
      <c r="AH57" s="45">
        <v>7.4999999999999997E-2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s="15" customFormat="1" x14ac:dyDescent="0.3">
      <c r="A58" s="27"/>
      <c r="D58" s="51"/>
      <c r="E58" s="51"/>
      <c r="F58" s="51"/>
      <c r="G58" s="39" t="s">
        <v>123</v>
      </c>
      <c r="H58" s="44">
        <v>1.3499999999999988</v>
      </c>
      <c r="I58" s="45">
        <v>4.0000000000000001E-3</v>
      </c>
      <c r="J58" s="45">
        <v>1.0549999999999999</v>
      </c>
      <c r="K58" s="45">
        <v>3.6999999999999998E-2</v>
      </c>
      <c r="L58" s="45">
        <v>1E-3</v>
      </c>
      <c r="M58" s="45">
        <v>1.6E-2</v>
      </c>
      <c r="N58" s="45">
        <v>0</v>
      </c>
      <c r="O58" s="45">
        <v>2.5000000000000001E-2</v>
      </c>
      <c r="P58" s="45">
        <v>5.0999999999999997E-2</v>
      </c>
      <c r="Q58" s="45">
        <v>3.0000000000000001E-3</v>
      </c>
      <c r="R58" s="45">
        <v>6.0000000000000001E-3</v>
      </c>
      <c r="S58" s="45">
        <v>3.0000000000000001E-3</v>
      </c>
      <c r="T58" s="45">
        <v>1.2999999999999999E-2</v>
      </c>
      <c r="U58" s="45">
        <v>7.0000000000000001E-3</v>
      </c>
      <c r="V58" s="45">
        <v>4.9000000000000002E-2</v>
      </c>
      <c r="W58" s="45">
        <v>4.0000000000000001E-3</v>
      </c>
      <c r="X58" s="45">
        <v>4.2000000000000003E-2</v>
      </c>
      <c r="Y58" s="45">
        <v>3.0000000000000001E-3</v>
      </c>
      <c r="Z58" s="45">
        <v>1E-3</v>
      </c>
      <c r="AA58" s="45">
        <v>2.4E-2</v>
      </c>
      <c r="AB58" s="45">
        <v>0</v>
      </c>
      <c r="AC58" s="45">
        <v>2E-3</v>
      </c>
      <c r="AD58" s="45">
        <v>0</v>
      </c>
      <c r="AE58" s="45">
        <v>2E-3</v>
      </c>
      <c r="AF58" s="45">
        <v>1E-3</v>
      </c>
      <c r="AG58" s="45">
        <v>1E-3</v>
      </c>
      <c r="AH58" s="45">
        <v>0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s="15" customFormat="1" ht="15.6" x14ac:dyDescent="0.3">
      <c r="A59" s="27"/>
      <c r="D59" s="51"/>
      <c r="E59" s="51"/>
      <c r="F59" s="51"/>
      <c r="G59" s="41" t="s">
        <v>124</v>
      </c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s="15" customFormat="1" x14ac:dyDescent="0.3">
      <c r="A60" s="27"/>
      <c r="D60" s="51"/>
      <c r="E60" s="51"/>
      <c r="F60" s="51"/>
      <c r="G60" s="39" t="s">
        <v>125</v>
      </c>
      <c r="H60" s="44">
        <v>10.695000000000004</v>
      </c>
      <c r="I60" s="45">
        <v>0.14899999999999999</v>
      </c>
      <c r="J60" s="45">
        <v>3.0659999999999998</v>
      </c>
      <c r="K60" s="45">
        <v>0.501</v>
      </c>
      <c r="L60" s="45">
        <v>0.29499999999999998</v>
      </c>
      <c r="M60" s="45">
        <v>0.19800000000000001</v>
      </c>
      <c r="N60" s="45">
        <v>0.105</v>
      </c>
      <c r="O60" s="45">
        <v>0.23</v>
      </c>
      <c r="P60" s="45">
        <v>0.376</v>
      </c>
      <c r="Q60" s="45">
        <v>0.21099999999999999</v>
      </c>
      <c r="R60" s="45">
        <v>0.16</v>
      </c>
      <c r="S60" s="45">
        <v>0.28899999999999998</v>
      </c>
      <c r="T60" s="45">
        <v>0.251</v>
      </c>
      <c r="U60" s="45">
        <v>0.23799999999999999</v>
      </c>
      <c r="V60" s="45">
        <v>0.89700000000000002</v>
      </c>
      <c r="W60" s="45">
        <v>0.52400000000000002</v>
      </c>
      <c r="X60" s="45">
        <v>0.314</v>
      </c>
      <c r="Y60" s="45">
        <v>0.39100000000000001</v>
      </c>
      <c r="Z60" s="45">
        <v>0.17899999999999999</v>
      </c>
      <c r="AA60" s="45">
        <v>0.59599999999999997</v>
      </c>
      <c r="AB60" s="45">
        <v>9.9000000000000005E-2</v>
      </c>
      <c r="AC60" s="45">
        <v>0.34100000000000003</v>
      </c>
      <c r="AD60" s="45">
        <v>0.126</v>
      </c>
      <c r="AE60" s="45">
        <v>0.11899999999999999</v>
      </c>
      <c r="AF60" s="45">
        <v>0.19400000000000001</v>
      </c>
      <c r="AG60" s="45">
        <v>0.625</v>
      </c>
      <c r="AH60" s="45">
        <v>0.221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s="27" customFormat="1" ht="15.6" x14ac:dyDescent="0.3">
      <c r="D61" s="51"/>
      <c r="E61" s="51"/>
      <c r="F61" s="51"/>
      <c r="G61" s="41" t="s">
        <v>126</v>
      </c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</row>
    <row r="62" spans="1:56" s="27" customFormat="1" x14ac:dyDescent="0.3">
      <c r="D62" s="51"/>
      <c r="E62" s="51"/>
      <c r="F62" s="51"/>
      <c r="G62" s="39" t="s">
        <v>127</v>
      </c>
      <c r="H62" s="46">
        <v>7.2999999999999995E-2</v>
      </c>
      <c r="I62" s="47">
        <v>0</v>
      </c>
      <c r="J62" s="47">
        <v>7.2999999999999995E-2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</row>
    <row r="63" spans="1:56" s="15" customFormat="1" x14ac:dyDescent="0.3">
      <c r="A63" s="27"/>
      <c r="D63" s="51"/>
      <c r="E63" s="51"/>
      <c r="F63" s="51"/>
      <c r="G63" s="39" t="s">
        <v>128</v>
      </c>
      <c r="H63" s="46">
        <v>5.1999999999999998E-2</v>
      </c>
      <c r="I63" s="48">
        <v>0</v>
      </c>
      <c r="J63" s="48">
        <v>5.1999999999999998E-2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x14ac:dyDescent="0.3">
      <c r="A64" s="27"/>
      <c r="D64" s="51"/>
      <c r="E64" s="51"/>
      <c r="F64" s="51"/>
      <c r="G64" s="39" t="s">
        <v>129</v>
      </c>
      <c r="H64" s="46">
        <v>0.14399999999999996</v>
      </c>
      <c r="I64" s="45">
        <v>1.7216380556777638E-3</v>
      </c>
      <c r="J64" s="45">
        <v>4.0744476376377785E-2</v>
      </c>
      <c r="K64" s="45">
        <v>6.7285771436191438E-3</v>
      </c>
      <c r="L64" s="45">
        <v>3.0008007366861492E-3</v>
      </c>
      <c r="M64" s="45">
        <v>2.5612586665098632E-3</v>
      </c>
      <c r="N64" s="45">
        <v>1.236009840682169E-3</v>
      </c>
      <c r="O64" s="45">
        <v>3.8974847039972759E-3</v>
      </c>
      <c r="P64" s="45">
        <v>5.8981798098014073E-3</v>
      </c>
      <c r="Q64" s="45">
        <v>2.357560325628717E-3</v>
      </c>
      <c r="R64" s="45">
        <v>2.6844272149672429E-3</v>
      </c>
      <c r="S64" s="45">
        <v>4.5276310857195624E-3</v>
      </c>
      <c r="T64" s="45">
        <v>4.3069679631824896E-3</v>
      </c>
      <c r="U64" s="45">
        <v>3.5930560820182822E-3</v>
      </c>
      <c r="V64" s="45">
        <v>1.6416465397486056E-2</v>
      </c>
      <c r="W64" s="45">
        <v>4.4666969769197543E-3</v>
      </c>
      <c r="X64" s="45">
        <v>5.8937949731880214E-3</v>
      </c>
      <c r="Y64" s="45">
        <v>4.8249230081071149E-3</v>
      </c>
      <c r="Z64" s="45">
        <v>3.5131915751496498E-3</v>
      </c>
      <c r="AA64" s="45">
        <v>7.8037390812213227E-3</v>
      </c>
      <c r="AB64" s="45">
        <v>9.6901865130573773E-4</v>
      </c>
      <c r="AC64" s="45">
        <v>3.9465646338146896E-3</v>
      </c>
      <c r="AD64" s="45">
        <v>1.9518268577542609E-3</v>
      </c>
      <c r="AE64" s="45">
        <v>1.9817949479878144E-3</v>
      </c>
      <c r="AF64" s="45">
        <v>2.3035814749053137E-3</v>
      </c>
      <c r="AG64" s="45">
        <v>4.8140062769524089E-3</v>
      </c>
      <c r="AH64" s="45">
        <v>1.8563281403399705E-3</v>
      </c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ht="15.6" x14ac:dyDescent="0.3">
      <c r="A65" s="27"/>
      <c r="D65" s="51"/>
      <c r="E65" s="51"/>
      <c r="F65" s="51"/>
      <c r="G65" s="41" t="s">
        <v>130</v>
      </c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D66" s="51"/>
      <c r="E66" s="51"/>
      <c r="F66" s="51"/>
      <c r="G66" s="39" t="s">
        <v>131</v>
      </c>
      <c r="H66" s="44">
        <v>0.89000000000000035</v>
      </c>
      <c r="I66" s="45">
        <v>0.01</v>
      </c>
      <c r="J66" s="45">
        <v>0.27800000000000002</v>
      </c>
      <c r="K66" s="45">
        <v>4.9000000000000002E-2</v>
      </c>
      <c r="L66" s="45">
        <v>1.4999999999999999E-2</v>
      </c>
      <c r="M66" s="45">
        <v>2.1000000000000001E-2</v>
      </c>
      <c r="N66" s="45">
        <v>8.0000000000000002E-3</v>
      </c>
      <c r="O66" s="45">
        <v>1.4999999999999999E-2</v>
      </c>
      <c r="P66" s="45">
        <v>2.1000000000000001E-2</v>
      </c>
      <c r="Q66" s="45">
        <v>0.01</v>
      </c>
      <c r="R66" s="45">
        <v>1.4E-2</v>
      </c>
      <c r="S66" s="45">
        <v>2.8000000000000001E-2</v>
      </c>
      <c r="T66" s="45">
        <v>4.5999999999999999E-2</v>
      </c>
      <c r="U66" s="45">
        <v>1.6E-2</v>
      </c>
      <c r="V66" s="45">
        <v>0.13100000000000001</v>
      </c>
      <c r="W66" s="45">
        <v>2.1000000000000001E-2</v>
      </c>
      <c r="X66" s="45">
        <v>1.4E-2</v>
      </c>
      <c r="Y66" s="45">
        <v>2.7E-2</v>
      </c>
      <c r="Z66" s="45">
        <v>0.03</v>
      </c>
      <c r="AA66" s="45">
        <v>4.3999999999999997E-2</v>
      </c>
      <c r="AB66" s="45">
        <v>2E-3</v>
      </c>
      <c r="AC66" s="45">
        <v>1.9E-2</v>
      </c>
      <c r="AD66" s="45">
        <v>1.4E-2</v>
      </c>
      <c r="AE66" s="45">
        <v>8.9999999999999993E-3</v>
      </c>
      <c r="AF66" s="45">
        <v>7.0000000000000001E-3</v>
      </c>
      <c r="AG66" s="45">
        <v>2.9000000000000001E-2</v>
      </c>
      <c r="AH66" s="45">
        <v>1.2E-2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D67" s="51"/>
      <c r="E67" s="51"/>
      <c r="F67" s="51"/>
      <c r="G67" s="39" t="s">
        <v>132</v>
      </c>
      <c r="H67" s="44">
        <v>320.88299999999998</v>
      </c>
      <c r="I67" s="45">
        <v>5.2619999999999996</v>
      </c>
      <c r="J67" s="45">
        <v>67.396000000000001</v>
      </c>
      <c r="K67" s="45">
        <v>14.377000000000001</v>
      </c>
      <c r="L67" s="45">
        <v>7.2439999999999998</v>
      </c>
      <c r="M67" s="45">
        <v>5.3410000000000002</v>
      </c>
      <c r="N67" s="45">
        <v>3.5209999999999999</v>
      </c>
      <c r="O67" s="45">
        <v>7.1390000000000002</v>
      </c>
      <c r="P67" s="45">
        <v>12.86</v>
      </c>
      <c r="Q67" s="45">
        <v>6.0270000000000001</v>
      </c>
      <c r="R67" s="45">
        <v>7.5810000000000004</v>
      </c>
      <c r="S67" s="45">
        <v>12.180999999999999</v>
      </c>
      <c r="T67" s="45">
        <v>8.7870000000000008</v>
      </c>
      <c r="U67" s="45">
        <v>8.8019999999999996</v>
      </c>
      <c r="V67" s="45">
        <v>37.667000000000002</v>
      </c>
      <c r="W67" s="45">
        <v>11.12</v>
      </c>
      <c r="X67" s="45">
        <v>11.993</v>
      </c>
      <c r="Y67" s="45">
        <v>12.476000000000001</v>
      </c>
      <c r="Z67" s="45">
        <v>7.5670000000000002</v>
      </c>
      <c r="AA67" s="45">
        <v>18.739999999999998</v>
      </c>
      <c r="AB67" s="45">
        <v>3.1930000000000001</v>
      </c>
      <c r="AC67" s="45">
        <v>12.510999999999999</v>
      </c>
      <c r="AD67" s="45">
        <v>5.8959999999999999</v>
      </c>
      <c r="AE67" s="45">
        <v>5.6</v>
      </c>
      <c r="AF67" s="45">
        <v>7.37</v>
      </c>
      <c r="AG67" s="45">
        <v>13.568</v>
      </c>
      <c r="AH67" s="45">
        <v>6.6639999999999997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x14ac:dyDescent="0.3">
      <c r="A68" s="27"/>
      <c r="D68" s="51"/>
      <c r="E68" s="51"/>
      <c r="F68" s="51"/>
      <c r="G68" s="39" t="s">
        <v>133</v>
      </c>
      <c r="H68" s="43">
        <v>11.035</v>
      </c>
      <c r="I68" s="45">
        <v>0.14699999999999999</v>
      </c>
      <c r="J68" s="45">
        <v>2.9660000000000002</v>
      </c>
      <c r="K68" s="45">
        <v>0.55300000000000005</v>
      </c>
      <c r="L68" s="45">
        <v>0.249</v>
      </c>
      <c r="M68" s="45">
        <v>0.217</v>
      </c>
      <c r="N68" s="45">
        <v>0.13400000000000001</v>
      </c>
      <c r="O68" s="45">
        <v>0.372</v>
      </c>
      <c r="P68" s="45">
        <v>0.47899999999999998</v>
      </c>
      <c r="Q68" s="45">
        <v>0.16600000000000001</v>
      </c>
      <c r="R68" s="45">
        <v>0.19800000000000001</v>
      </c>
      <c r="S68" s="45">
        <v>0.38900000000000001</v>
      </c>
      <c r="T68" s="45">
        <v>0.20699999999999999</v>
      </c>
      <c r="U68" s="45">
        <v>0.22</v>
      </c>
      <c r="V68" s="45">
        <v>1.167</v>
      </c>
      <c r="W68" s="45">
        <v>0.26200000000000001</v>
      </c>
      <c r="X68" s="45">
        <v>0.7</v>
      </c>
      <c r="Y68" s="45">
        <v>0.40899999999999997</v>
      </c>
      <c r="Z68" s="45">
        <v>0.20699999999999999</v>
      </c>
      <c r="AA68" s="45">
        <v>0.54700000000000004</v>
      </c>
      <c r="AB68" s="45">
        <v>7.3999999999999996E-2</v>
      </c>
      <c r="AC68" s="45">
        <v>0.26100000000000001</v>
      </c>
      <c r="AD68" s="45">
        <v>0.14799999999999999</v>
      </c>
      <c r="AE68" s="45">
        <v>0.20499999999999999</v>
      </c>
      <c r="AF68" s="45">
        <v>0.184</v>
      </c>
      <c r="AG68" s="45">
        <v>0.318</v>
      </c>
      <c r="AH68" s="45">
        <v>0.25600000000000001</v>
      </c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D69" s="51"/>
      <c r="E69" s="51"/>
      <c r="F69" s="51"/>
      <c r="G69" s="39" t="s">
        <v>134</v>
      </c>
      <c r="H69" s="44">
        <v>21.648000000000003</v>
      </c>
      <c r="I69" s="45">
        <v>0.39</v>
      </c>
      <c r="J69" s="45">
        <v>3.883</v>
      </c>
      <c r="K69" s="45">
        <v>1.1120000000000001</v>
      </c>
      <c r="L69" s="45">
        <v>0.71299999999999997</v>
      </c>
      <c r="M69" s="45">
        <v>0.45500000000000002</v>
      </c>
      <c r="N69" s="45">
        <v>0.27600000000000002</v>
      </c>
      <c r="O69" s="45">
        <v>0.61699999999999999</v>
      </c>
      <c r="P69" s="45">
        <v>1.4239999999999999</v>
      </c>
      <c r="Q69" s="45">
        <v>0.32300000000000001</v>
      </c>
      <c r="R69" s="45">
        <v>0.316</v>
      </c>
      <c r="S69" s="45">
        <v>1.39</v>
      </c>
      <c r="T69" s="45">
        <v>0.39600000000000002</v>
      </c>
      <c r="U69" s="45">
        <v>0.39700000000000002</v>
      </c>
      <c r="V69" s="45">
        <v>2.5579999999999998</v>
      </c>
      <c r="W69" s="45">
        <v>0.51600000000000001</v>
      </c>
      <c r="X69" s="45">
        <v>0.94099999999999995</v>
      </c>
      <c r="Y69" s="45">
        <v>1.05</v>
      </c>
      <c r="Z69" s="45">
        <v>0.35799999999999998</v>
      </c>
      <c r="AA69" s="45">
        <v>1.026</v>
      </c>
      <c r="AB69" s="45">
        <v>0.13500000000000001</v>
      </c>
      <c r="AC69" s="45">
        <v>0.56999999999999995</v>
      </c>
      <c r="AD69" s="45">
        <v>0.32600000000000001</v>
      </c>
      <c r="AE69" s="45">
        <v>0.23200000000000001</v>
      </c>
      <c r="AF69" s="45">
        <v>0.48799999999999999</v>
      </c>
      <c r="AG69" s="45">
        <v>0.72</v>
      </c>
      <c r="AH69" s="45">
        <v>1.036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15" customFormat="1" x14ac:dyDescent="0.3">
      <c r="A70" s="27"/>
      <c r="D70" s="51"/>
      <c r="E70" s="51"/>
      <c r="F70" s="51"/>
      <c r="G70" s="39" t="s">
        <v>135</v>
      </c>
      <c r="H70" s="46">
        <v>1.4E-2</v>
      </c>
      <c r="I70" s="46">
        <v>0</v>
      </c>
      <c r="J70" s="46">
        <v>1.4E-2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1.4E-2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1.4E-2</v>
      </c>
      <c r="AA70" s="46">
        <v>0</v>
      </c>
      <c r="AB70" s="46">
        <v>0</v>
      </c>
      <c r="AC70" s="46">
        <v>1.4E-2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</row>
    <row r="71" spans="1:56" s="15" customFormat="1" x14ac:dyDescent="0.3">
      <c r="A71" s="27"/>
      <c r="B71" s="27"/>
      <c r="C71" s="27"/>
      <c r="D71" s="51"/>
      <c r="E71" s="51"/>
      <c r="F71" s="51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</row>
    <row r="72" spans="1:56" s="15" customFormat="1" x14ac:dyDescent="0.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x14ac:dyDescent="0.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s="15" customFormat="1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s="15" customFormat="1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s="15" customFormat="1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</row>
    <row r="247" spans="1:56" x14ac:dyDescent="0.3"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</row>
    <row r="248" spans="1:56" x14ac:dyDescent="0.3"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</row>
    <row r="249" spans="1:56" x14ac:dyDescent="0.3"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</row>
    <row r="250" spans="1:56" x14ac:dyDescent="0.3"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</row>
    <row r="251" spans="1:56" x14ac:dyDescent="0.3"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</row>
    <row r="252" spans="1:56" x14ac:dyDescent="0.3"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</row>
    <row r="253" spans="1:56" x14ac:dyDescent="0.3"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</row>
    <row r="254" spans="1:56" x14ac:dyDescent="0.3"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</row>
    <row r="255" spans="1:56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6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7:50" x14ac:dyDescent="0.3"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7:50" x14ac:dyDescent="0.3"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7:50" x14ac:dyDescent="0.3"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7:50" x14ac:dyDescent="0.3"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7:50" x14ac:dyDescent="0.3"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7:50" x14ac:dyDescent="0.3"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7:50" x14ac:dyDescent="0.3"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2021-04-09T13:16:33Z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269527614116668</vt:r8>
  </property>
</Properties>
</file>