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C284F569-2952-457D-B45A-DFF8C7FC8BAC}" xr6:coauthVersionLast="45" xr6:coauthVersionMax="46" xr10:uidLastSave="{00000000-0000-0000-0000-000000000000}"/>
  <bookViews>
    <workbookView xWindow="-120" yWindow="-16320" windowWidth="29040" windowHeight="15840" activeTab="7" xr2:uid="{5F848073-318E-4500-8CF4-BB8DA6112B40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31" l="1"/>
  <c r="P7" i="31"/>
  <c r="O7" i="31"/>
  <c r="N7" i="31"/>
  <c r="M7" i="31"/>
  <c r="L7" i="31"/>
  <c r="L7" i="32"/>
  <c r="Q7" i="32"/>
  <c r="P7" i="32"/>
  <c r="O7" i="32"/>
  <c r="N7" i="32"/>
  <c r="M7" i="32"/>
  <c r="T25" i="28" l="1"/>
  <c r="T10" i="28"/>
  <c r="D77" i="28" l="1"/>
  <c r="E77" i="28"/>
  <c r="H77" i="28"/>
  <c r="F77" i="28" s="1"/>
  <c r="K77" i="28"/>
  <c r="L77" i="28"/>
  <c r="M77" i="28"/>
  <c r="N77" i="28"/>
  <c r="T28" i="28"/>
  <c r="T13" i="28"/>
  <c r="D53" i="32" l="1"/>
  <c r="T28" i="32"/>
  <c r="T13" i="32"/>
  <c r="T28" i="31"/>
  <c r="T13" i="31"/>
  <c r="T7" i="33" l="1"/>
  <c r="H40" i="33"/>
  <c r="I40" i="33"/>
  <c r="J40" i="33"/>
  <c r="K40" i="33"/>
  <c r="L40" i="33"/>
  <c r="M40" i="33"/>
  <c r="N40" i="33"/>
  <c r="O40" i="33"/>
  <c r="P40" i="33"/>
  <c r="Q40" i="33"/>
  <c r="R40" i="33"/>
  <c r="S40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G41" i="33"/>
  <c r="G40" i="33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I42" i="35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G76" i="28" l="1"/>
  <c r="G95" i="28"/>
  <c r="D76" i="28"/>
  <c r="E76" i="28"/>
  <c r="H76" i="28"/>
  <c r="F76" i="28" s="1"/>
  <c r="G97" i="32" l="1"/>
  <c r="G98" i="32"/>
  <c r="G99" i="32"/>
  <c r="G100" i="32"/>
  <c r="G101" i="32"/>
  <c r="G102" i="32"/>
  <c r="G103" i="32"/>
  <c r="G105" i="32"/>
  <c r="G106" i="32"/>
  <c r="G96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7" i="31"/>
  <c r="G98" i="31"/>
  <c r="G99" i="31"/>
  <c r="G100" i="31"/>
  <c r="G101" i="31"/>
  <c r="G102" i="31"/>
  <c r="G103" i="31"/>
  <c r="G104" i="31"/>
  <c r="G105" i="31"/>
  <c r="G106" i="31"/>
  <c r="G107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6" i="28"/>
  <c r="G97" i="28"/>
  <c r="G98" i="28"/>
  <c r="G99" i="28"/>
  <c r="G100" i="28"/>
  <c r="G101" i="28"/>
  <c r="G102" i="28"/>
  <c r="G104" i="28"/>
  <c r="G105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S26" i="32" l="1"/>
  <c r="S11" i="32"/>
  <c r="S26" i="31"/>
  <c r="S11" i="31"/>
  <c r="S11" i="28"/>
  <c r="S26" i="28"/>
  <c r="D50" i="28"/>
  <c r="D47" i="28" l="1"/>
  <c r="E76" i="32" l="1"/>
  <c r="E106" i="32"/>
  <c r="E105" i="32"/>
  <c r="E103" i="32"/>
  <c r="E77" i="32"/>
  <c r="E102" i="32"/>
  <c r="E101" i="32"/>
  <c r="E100" i="32"/>
  <c r="E99" i="32"/>
  <c r="E98" i="32"/>
  <c r="E97" i="32"/>
  <c r="E96" i="32"/>
  <c r="E92" i="32"/>
  <c r="E91" i="32"/>
  <c r="E90" i="32"/>
  <c r="E88" i="32"/>
  <c r="E78" i="32"/>
  <c r="E87" i="32"/>
  <c r="E86" i="32"/>
  <c r="E79" i="32"/>
  <c r="E85" i="32"/>
  <c r="E84" i="32"/>
  <c r="E80" i="32"/>
  <c r="E83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77" i="31"/>
  <c r="E107" i="31"/>
  <c r="E106" i="31"/>
  <c r="E104" i="31"/>
  <c r="E78" i="31"/>
  <c r="E103" i="31"/>
  <c r="E102" i="31"/>
  <c r="E101" i="31"/>
  <c r="E100" i="31"/>
  <c r="E99" i="31"/>
  <c r="E98" i="31"/>
  <c r="E97" i="31"/>
  <c r="E93" i="31"/>
  <c r="E92" i="31"/>
  <c r="E91" i="31"/>
  <c r="E89" i="31"/>
  <c r="E79" i="31"/>
  <c r="E88" i="31"/>
  <c r="E87" i="31"/>
  <c r="E80" i="31"/>
  <c r="E86" i="31"/>
  <c r="E85" i="31"/>
  <c r="E81" i="31"/>
  <c r="E84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6" i="32"/>
  <c r="D105" i="32"/>
  <c r="D104" i="32"/>
  <c r="D103" i="32"/>
  <c r="D77" i="32"/>
  <c r="D102" i="32"/>
  <c r="D101" i="32"/>
  <c r="D100" i="32"/>
  <c r="D99" i="32"/>
  <c r="D98" i="32"/>
  <c r="D97" i="32"/>
  <c r="D96" i="32"/>
  <c r="D92" i="32"/>
  <c r="D91" i="32"/>
  <c r="D90" i="32"/>
  <c r="D89" i="32"/>
  <c r="D88" i="32"/>
  <c r="D78" i="32"/>
  <c r="D87" i="32"/>
  <c r="D86" i="32"/>
  <c r="D79" i="32"/>
  <c r="D85" i="32"/>
  <c r="D84" i="32"/>
  <c r="D80" i="32"/>
  <c r="D8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2" i="32"/>
  <c r="D51" i="32"/>
  <c r="D50" i="32"/>
  <c r="D49" i="32"/>
  <c r="D48" i="32"/>
  <c r="D47" i="32"/>
  <c r="D46" i="32"/>
  <c r="D77" i="31"/>
  <c r="D107" i="31"/>
  <c r="D106" i="31"/>
  <c r="D105" i="31"/>
  <c r="D104" i="31"/>
  <c r="D78" i="31"/>
  <c r="D103" i="31"/>
  <c r="D102" i="31"/>
  <c r="D101" i="31"/>
  <c r="D100" i="31"/>
  <c r="D99" i="31"/>
  <c r="D98" i="31"/>
  <c r="D97" i="31"/>
  <c r="D93" i="31"/>
  <c r="D92" i="31"/>
  <c r="D91" i="31"/>
  <c r="D90" i="31"/>
  <c r="D89" i="31"/>
  <c r="D79" i="31"/>
  <c r="D88" i="31"/>
  <c r="D87" i="31"/>
  <c r="D80" i="31"/>
  <c r="D86" i="31"/>
  <c r="D85" i="31"/>
  <c r="D81" i="31"/>
  <c r="D8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105" i="28"/>
  <c r="D104" i="28"/>
  <c r="D103" i="28"/>
  <c r="D102" i="28"/>
  <c r="D101" i="28"/>
  <c r="D100" i="28"/>
  <c r="D99" i="28"/>
  <c r="D98" i="28"/>
  <c r="D97" i="28"/>
  <c r="D96" i="28"/>
  <c r="D95" i="28"/>
  <c r="D92" i="28"/>
  <c r="D91" i="28"/>
  <c r="D90" i="28"/>
  <c r="D89" i="28"/>
  <c r="D88" i="28"/>
  <c r="D78" i="28"/>
  <c r="D87" i="28"/>
  <c r="D86" i="28"/>
  <c r="D79" i="28"/>
  <c r="D85" i="28"/>
  <c r="D84" i="28"/>
  <c r="D83" i="28"/>
  <c r="D82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83" i="28"/>
  <c r="E84" i="28"/>
  <c r="E85" i="28"/>
  <c r="E79" i="28"/>
  <c r="E86" i="28"/>
  <c r="E87" i="28"/>
  <c r="E78" i="28"/>
  <c r="E88" i="28"/>
  <c r="E90" i="28"/>
  <c r="E91" i="28"/>
  <c r="E92" i="28"/>
  <c r="E95" i="28"/>
  <c r="E96" i="28"/>
  <c r="E97" i="28"/>
  <c r="E98" i="28"/>
  <c r="E99" i="28"/>
  <c r="E100" i="28"/>
  <c r="E101" i="28"/>
  <c r="E102" i="28"/>
  <c r="E104" i="28"/>
  <c r="E105" i="28"/>
  <c r="E82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7" i="32" l="1"/>
  <c r="N107" i="32"/>
  <c r="M107" i="32"/>
  <c r="L107" i="32"/>
  <c r="K107" i="32"/>
  <c r="J107" i="32"/>
  <c r="H76" i="32"/>
  <c r="F76" i="32" s="1"/>
  <c r="H106" i="32"/>
  <c r="F106" i="32" s="1"/>
  <c r="H105" i="32"/>
  <c r="F105" i="32" s="1"/>
  <c r="H104" i="32"/>
  <c r="F104" i="32" s="1"/>
  <c r="H103" i="32"/>
  <c r="F103" i="32" s="1"/>
  <c r="H77" i="32"/>
  <c r="F77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6" i="32"/>
  <c r="F96" i="32" s="1"/>
  <c r="H92" i="32"/>
  <c r="F92" i="32" s="1"/>
  <c r="H91" i="32"/>
  <c r="F91" i="32" s="1"/>
  <c r="H90" i="32"/>
  <c r="F90" i="32" s="1"/>
  <c r="H89" i="32"/>
  <c r="F89" i="32" s="1"/>
  <c r="H88" i="32"/>
  <c r="F88" i="32" s="1"/>
  <c r="H78" i="32"/>
  <c r="F78" i="32" s="1"/>
  <c r="H87" i="32"/>
  <c r="F87" i="32" s="1"/>
  <c r="H86" i="32"/>
  <c r="F86" i="32" s="1"/>
  <c r="H79" i="32"/>
  <c r="F79" i="32" s="1"/>
  <c r="H85" i="32"/>
  <c r="F85" i="32" s="1"/>
  <c r="H84" i="32"/>
  <c r="F84" i="32" s="1"/>
  <c r="H80" i="32"/>
  <c r="F80" i="32" s="1"/>
  <c r="H83" i="32"/>
  <c r="F83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8" i="31"/>
  <c r="O108" i="31"/>
  <c r="N108" i="31"/>
  <c r="M108" i="31"/>
  <c r="L108" i="31"/>
  <c r="K108" i="31"/>
  <c r="H77" i="31"/>
  <c r="F77" i="31" s="1"/>
  <c r="H107" i="31"/>
  <c r="F107" i="31" s="1"/>
  <c r="H106" i="31"/>
  <c r="F106" i="31" s="1"/>
  <c r="H105" i="31"/>
  <c r="F105" i="31" s="1"/>
  <c r="H104" i="31"/>
  <c r="F104" i="31" s="1"/>
  <c r="H78" i="31"/>
  <c r="F78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7" i="31"/>
  <c r="F97" i="31" s="1"/>
  <c r="H93" i="31"/>
  <c r="F93" i="31" s="1"/>
  <c r="H92" i="31"/>
  <c r="F92" i="31" s="1"/>
  <c r="H91" i="31"/>
  <c r="F91" i="31" s="1"/>
  <c r="H90" i="31"/>
  <c r="F90" i="31" s="1"/>
  <c r="H89" i="31"/>
  <c r="F89" i="31" s="1"/>
  <c r="H79" i="31"/>
  <c r="F79" i="31" s="1"/>
  <c r="H88" i="31"/>
  <c r="F88" i="31" s="1"/>
  <c r="H87" i="31"/>
  <c r="F87" i="31" s="1"/>
  <c r="H80" i="31"/>
  <c r="F80" i="31" s="1"/>
  <c r="H86" i="31"/>
  <c r="F86" i="31" s="1"/>
  <c r="H85" i="31"/>
  <c r="F85" i="31" s="1"/>
  <c r="H81" i="31"/>
  <c r="F81" i="31" s="1"/>
  <c r="H84" i="31"/>
  <c r="F84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" i="23" l="1"/>
  <c r="H105" i="28"/>
  <c r="F105" i="28" s="1"/>
  <c r="I107" i="28"/>
  <c r="J107" i="28"/>
  <c r="K107" i="28"/>
  <c r="L107" i="28"/>
  <c r="M107" i="28"/>
  <c r="N107" i="28"/>
  <c r="H71" i="28"/>
  <c r="F71" i="28" s="1"/>
  <c r="H72" i="28"/>
  <c r="F72" i="28" s="1"/>
  <c r="C80" i="20" l="1"/>
  <c r="C82" i="20"/>
  <c r="D8" i="33" s="1"/>
  <c r="C81" i="20"/>
  <c r="D7" i="33" s="1"/>
  <c r="H104" i="28"/>
  <c r="F104" i="28" s="1"/>
  <c r="H102" i="28"/>
  <c r="F102" i="28" s="1"/>
  <c r="H101" i="28"/>
  <c r="F101" i="28" s="1"/>
  <c r="H100" i="28"/>
  <c r="F100" i="28" s="1"/>
  <c r="H99" i="28"/>
  <c r="F99" i="28" s="1"/>
  <c r="H98" i="28"/>
  <c r="F98" i="28" s="1"/>
  <c r="H97" i="28"/>
  <c r="F97" i="28" s="1"/>
  <c r="H96" i="28"/>
  <c r="F96" i="28" s="1"/>
  <c r="H95" i="28"/>
  <c r="F95" i="28" s="1"/>
  <c r="H92" i="28"/>
  <c r="F92" i="28" s="1"/>
  <c r="H91" i="28"/>
  <c r="F91" i="28" s="1"/>
  <c r="H90" i="28"/>
  <c r="F90" i="28" s="1"/>
  <c r="H88" i="28"/>
  <c r="F88" i="28" s="1"/>
  <c r="H78" i="28"/>
  <c r="F78" i="28" s="1"/>
  <c r="H87" i="28"/>
  <c r="F87" i="28" s="1"/>
  <c r="H86" i="28"/>
  <c r="F86" i="28" s="1"/>
  <c r="H79" i="28"/>
  <c r="F79" i="28" s="1"/>
  <c r="H85" i="28"/>
  <c r="F85" i="28" s="1"/>
  <c r="H84" i="28"/>
  <c r="F84" i="28" s="1"/>
  <c r="H83" i="28"/>
  <c r="F83" i="28" s="1"/>
  <c r="H82" i="28"/>
  <c r="F82" i="28" s="1"/>
  <c r="D82" i="20" l="1"/>
  <c r="H58" i="28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E6" i="28" s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T10" i="32" s="1"/>
  <c r="D26" i="32"/>
  <c r="D11" i="32"/>
  <c r="D15" i="32"/>
  <c r="Q15" i="32" s="1"/>
  <c r="D32" i="32"/>
  <c r="D8" i="32"/>
  <c r="Q8" i="32" s="1"/>
  <c r="D28" i="32"/>
  <c r="D25" i="32"/>
  <c r="T25" i="32" s="1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D25" i="31"/>
  <c r="T25" i="31" s="1"/>
  <c r="D30" i="28"/>
  <c r="D30" i="31"/>
  <c r="D10" i="28"/>
  <c r="D10" i="31"/>
  <c r="T10" i="31" s="1"/>
  <c r="D26" i="28"/>
  <c r="D26" i="31"/>
  <c r="D33" i="28"/>
  <c r="D33" i="31"/>
  <c r="D12" i="28"/>
  <c r="D12" i="31"/>
  <c r="D15" i="31"/>
  <c r="D23" i="28"/>
  <c r="D23" i="31"/>
  <c r="D8" i="28"/>
  <c r="D8" i="31"/>
  <c r="D28" i="28"/>
  <c r="L28" i="28" s="1"/>
  <c r="J77" i="28" s="1"/>
  <c r="D28" i="31"/>
  <c r="D32" i="28"/>
  <c r="D32" i="31"/>
  <c r="D13" i="28"/>
  <c r="L13" i="28" s="1"/>
  <c r="D13" i="31"/>
  <c r="M13" i="31" s="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L25" i="31" l="1"/>
  <c r="O25" i="31"/>
  <c r="Q25" i="31"/>
  <c r="M25" i="31"/>
  <c r="N25" i="31"/>
  <c r="P25" i="31"/>
  <c r="L26" i="31"/>
  <c r="J102" i="31" s="1"/>
  <c r="M26" i="31"/>
  <c r="K102" i="31" s="1"/>
  <c r="N26" i="31"/>
  <c r="L102" i="31" s="1"/>
  <c r="O26" i="31"/>
  <c r="M102" i="31" s="1"/>
  <c r="P26" i="31"/>
  <c r="N102" i="31" s="1"/>
  <c r="Q26" i="31"/>
  <c r="O102" i="31" s="1"/>
  <c r="L33" i="31"/>
  <c r="J77" i="31" s="1"/>
  <c r="Q33" i="31"/>
  <c r="O77" i="31" s="1"/>
  <c r="M33" i="31"/>
  <c r="K77" i="31" s="1"/>
  <c r="O33" i="31"/>
  <c r="M77" i="31" s="1"/>
  <c r="N33" i="31"/>
  <c r="L77" i="31" s="1"/>
  <c r="P33" i="31"/>
  <c r="N77" i="31" s="1"/>
  <c r="P32" i="31"/>
  <c r="N107" i="31" s="1"/>
  <c r="Q32" i="31"/>
  <c r="O107" i="31" s="1"/>
  <c r="M32" i="31"/>
  <c r="K107" i="31" s="1"/>
  <c r="L32" i="31"/>
  <c r="J107" i="31" s="1"/>
  <c r="O32" i="31"/>
  <c r="M107" i="31" s="1"/>
  <c r="N32" i="31"/>
  <c r="L107" i="31" s="1"/>
  <c r="L22" i="31"/>
  <c r="J98" i="31" s="1"/>
  <c r="M22" i="31"/>
  <c r="K98" i="31" s="1"/>
  <c r="N22" i="31"/>
  <c r="L98" i="31" s="1"/>
  <c r="O22" i="31"/>
  <c r="M98" i="31" s="1"/>
  <c r="P22" i="31"/>
  <c r="N98" i="31" s="1"/>
  <c r="Q22" i="31"/>
  <c r="O98" i="31" s="1"/>
  <c r="N23" i="31"/>
  <c r="L99" i="31" s="1"/>
  <c r="O23" i="31"/>
  <c r="M99" i="31" s="1"/>
  <c r="P23" i="31"/>
  <c r="N99" i="31" s="1"/>
  <c r="Q23" i="31"/>
  <c r="O99" i="31" s="1"/>
  <c r="L23" i="31"/>
  <c r="J99" i="31" s="1"/>
  <c r="M23" i="31"/>
  <c r="K99" i="31" s="1"/>
  <c r="P24" i="31"/>
  <c r="N100" i="31" s="1"/>
  <c r="Q24" i="31"/>
  <c r="O100" i="31" s="1"/>
  <c r="L24" i="31"/>
  <c r="J100" i="31" s="1"/>
  <c r="M24" i="31"/>
  <c r="K100" i="31" s="1"/>
  <c r="N24" i="31"/>
  <c r="L100" i="31" s="1"/>
  <c r="O24" i="31"/>
  <c r="M100" i="31" s="1"/>
  <c r="L30" i="31"/>
  <c r="J105" i="31" s="1"/>
  <c r="M30" i="31"/>
  <c r="K105" i="31" s="1"/>
  <c r="N30" i="31"/>
  <c r="L105" i="31" s="1"/>
  <c r="O30" i="31"/>
  <c r="M105" i="31" s="1"/>
  <c r="P30" i="31"/>
  <c r="N105" i="31" s="1"/>
  <c r="Q30" i="31"/>
  <c r="O105" i="31" s="1"/>
  <c r="N27" i="31"/>
  <c r="L103" i="31" s="1"/>
  <c r="O27" i="31"/>
  <c r="M103" i="31" s="1"/>
  <c r="P27" i="31"/>
  <c r="N103" i="31" s="1"/>
  <c r="Q27" i="31"/>
  <c r="O103" i="31" s="1"/>
  <c r="L27" i="31"/>
  <c r="J103" i="31" s="1"/>
  <c r="M27" i="31"/>
  <c r="K103" i="31" s="1"/>
  <c r="P28" i="31"/>
  <c r="N78" i="31" s="1"/>
  <c r="Q28" i="31"/>
  <c r="O78" i="31" s="1"/>
  <c r="M28" i="31"/>
  <c r="K78" i="31" s="1"/>
  <c r="L28" i="31"/>
  <c r="J78" i="31" s="1"/>
  <c r="O28" i="31"/>
  <c r="M78" i="31" s="1"/>
  <c r="N28" i="31"/>
  <c r="L78" i="31" s="1"/>
  <c r="G23" i="31"/>
  <c r="L63" i="31" s="1"/>
  <c r="H23" i="31"/>
  <c r="M63" i="31" s="1"/>
  <c r="F23" i="31"/>
  <c r="K63" i="31" s="1"/>
  <c r="I23" i="31"/>
  <c r="N63" i="31" s="1"/>
  <c r="J23" i="31"/>
  <c r="O63" i="31" s="1"/>
  <c r="E23" i="31"/>
  <c r="J63" i="31" s="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J66" i="31" s="1"/>
  <c r="I26" i="31"/>
  <c r="N66" i="31" s="1"/>
  <c r="F26" i="31"/>
  <c r="K66" i="31" s="1"/>
  <c r="G26" i="31"/>
  <c r="L66" i="31" s="1"/>
  <c r="H26" i="31"/>
  <c r="M66" i="31" s="1"/>
  <c r="J26" i="31"/>
  <c r="O66" i="31" s="1"/>
  <c r="I24" i="31"/>
  <c r="N64" i="31" s="1"/>
  <c r="J24" i="31"/>
  <c r="O64" i="31" s="1"/>
  <c r="E24" i="31"/>
  <c r="J64" i="31" s="1"/>
  <c r="F24" i="31"/>
  <c r="K64" i="31" s="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N70" i="31" s="1"/>
  <c r="J30" i="31"/>
  <c r="O70" i="31" s="1"/>
  <c r="G27" i="31"/>
  <c r="L67" i="31" s="1"/>
  <c r="H27" i="31"/>
  <c r="M67" i="31" s="1"/>
  <c r="I27" i="31"/>
  <c r="N67" i="31" s="1"/>
  <c r="J27" i="31"/>
  <c r="O67" i="31" s="1"/>
  <c r="F27" i="31"/>
  <c r="K67" i="31" s="1"/>
  <c r="E27" i="31"/>
  <c r="J67" i="31" s="1"/>
  <c r="I28" i="31"/>
  <c r="N68" i="31" s="1"/>
  <c r="J28" i="31"/>
  <c r="O68" i="31" s="1"/>
  <c r="E28" i="31"/>
  <c r="J68" i="31" s="1"/>
  <c r="H28" i="31"/>
  <c r="M68" i="31" s="1"/>
  <c r="F28" i="31"/>
  <c r="K68" i="31" s="1"/>
  <c r="G28" i="31"/>
  <c r="L68" i="31" s="1"/>
  <c r="E22" i="31"/>
  <c r="J62" i="31" s="1"/>
  <c r="F22" i="31"/>
  <c r="K62" i="31" s="1"/>
  <c r="G22" i="31"/>
  <c r="L62" i="31" s="1"/>
  <c r="H22" i="31"/>
  <c r="M62" i="31" s="1"/>
  <c r="I22" i="31"/>
  <c r="N62" i="31" s="1"/>
  <c r="J22" i="31"/>
  <c r="O62" i="31" s="1"/>
  <c r="G33" i="31"/>
  <c r="L73" i="31" s="1"/>
  <c r="E33" i="31"/>
  <c r="J73" i="31" s="1"/>
  <c r="I33" i="31"/>
  <c r="N73" i="31" s="1"/>
  <c r="F33" i="31"/>
  <c r="K73" i="31" s="1"/>
  <c r="H33" i="31"/>
  <c r="M73" i="31" s="1"/>
  <c r="J33" i="31"/>
  <c r="O73" i="31" s="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92" i="31" s="1"/>
  <c r="Q17" i="31"/>
  <c r="O92" i="31" s="1"/>
  <c r="L17" i="31"/>
  <c r="J92" i="31" s="1"/>
  <c r="O17" i="31"/>
  <c r="M92" i="31" s="1"/>
  <c r="M17" i="31"/>
  <c r="K92" i="31" s="1"/>
  <c r="N17" i="31"/>
  <c r="L92" i="31" s="1"/>
  <c r="P9" i="31"/>
  <c r="N86" i="31" s="1"/>
  <c r="Q9" i="31"/>
  <c r="O86" i="31" s="1"/>
  <c r="N9" i="31"/>
  <c r="L86" i="31" s="1"/>
  <c r="O9" i="31"/>
  <c r="M86" i="31" s="1"/>
  <c r="L9" i="31"/>
  <c r="J86" i="31" s="1"/>
  <c r="M9" i="31"/>
  <c r="K86" i="31" s="1"/>
  <c r="P13" i="31"/>
  <c r="N79" i="31" s="1"/>
  <c r="Q13" i="31"/>
  <c r="O79" i="31" s="1"/>
  <c r="L13" i="31"/>
  <c r="J79" i="31" s="1"/>
  <c r="K79" i="31"/>
  <c r="N13" i="31"/>
  <c r="L79" i="31" s="1"/>
  <c r="O13" i="31"/>
  <c r="M79" i="31" s="1"/>
  <c r="L11" i="31"/>
  <c r="J87" i="31" s="1"/>
  <c r="M11" i="31"/>
  <c r="K87" i="31" s="1"/>
  <c r="N11" i="31"/>
  <c r="L87" i="31" s="1"/>
  <c r="O11" i="31"/>
  <c r="M87" i="31" s="1"/>
  <c r="P11" i="31"/>
  <c r="N87" i="31" s="1"/>
  <c r="Q11" i="31"/>
  <c r="O87" i="31" s="1"/>
  <c r="N10" i="31"/>
  <c r="Q10" i="31"/>
  <c r="L10" i="31"/>
  <c r="O10" i="31"/>
  <c r="M10" i="31"/>
  <c r="P10" i="31"/>
  <c r="L15" i="31"/>
  <c r="J90" i="31" s="1"/>
  <c r="M15" i="31"/>
  <c r="K90" i="31" s="1"/>
  <c r="N15" i="31"/>
  <c r="L90" i="31" s="1"/>
  <c r="O15" i="31"/>
  <c r="M90" i="31" s="1"/>
  <c r="P15" i="31"/>
  <c r="N90" i="31" s="1"/>
  <c r="Q15" i="31"/>
  <c r="O90" i="31" s="1"/>
  <c r="N8" i="31"/>
  <c r="L85" i="31" s="1"/>
  <c r="O8" i="31"/>
  <c r="M85" i="31" s="1"/>
  <c r="P8" i="31"/>
  <c r="N85" i="31" s="1"/>
  <c r="Q8" i="31"/>
  <c r="O85" i="31" s="1"/>
  <c r="L8" i="31"/>
  <c r="J85" i="31" s="1"/>
  <c r="M8" i="31"/>
  <c r="K85" i="31" s="1"/>
  <c r="J81" i="31"/>
  <c r="K81" i="31"/>
  <c r="O81" i="31"/>
  <c r="L81" i="31"/>
  <c r="N81" i="31"/>
  <c r="M81" i="31"/>
  <c r="N12" i="31"/>
  <c r="L88" i="31" s="1"/>
  <c r="O12" i="31"/>
  <c r="M88" i="31" s="1"/>
  <c r="L12" i="31"/>
  <c r="J88" i="31" s="1"/>
  <c r="P12" i="31"/>
  <c r="N88" i="31" s="1"/>
  <c r="M12" i="31"/>
  <c r="K88" i="31" s="1"/>
  <c r="Q12" i="31"/>
  <c r="O88" i="31" s="1"/>
  <c r="O18" i="31"/>
  <c r="M93" i="31" s="1"/>
  <c r="L18" i="31"/>
  <c r="J93" i="31" s="1"/>
  <c r="N18" i="31"/>
  <c r="L93" i="31" s="1"/>
  <c r="P18" i="31"/>
  <c r="N93" i="31" s="1"/>
  <c r="Q18" i="31"/>
  <c r="O93" i="31" s="1"/>
  <c r="M18" i="31"/>
  <c r="K93" i="31" s="1"/>
  <c r="Q6" i="28"/>
  <c r="O82" i="28" s="1"/>
  <c r="L6" i="28"/>
  <c r="J82" i="28" s="1"/>
  <c r="I27" i="28"/>
  <c r="N66" i="28" s="1"/>
  <c r="J27" i="28"/>
  <c r="O66" i="28" s="1"/>
  <c r="H27" i="28"/>
  <c r="M66" i="28" s="1"/>
  <c r="L27" i="28"/>
  <c r="J101" i="28" s="1"/>
  <c r="F27" i="28"/>
  <c r="K66" i="28" s="1"/>
  <c r="G27" i="28"/>
  <c r="L66" i="28" s="1"/>
  <c r="M27" i="28"/>
  <c r="K101" i="28" s="1"/>
  <c r="P27" i="28"/>
  <c r="N101" i="28" s="1"/>
  <c r="E27" i="28"/>
  <c r="J66" i="28" s="1"/>
  <c r="N27" i="28"/>
  <c r="L101" i="28" s="1"/>
  <c r="O27" i="28"/>
  <c r="M101" i="28" s="1"/>
  <c r="Q27" i="28"/>
  <c r="O101" i="28" s="1"/>
  <c r="E28" i="28"/>
  <c r="J67" i="28" s="1"/>
  <c r="F28" i="28"/>
  <c r="K67" i="28" s="1"/>
  <c r="G28" i="28"/>
  <c r="L67" i="28" s="1"/>
  <c r="H28" i="28"/>
  <c r="M67" i="28" s="1"/>
  <c r="Q28" i="28"/>
  <c r="O77" i="28" s="1"/>
  <c r="J28" i="28"/>
  <c r="O67" i="28" s="1"/>
  <c r="I28" i="28"/>
  <c r="N67" i="28" s="1"/>
  <c r="E16" i="28"/>
  <c r="J56" i="28" s="1"/>
  <c r="N16" i="28"/>
  <c r="L90" i="28" s="1"/>
  <c r="F16" i="28"/>
  <c r="K56" i="28" s="1"/>
  <c r="O16" i="28"/>
  <c r="M90" i="28" s="1"/>
  <c r="G16" i="28"/>
  <c r="L56" i="28" s="1"/>
  <c r="P16" i="28"/>
  <c r="N90" i="28" s="1"/>
  <c r="H16" i="28"/>
  <c r="M56" i="28" s="1"/>
  <c r="Q16" i="28"/>
  <c r="O90" i="28" s="1"/>
  <c r="J16" i="28"/>
  <c r="O56" i="28" s="1"/>
  <c r="L16" i="28"/>
  <c r="J90" i="28" s="1"/>
  <c r="I16" i="28"/>
  <c r="N56" i="28" s="1"/>
  <c r="K90" i="28"/>
  <c r="I33" i="28"/>
  <c r="N72" i="28" s="1"/>
  <c r="J33" i="28"/>
  <c r="O72" i="28" s="1"/>
  <c r="L33" i="28"/>
  <c r="J76" i="28" s="1"/>
  <c r="F33" i="28"/>
  <c r="K72" i="28" s="1"/>
  <c r="M33" i="28"/>
  <c r="K76" i="28" s="1"/>
  <c r="G33" i="28"/>
  <c r="L72" i="28" s="1"/>
  <c r="E33" i="28"/>
  <c r="J72" i="28" s="1"/>
  <c r="N33" i="28"/>
  <c r="L76" i="28" s="1"/>
  <c r="O33" i="28"/>
  <c r="M76" i="28" s="1"/>
  <c r="P33" i="28"/>
  <c r="N76" i="28" s="1"/>
  <c r="Q33" i="28"/>
  <c r="O76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8" i="28" s="1"/>
  <c r="F14" i="28"/>
  <c r="K54" i="28" s="1"/>
  <c r="O14" i="28"/>
  <c r="M88" i="28" s="1"/>
  <c r="G14" i="28"/>
  <c r="L54" i="28" s="1"/>
  <c r="P14" i="28"/>
  <c r="N88" i="28" s="1"/>
  <c r="M14" i="28"/>
  <c r="K88" i="28" s="1"/>
  <c r="H14" i="28"/>
  <c r="M54" i="28" s="1"/>
  <c r="Q14" i="28"/>
  <c r="O88" i="28" s="1"/>
  <c r="J14" i="28"/>
  <c r="O54" i="28" s="1"/>
  <c r="L14" i="28"/>
  <c r="J88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91" i="28" s="1"/>
  <c r="O17" i="28"/>
  <c r="M91" i="28" s="1"/>
  <c r="M17" i="28"/>
  <c r="K91" i="28" s="1"/>
  <c r="E17" i="28"/>
  <c r="J57" i="28" s="1"/>
  <c r="N17" i="28"/>
  <c r="L91" i="28" s="1"/>
  <c r="F17" i="28"/>
  <c r="K57" i="28" s="1"/>
  <c r="P17" i="28"/>
  <c r="N91" i="28" s="1"/>
  <c r="Q17" i="28"/>
  <c r="O91" i="28" s="1"/>
  <c r="E18" i="28"/>
  <c r="J58" i="28" s="1"/>
  <c r="N18" i="28"/>
  <c r="F18" i="28"/>
  <c r="K58" i="28" s="1"/>
  <c r="O18" i="28"/>
  <c r="G18" i="28"/>
  <c r="L58" i="28" s="1"/>
  <c r="P18" i="28"/>
  <c r="J18" i="28"/>
  <c r="O58" i="28" s="1"/>
  <c r="L18" i="28"/>
  <c r="H18" i="28"/>
  <c r="M58" i="28" s="1"/>
  <c r="Q18" i="28"/>
  <c r="M18" i="28"/>
  <c r="I18" i="28"/>
  <c r="N58" i="28" s="1"/>
  <c r="E8" i="28"/>
  <c r="J48" i="28" s="1"/>
  <c r="N8" i="28"/>
  <c r="L84" i="28" s="1"/>
  <c r="L8" i="28"/>
  <c r="J84" i="28" s="1"/>
  <c r="F8" i="28"/>
  <c r="K48" i="28" s="1"/>
  <c r="O8" i="28"/>
  <c r="M84" i="28" s="1"/>
  <c r="G8" i="28"/>
  <c r="L48" i="28" s="1"/>
  <c r="P8" i="28"/>
  <c r="N84" i="28" s="1"/>
  <c r="H8" i="28"/>
  <c r="M48" i="28" s="1"/>
  <c r="Q8" i="28"/>
  <c r="O84" i="28" s="1"/>
  <c r="M8" i="28"/>
  <c r="K84" i="28" s="1"/>
  <c r="I8" i="28"/>
  <c r="N48" i="28" s="1"/>
  <c r="J8" i="28"/>
  <c r="O48" i="28" s="1"/>
  <c r="J46" i="28"/>
  <c r="N6" i="28"/>
  <c r="L82" i="28" s="1"/>
  <c r="F6" i="28"/>
  <c r="K46" i="28" s="1"/>
  <c r="O6" i="28"/>
  <c r="M82" i="28" s="1"/>
  <c r="G6" i="28"/>
  <c r="L46" i="28" s="1"/>
  <c r="P6" i="28"/>
  <c r="N82" i="28" s="1"/>
  <c r="H6" i="28"/>
  <c r="M46" i="28" s="1"/>
  <c r="I6" i="28"/>
  <c r="N46" i="28" s="1"/>
  <c r="J6" i="28"/>
  <c r="O46" i="28" s="1"/>
  <c r="M6" i="28"/>
  <c r="K82" i="28" s="1"/>
  <c r="E26" i="28"/>
  <c r="J65" i="28" s="1"/>
  <c r="N26" i="28"/>
  <c r="L100" i="28" s="1"/>
  <c r="F26" i="28"/>
  <c r="K65" i="28" s="1"/>
  <c r="O26" i="28"/>
  <c r="M100" i="28" s="1"/>
  <c r="L26" i="28"/>
  <c r="J100" i="28" s="1"/>
  <c r="M26" i="28"/>
  <c r="K100" i="28" s="1"/>
  <c r="G26" i="28"/>
  <c r="L65" i="28" s="1"/>
  <c r="P26" i="28"/>
  <c r="N100" i="28" s="1"/>
  <c r="H26" i="28"/>
  <c r="M65" i="28" s="1"/>
  <c r="Q26" i="28"/>
  <c r="O100" i="28" s="1"/>
  <c r="I26" i="28"/>
  <c r="N65" i="28" s="1"/>
  <c r="J26" i="28"/>
  <c r="O65" i="28" s="1"/>
  <c r="I9" i="28"/>
  <c r="N49" i="28" s="1"/>
  <c r="Q9" i="28"/>
  <c r="O85" i="28" s="1"/>
  <c r="J9" i="28"/>
  <c r="O49" i="28" s="1"/>
  <c r="L9" i="28"/>
  <c r="J85" i="28" s="1"/>
  <c r="M9" i="28"/>
  <c r="K85" i="28" s="1"/>
  <c r="F9" i="28"/>
  <c r="K49" i="28" s="1"/>
  <c r="G9" i="28"/>
  <c r="L49" i="28" s="1"/>
  <c r="E9" i="28"/>
  <c r="J49" i="28" s="1"/>
  <c r="N9" i="28"/>
  <c r="L85" i="28" s="1"/>
  <c r="O9" i="28"/>
  <c r="M85" i="28" s="1"/>
  <c r="P9" i="28"/>
  <c r="N85" i="28" s="1"/>
  <c r="H9" i="28"/>
  <c r="M49" i="28" s="1"/>
  <c r="E22" i="28"/>
  <c r="J61" i="28" s="1"/>
  <c r="N22" i="28"/>
  <c r="L96" i="28" s="1"/>
  <c r="F22" i="28"/>
  <c r="K61" i="28" s="1"/>
  <c r="O22" i="28"/>
  <c r="M96" i="28" s="1"/>
  <c r="G22" i="28"/>
  <c r="L61" i="28" s="1"/>
  <c r="P22" i="28"/>
  <c r="N96" i="28" s="1"/>
  <c r="J22" i="28"/>
  <c r="O61" i="28" s="1"/>
  <c r="H22" i="28"/>
  <c r="M61" i="28" s="1"/>
  <c r="Q22" i="28"/>
  <c r="O96" i="28" s="1"/>
  <c r="I22" i="28"/>
  <c r="N61" i="28" s="1"/>
  <c r="L22" i="28"/>
  <c r="J96" i="28" s="1"/>
  <c r="M22" i="28"/>
  <c r="K96" i="28" s="1"/>
  <c r="I11" i="28"/>
  <c r="N51" i="28" s="1"/>
  <c r="H11" i="28"/>
  <c r="M51" i="28" s="1"/>
  <c r="Q11" i="28"/>
  <c r="O86" i="28" s="1"/>
  <c r="J11" i="28"/>
  <c r="O51" i="28" s="1"/>
  <c r="L11" i="28"/>
  <c r="J86" i="28" s="1"/>
  <c r="F11" i="28"/>
  <c r="K51" i="28" s="1"/>
  <c r="M11" i="28"/>
  <c r="K86" i="28" s="1"/>
  <c r="G11" i="28"/>
  <c r="L51" i="28" s="1"/>
  <c r="E11" i="28"/>
  <c r="J51" i="28" s="1"/>
  <c r="N11" i="28"/>
  <c r="L86" i="28" s="1"/>
  <c r="O11" i="28"/>
  <c r="M86" i="28" s="1"/>
  <c r="P11" i="28"/>
  <c r="N86" i="28" s="1"/>
  <c r="I13" i="28"/>
  <c r="N53" i="28" s="1"/>
  <c r="J13" i="28"/>
  <c r="O53" i="28" s="1"/>
  <c r="H13" i="28"/>
  <c r="M53" i="28" s="1"/>
  <c r="J78" i="28"/>
  <c r="M78" i="28"/>
  <c r="G13" i="28"/>
  <c r="L53" i="28" s="1"/>
  <c r="K78" i="28"/>
  <c r="Q13" i="28"/>
  <c r="O78" i="28" s="1"/>
  <c r="E13" i="28"/>
  <c r="J53" i="28" s="1"/>
  <c r="L78" i="28"/>
  <c r="F13" i="28"/>
  <c r="K53" i="28" s="1"/>
  <c r="N78" i="28"/>
  <c r="I23" i="28"/>
  <c r="N62" i="28" s="1"/>
  <c r="J23" i="28"/>
  <c r="O62" i="28" s="1"/>
  <c r="P23" i="28"/>
  <c r="N97" i="28" s="1"/>
  <c r="H23" i="28"/>
  <c r="M62" i="28" s="1"/>
  <c r="L23" i="28"/>
  <c r="J97" i="28" s="1"/>
  <c r="O23" i="28"/>
  <c r="M97" i="28" s="1"/>
  <c r="M23" i="28"/>
  <c r="K97" i="28" s="1"/>
  <c r="F23" i="28"/>
  <c r="K62" i="28" s="1"/>
  <c r="G23" i="28"/>
  <c r="L62" i="28" s="1"/>
  <c r="E23" i="28"/>
  <c r="J62" i="28" s="1"/>
  <c r="N23" i="28"/>
  <c r="L97" i="28" s="1"/>
  <c r="Q23" i="28"/>
  <c r="O97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8" i="28" s="1"/>
  <c r="F24" i="28"/>
  <c r="K63" i="28" s="1"/>
  <c r="O24" i="28"/>
  <c r="M98" i="28" s="1"/>
  <c r="G24" i="28"/>
  <c r="L63" i="28" s="1"/>
  <c r="P24" i="28"/>
  <c r="N98" i="28" s="1"/>
  <c r="L24" i="28"/>
  <c r="J98" i="28" s="1"/>
  <c r="H24" i="28"/>
  <c r="M63" i="28" s="1"/>
  <c r="Q24" i="28"/>
  <c r="O98" i="28" s="1"/>
  <c r="I24" i="28"/>
  <c r="N63" i="28" s="1"/>
  <c r="J24" i="28"/>
  <c r="O63" i="28" s="1"/>
  <c r="M24" i="28"/>
  <c r="K98" i="28" s="1"/>
  <c r="I7" i="28"/>
  <c r="N47" i="28" s="1"/>
  <c r="H7" i="28"/>
  <c r="M47" i="28" s="1"/>
  <c r="J7" i="28"/>
  <c r="O47" i="28" s="1"/>
  <c r="L7" i="28"/>
  <c r="J83" i="28" s="1"/>
  <c r="O7" i="28"/>
  <c r="M83" i="28" s="1"/>
  <c r="P7" i="28"/>
  <c r="N83" i="28" s="1"/>
  <c r="Q7" i="28"/>
  <c r="O83" i="28" s="1"/>
  <c r="M7" i="28"/>
  <c r="K83" i="28" s="1"/>
  <c r="F7" i="28"/>
  <c r="K47" i="28" s="1"/>
  <c r="E7" i="28"/>
  <c r="J47" i="28" s="1"/>
  <c r="N7" i="28"/>
  <c r="L83" i="28" s="1"/>
  <c r="G7" i="28"/>
  <c r="L47" i="28" s="1"/>
  <c r="E32" i="28"/>
  <c r="J71" i="28" s="1"/>
  <c r="N32" i="28"/>
  <c r="L105" i="28" s="1"/>
  <c r="F32" i="28"/>
  <c r="K71" i="28" s="1"/>
  <c r="O32" i="28"/>
  <c r="M105" i="28" s="1"/>
  <c r="L32" i="28"/>
  <c r="J105" i="28" s="1"/>
  <c r="G32" i="28"/>
  <c r="L71" i="28" s="1"/>
  <c r="P32" i="28"/>
  <c r="N105" i="28" s="1"/>
  <c r="H32" i="28"/>
  <c r="M71" i="28" s="1"/>
  <c r="Q32" i="28"/>
  <c r="O105" i="28" s="1"/>
  <c r="J32" i="28"/>
  <c r="O71" i="28" s="1"/>
  <c r="I32" i="28"/>
  <c r="N71" i="28" s="1"/>
  <c r="M32" i="28"/>
  <c r="K105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J6" i="31" s="1"/>
  <c r="D29" i="31"/>
  <c r="N27" i="32"/>
  <c r="L102" i="32" s="1"/>
  <c r="O27" i="32"/>
  <c r="M102" i="32" s="1"/>
  <c r="L27" i="32"/>
  <c r="J102" i="32" s="1"/>
  <c r="P27" i="32"/>
  <c r="N102" i="32" s="1"/>
  <c r="Q27" i="32"/>
  <c r="O102" i="32" s="1"/>
  <c r="M27" i="32"/>
  <c r="K102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4" i="32" s="1"/>
  <c r="M30" i="32"/>
  <c r="K104" i="32" s="1"/>
  <c r="N30" i="32"/>
  <c r="L104" i="32" s="1"/>
  <c r="O30" i="32"/>
  <c r="M104" i="32" s="1"/>
  <c r="P30" i="32"/>
  <c r="N104" i="32" s="1"/>
  <c r="Q30" i="32"/>
  <c r="O104" i="32" s="1"/>
  <c r="L25" i="32"/>
  <c r="M25" i="32"/>
  <c r="P25" i="32"/>
  <c r="N25" i="32"/>
  <c r="O25" i="32"/>
  <c r="Q25" i="32"/>
  <c r="N23" i="32"/>
  <c r="L98" i="32" s="1"/>
  <c r="O23" i="32"/>
  <c r="M98" i="32" s="1"/>
  <c r="P23" i="32"/>
  <c r="N98" i="32" s="1"/>
  <c r="Q23" i="32"/>
  <c r="O98" i="32" s="1"/>
  <c r="L23" i="32"/>
  <c r="J98" i="32" s="1"/>
  <c r="M23" i="32"/>
  <c r="K98" i="32" s="1"/>
  <c r="P24" i="32"/>
  <c r="N99" i="32" s="1"/>
  <c r="Q24" i="32"/>
  <c r="O99" i="32" s="1"/>
  <c r="L24" i="32"/>
  <c r="J99" i="32" s="1"/>
  <c r="N24" i="32"/>
  <c r="L99" i="32" s="1"/>
  <c r="M24" i="32"/>
  <c r="K99" i="32" s="1"/>
  <c r="O24" i="32"/>
  <c r="M99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7" i="32" s="1"/>
  <c r="M22" i="32"/>
  <c r="K97" i="32" s="1"/>
  <c r="N22" i="32"/>
  <c r="L97" i="32" s="1"/>
  <c r="O22" i="32"/>
  <c r="M97" i="32" s="1"/>
  <c r="P22" i="32"/>
  <c r="N97" i="32" s="1"/>
  <c r="Q22" i="32"/>
  <c r="O97" i="32" s="1"/>
  <c r="L26" i="32"/>
  <c r="J101" i="32" s="1"/>
  <c r="M26" i="32"/>
  <c r="K101" i="32" s="1"/>
  <c r="N26" i="32"/>
  <c r="L101" i="32" s="1"/>
  <c r="O26" i="32"/>
  <c r="M101" i="32" s="1"/>
  <c r="P26" i="32"/>
  <c r="N101" i="32" s="1"/>
  <c r="Q26" i="32"/>
  <c r="O101" i="32" s="1"/>
  <c r="P32" i="32"/>
  <c r="N106" i="32" s="1"/>
  <c r="N32" i="32"/>
  <c r="L106" i="32" s="1"/>
  <c r="Q32" i="32"/>
  <c r="O106" i="32" s="1"/>
  <c r="L32" i="32"/>
  <c r="J106" i="32" s="1"/>
  <c r="M32" i="32"/>
  <c r="K106" i="32" s="1"/>
  <c r="O32" i="32"/>
  <c r="M106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2" i="32" s="1"/>
  <c r="Q18" i="32"/>
  <c r="O92" i="32" s="1"/>
  <c r="P12" i="32"/>
  <c r="N87" i="32" s="1"/>
  <c r="Q12" i="32"/>
  <c r="O87" i="32" s="1"/>
  <c r="P11" i="32"/>
  <c r="N86" i="32" s="1"/>
  <c r="Q11" i="32"/>
  <c r="O86" i="32" s="1"/>
  <c r="P10" i="32"/>
  <c r="Q10" i="32"/>
  <c r="P9" i="32"/>
  <c r="N85" i="32" s="1"/>
  <c r="Q9" i="32"/>
  <c r="O85" i="32" s="1"/>
  <c r="P8" i="32"/>
  <c r="N84" i="32" s="1"/>
  <c r="O84" i="32"/>
  <c r="N80" i="32"/>
  <c r="O80" i="32"/>
  <c r="P17" i="32"/>
  <c r="N91" i="32" s="1"/>
  <c r="Q17" i="32"/>
  <c r="O91" i="32" s="1"/>
  <c r="P13" i="32"/>
  <c r="N78" i="32" s="1"/>
  <c r="Q13" i="32"/>
  <c r="O78" i="32" s="1"/>
  <c r="O15" i="32"/>
  <c r="M89" i="32" s="1"/>
  <c r="P15" i="32"/>
  <c r="N89" i="32" s="1"/>
  <c r="N10" i="32"/>
  <c r="O10" i="32"/>
  <c r="N18" i="32"/>
  <c r="L92" i="32" s="1"/>
  <c r="O18" i="32"/>
  <c r="M92" i="32" s="1"/>
  <c r="N12" i="32"/>
  <c r="L87" i="32" s="1"/>
  <c r="O12" i="32"/>
  <c r="M87" i="32" s="1"/>
  <c r="N11" i="32"/>
  <c r="L86" i="32" s="1"/>
  <c r="O11" i="32"/>
  <c r="M86" i="32" s="1"/>
  <c r="N9" i="32"/>
  <c r="L85" i="32" s="1"/>
  <c r="O9" i="32"/>
  <c r="M85" i="32" s="1"/>
  <c r="L80" i="32"/>
  <c r="M80" i="32"/>
  <c r="N8" i="32"/>
  <c r="L84" i="32" s="1"/>
  <c r="O8" i="32"/>
  <c r="M84" i="32" s="1"/>
  <c r="N17" i="32"/>
  <c r="L91" i="32" s="1"/>
  <c r="O17" i="32"/>
  <c r="M91" i="32" s="1"/>
  <c r="N13" i="32"/>
  <c r="L78" i="32" s="1"/>
  <c r="O13" i="32"/>
  <c r="M78" i="32" s="1"/>
  <c r="M15" i="32"/>
  <c r="K89" i="32" s="1"/>
  <c r="N15" i="32"/>
  <c r="L89" i="32" s="1"/>
  <c r="L12" i="32"/>
  <c r="J87" i="32" s="1"/>
  <c r="M12" i="32"/>
  <c r="K87" i="32" s="1"/>
  <c r="J80" i="32"/>
  <c r="K80" i="32"/>
  <c r="L18" i="32"/>
  <c r="J92" i="32" s="1"/>
  <c r="M18" i="32"/>
  <c r="K92" i="32" s="1"/>
  <c r="L11" i="32"/>
  <c r="J86" i="32" s="1"/>
  <c r="M11" i="32"/>
  <c r="K86" i="32" s="1"/>
  <c r="L10" i="32"/>
  <c r="M10" i="32"/>
  <c r="L9" i="32"/>
  <c r="J85" i="32" s="1"/>
  <c r="M9" i="32"/>
  <c r="K85" i="32" s="1"/>
  <c r="L8" i="32"/>
  <c r="J84" i="32" s="1"/>
  <c r="M8" i="32"/>
  <c r="K84" i="32" s="1"/>
  <c r="L17" i="32"/>
  <c r="J91" i="32" s="1"/>
  <c r="M17" i="32"/>
  <c r="K91" i="32" s="1"/>
  <c r="L13" i="32"/>
  <c r="J78" i="32" s="1"/>
  <c r="M13" i="32"/>
  <c r="K78" i="32" s="1"/>
  <c r="J15" i="32"/>
  <c r="O55" i="32" s="1"/>
  <c r="L15" i="32"/>
  <c r="J89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J47" i="32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K47" i="32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D14" i="32"/>
  <c r="D6" i="32"/>
  <c r="E6" i="32" s="1"/>
  <c r="D16" i="32"/>
  <c r="D21" i="31"/>
  <c r="D31" i="31"/>
  <c r="D14" i="31"/>
  <c r="D16" i="31"/>
  <c r="D21" i="28"/>
  <c r="D29" i="28"/>
  <c r="V18" i="28"/>
  <c r="O89" i="32"/>
  <c r="C1" i="20"/>
  <c r="K92" i="28" l="1"/>
  <c r="O92" i="28"/>
  <c r="L92" i="28"/>
  <c r="J92" i="28"/>
  <c r="N92" i="28"/>
  <c r="M92" i="28"/>
  <c r="L29" i="31"/>
  <c r="J104" i="31" s="1"/>
  <c r="O29" i="31"/>
  <c r="M104" i="31" s="1"/>
  <c r="M29" i="31"/>
  <c r="K104" i="31" s="1"/>
  <c r="Q29" i="31"/>
  <c r="O104" i="31" s="1"/>
  <c r="N29" i="31"/>
  <c r="L104" i="31" s="1"/>
  <c r="P29" i="31"/>
  <c r="N104" i="31" s="1"/>
  <c r="N31" i="31"/>
  <c r="L106" i="31" s="1"/>
  <c r="O31" i="31"/>
  <c r="M106" i="31" s="1"/>
  <c r="P31" i="31"/>
  <c r="N106" i="31" s="1"/>
  <c r="Q31" i="31"/>
  <c r="O106" i="31" s="1"/>
  <c r="L31" i="31"/>
  <c r="J106" i="31" s="1"/>
  <c r="M31" i="31"/>
  <c r="K106" i="31" s="1"/>
  <c r="P21" i="31"/>
  <c r="N97" i="31" s="1"/>
  <c r="Q21" i="31"/>
  <c r="O97" i="31" s="1"/>
  <c r="N21" i="31"/>
  <c r="L97" i="31" s="1"/>
  <c r="O21" i="31"/>
  <c r="M97" i="31" s="1"/>
  <c r="L21" i="31"/>
  <c r="J97" i="31" s="1"/>
  <c r="M21" i="31"/>
  <c r="K97" i="31" s="1"/>
  <c r="G31" i="31"/>
  <c r="L71" i="31" s="1"/>
  <c r="F31" i="31"/>
  <c r="K71" i="31" s="1"/>
  <c r="H31" i="31"/>
  <c r="M71" i="31" s="1"/>
  <c r="I31" i="31"/>
  <c r="N71" i="31" s="1"/>
  <c r="J31" i="31"/>
  <c r="O71" i="31" s="1"/>
  <c r="E31" i="31"/>
  <c r="J71" i="31" s="1"/>
  <c r="M80" i="31"/>
  <c r="G29" i="31"/>
  <c r="L69" i="31" s="1"/>
  <c r="E29" i="31"/>
  <c r="J69" i="31" s="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O61" i="31" s="1"/>
  <c r="G21" i="31"/>
  <c r="L61" i="31" s="1"/>
  <c r="H21" i="31"/>
  <c r="M61" i="31" s="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91" i="31" s="1"/>
  <c r="O16" i="31"/>
  <c r="M91" i="31" s="1"/>
  <c r="L16" i="31"/>
  <c r="J91" i="31" s="1"/>
  <c r="M16" i="31"/>
  <c r="K91" i="31" s="1"/>
  <c r="P16" i="31"/>
  <c r="N91" i="31" s="1"/>
  <c r="Q16" i="31"/>
  <c r="O91" i="31" s="1"/>
  <c r="O14" i="31"/>
  <c r="M89" i="31" s="1"/>
  <c r="L14" i="31"/>
  <c r="J89" i="31" s="1"/>
  <c r="M14" i="31"/>
  <c r="K89" i="31" s="1"/>
  <c r="N14" i="31"/>
  <c r="L89" i="31" s="1"/>
  <c r="Q14" i="31"/>
  <c r="O89" i="31" s="1"/>
  <c r="P14" i="31"/>
  <c r="N89" i="31" s="1"/>
  <c r="O6" i="31"/>
  <c r="M84" i="31" s="1"/>
  <c r="P6" i="31"/>
  <c r="N84" i="31" s="1"/>
  <c r="M6" i="31"/>
  <c r="K84" i="31" s="1"/>
  <c r="N6" i="31"/>
  <c r="L84" i="31" s="1"/>
  <c r="L6" i="31"/>
  <c r="J84" i="31" s="1"/>
  <c r="Q6" i="31"/>
  <c r="O84" i="31" s="1"/>
  <c r="L79" i="32"/>
  <c r="M50" i="32"/>
  <c r="J79" i="32"/>
  <c r="K79" i="32"/>
  <c r="O79" i="32"/>
  <c r="N79" i="32"/>
  <c r="M79" i="32"/>
  <c r="O50" i="32"/>
  <c r="J50" i="32"/>
  <c r="L50" i="32"/>
  <c r="K50" i="32"/>
  <c r="N50" i="32"/>
  <c r="M50" i="28"/>
  <c r="O46" i="31"/>
  <c r="I21" i="28"/>
  <c r="N60" i="28" s="1"/>
  <c r="J21" i="28"/>
  <c r="O60" i="28" s="1"/>
  <c r="H21" i="28"/>
  <c r="M60" i="28" s="1"/>
  <c r="L21" i="28"/>
  <c r="J95" i="28" s="1"/>
  <c r="P21" i="28"/>
  <c r="N95" i="28" s="1"/>
  <c r="Q21" i="28"/>
  <c r="O95" i="28" s="1"/>
  <c r="M21" i="28"/>
  <c r="K95" i="28" s="1"/>
  <c r="F21" i="28"/>
  <c r="K60" i="28" s="1"/>
  <c r="G21" i="28"/>
  <c r="L60" i="28" s="1"/>
  <c r="E21" i="28"/>
  <c r="J60" i="28" s="1"/>
  <c r="N21" i="28"/>
  <c r="L95" i="28" s="1"/>
  <c r="O21" i="28"/>
  <c r="M95" i="28" s="1"/>
  <c r="I31" i="28"/>
  <c r="N70" i="28" s="1"/>
  <c r="J31" i="28"/>
  <c r="O70" i="28" s="1"/>
  <c r="L31" i="28"/>
  <c r="J104" i="28" s="1"/>
  <c r="F31" i="28"/>
  <c r="K70" i="28" s="1"/>
  <c r="P31" i="28"/>
  <c r="N104" i="28" s="1"/>
  <c r="M31" i="28"/>
  <c r="K104" i="28" s="1"/>
  <c r="E31" i="28"/>
  <c r="J70" i="28" s="1"/>
  <c r="N31" i="28"/>
  <c r="L104" i="28" s="1"/>
  <c r="O31" i="28"/>
  <c r="M104" i="28" s="1"/>
  <c r="G31" i="28"/>
  <c r="L70" i="28" s="1"/>
  <c r="H31" i="28"/>
  <c r="M70" i="28" s="1"/>
  <c r="Q31" i="28"/>
  <c r="O104" i="28" s="1"/>
  <c r="I29" i="28"/>
  <c r="N68" i="28" s="1"/>
  <c r="J29" i="28"/>
  <c r="O68" i="28" s="1"/>
  <c r="G29" i="28"/>
  <c r="L68" i="28" s="1"/>
  <c r="L29" i="28"/>
  <c r="J102" i="28" s="1"/>
  <c r="F29" i="28"/>
  <c r="K68" i="28" s="1"/>
  <c r="P29" i="28"/>
  <c r="N102" i="28" s="1"/>
  <c r="M29" i="28"/>
  <c r="K102" i="28" s="1"/>
  <c r="E29" i="28"/>
  <c r="J68" i="28" s="1"/>
  <c r="N29" i="28"/>
  <c r="L102" i="28" s="1"/>
  <c r="O29" i="28"/>
  <c r="M102" i="28" s="1"/>
  <c r="H29" i="28"/>
  <c r="M68" i="28" s="1"/>
  <c r="Q29" i="28"/>
  <c r="O102" i="28" s="1"/>
  <c r="N31" i="32"/>
  <c r="L105" i="32" s="1"/>
  <c r="O31" i="32"/>
  <c r="M105" i="32" s="1"/>
  <c r="P31" i="32"/>
  <c r="N105" i="32" s="1"/>
  <c r="Q31" i="32"/>
  <c r="O105" i="32" s="1"/>
  <c r="M31" i="32"/>
  <c r="K105" i="32" s="1"/>
  <c r="L31" i="32"/>
  <c r="J105" i="32" s="1"/>
  <c r="P29" i="32"/>
  <c r="N103" i="32" s="1"/>
  <c r="L29" i="32"/>
  <c r="J103" i="32" s="1"/>
  <c r="M29" i="32"/>
  <c r="K103" i="32" s="1"/>
  <c r="N29" i="32"/>
  <c r="L103" i="32" s="1"/>
  <c r="O29" i="32"/>
  <c r="M103" i="32" s="1"/>
  <c r="Q29" i="32"/>
  <c r="O103" i="32" s="1"/>
  <c r="Q21" i="32"/>
  <c r="O96" i="32" s="1"/>
  <c r="O21" i="32"/>
  <c r="M96" i="32" s="1"/>
  <c r="N21" i="32"/>
  <c r="L96" i="32" s="1"/>
  <c r="M21" i="32"/>
  <c r="K96" i="32" s="1"/>
  <c r="L21" i="32"/>
  <c r="J96" i="32" s="1"/>
  <c r="P21" i="32"/>
  <c r="N96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100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90" i="32" s="1"/>
  <c r="Q16" i="32"/>
  <c r="O90" i="32" s="1"/>
  <c r="P14" i="32"/>
  <c r="N88" i="32" s="1"/>
  <c r="Q14" i="32"/>
  <c r="O88" i="32" s="1"/>
  <c r="P6" i="32"/>
  <c r="N83" i="32" s="1"/>
  <c r="Q6" i="32"/>
  <c r="O83" i="32" s="1"/>
  <c r="N16" i="32"/>
  <c r="L90" i="32" s="1"/>
  <c r="O16" i="32"/>
  <c r="M90" i="32" s="1"/>
  <c r="N14" i="32"/>
  <c r="L88" i="32" s="1"/>
  <c r="O14" i="32"/>
  <c r="M88" i="32" s="1"/>
  <c r="N6" i="32"/>
  <c r="L83" i="32" s="1"/>
  <c r="O6" i="32"/>
  <c r="M83" i="32" s="1"/>
  <c r="L16" i="32"/>
  <c r="J90" i="32" s="1"/>
  <c r="M16" i="32"/>
  <c r="K90" i="32" s="1"/>
  <c r="L14" i="32"/>
  <c r="J88" i="32" s="1"/>
  <c r="M14" i="32"/>
  <c r="K88" i="32" s="1"/>
  <c r="L6" i="32"/>
  <c r="J83" i="32" s="1"/>
  <c r="M6" i="32"/>
  <c r="K83" i="32" s="1"/>
  <c r="E16" i="32"/>
  <c r="J56" i="32" s="1"/>
  <c r="J16" i="32"/>
  <c r="O56" i="32" s="1"/>
  <c r="E14" i="32"/>
  <c r="J54" i="32" s="1"/>
  <c r="J14" i="32"/>
  <c r="O54" i="32" s="1"/>
  <c r="J46" i="32"/>
  <c r="J6" i="32"/>
  <c r="O46" i="32" s="1"/>
  <c r="L100" i="32"/>
  <c r="H16" i="32"/>
  <c r="M56" i="32" s="1"/>
  <c r="I16" i="32"/>
  <c r="N56" i="32" s="1"/>
  <c r="H14" i="32"/>
  <c r="M54" i="32" s="1"/>
  <c r="I14" i="32"/>
  <c r="N54" i="32" s="1"/>
  <c r="N100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0" i="31"/>
  <c r="O50" i="31"/>
  <c r="M64" i="32"/>
  <c r="K100" i="32"/>
  <c r="O100" i="32"/>
  <c r="J99" i="28"/>
  <c r="J100" i="32"/>
  <c r="J79" i="28"/>
  <c r="L64" i="32"/>
  <c r="J64" i="32"/>
  <c r="K64" i="32"/>
  <c r="O64" i="32"/>
  <c r="N64" i="32"/>
  <c r="J64" i="28"/>
  <c r="K80" i="31"/>
  <c r="K101" i="31"/>
  <c r="K50" i="31"/>
  <c r="J50" i="28"/>
  <c r="O101" i="31"/>
  <c r="M50" i="31"/>
  <c r="M101" i="31"/>
  <c r="J101" i="31"/>
  <c r="L101" i="31"/>
  <c r="N101" i="31"/>
  <c r="J80" i="31"/>
  <c r="O79" i="28"/>
  <c r="N80" i="31"/>
  <c r="L80" i="31"/>
  <c r="M65" i="31"/>
  <c r="K65" i="31"/>
  <c r="M79" i="28"/>
  <c r="L65" i="31"/>
  <c r="O65" i="31"/>
  <c r="N65" i="31"/>
  <c r="L50" i="28"/>
  <c r="J65" i="31"/>
  <c r="M99" i="28"/>
  <c r="L50" i="31"/>
  <c r="N50" i="31"/>
  <c r="O99" i="28"/>
  <c r="J50" i="31"/>
  <c r="M64" i="28"/>
  <c r="L99" i="28"/>
  <c r="L64" i="28"/>
  <c r="N79" i="28"/>
  <c r="K79" i="28"/>
  <c r="N99" i="28"/>
  <c r="K99" i="28"/>
  <c r="K50" i="28"/>
  <c r="K64" i="28"/>
  <c r="L79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7" i="28"/>
  <c r="N87" i="28"/>
  <c r="L87" i="28"/>
  <c r="O87" i="28"/>
  <c r="K87" i="28"/>
  <c r="J87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7" authorId="1" shapeId="0" xr:uid="{91AB072F-8BED-4493-AC90-B20391706960}">
      <text>
        <r>
          <rPr>
            <b/>
            <sz val="9"/>
            <color indexed="81"/>
            <rFont val="Tahoma"/>
            <family val="2"/>
          </rPr>
          <t>Mc Guire, Jason:
Allowing current gas cookers to double means a market share of 26% in 2070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7319BB70-D2C4-4F7C-AAD4-315751935062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6D0E400A-D328-4E84-8DBB-EFEE060F3120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40%market share by 2025, then no new switching to gas allowed. 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0B491A9-640A-4B71-B34B-61C3FEC35F21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20%market share by 2025, then no new switching to gas allowed.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7466DE88-CC2F-4F99-B321-4FCFBED4A6A6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59CEC42-DFB8-44AD-B936-CCB8ACBBA4BF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</commentList>
</comments>
</file>

<file path=xl/sharedStrings.xml><?xml version="1.0" encoding="utf-8"?>
<sst xmlns="http://schemas.openxmlformats.org/spreadsheetml/2006/main" count="4846" uniqueCount="427">
  <si>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</si>
  <si>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</si>
  <si>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</si>
  <si>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</si>
  <si>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</si>
  <si>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</si>
  <si>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</si>
  <si>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</si>
  <si>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</si>
  <si>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</si>
  <si>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</si>
  <si>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</si>
  <si>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</si>
  <si>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</si>
  <si>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</si>
  <si>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</si>
  <si>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</si>
  <si>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</si>
  <si>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</si>
  <si>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</si>
  <si>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</si>
  <si>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</si>
  <si>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</si>
  <si>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</si>
  <si>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</si>
  <si>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</si>
  <si>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</si>
  <si>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</si>
  <si>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</si>
  <si>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</si>
  <si>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</si>
  <si>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</si>
  <si>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</si>
  <si>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</si>
  <si>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</si>
  <si>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</si>
  <si>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</si>
  <si>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</si>
  <si>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</si>
  <si>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</si>
  <si>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</si>
  <si>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</si>
  <si>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</si>
  <si>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</si>
  <si>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</si>
  <si>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</si>
  <si>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</si>
  <si>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</si>
  <si>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</si>
  <si>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</si>
  <si>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</si>
  <si>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</si>
  <si>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</si>
  <si>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</si>
  <si>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</si>
  <si>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</si>
  <si>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</si>
  <si>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</si>
  <si>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</si>
  <si>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</si>
  <si>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</si>
  <si>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</si>
  <si>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</si>
  <si>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</si>
  <si>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</si>
  <si>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</si>
  <si>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</si>
  <si>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</si>
  <si>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</si>
  <si>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</si>
  <si>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</si>
  <si>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</si>
  <si>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</si>
  <si>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</si>
  <si>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</si>
  <si>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</si>
  <si>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</si>
  <si>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</si>
  <si>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</si>
  <si>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</si>
  <si>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</si>
  <si>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</si>
  <si>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</si>
  <si>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</si>
  <si>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</si>
  <si>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</si>
  <si>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</si>
  <si>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</si>
  <si>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</si>
  <si>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</si>
  <si>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</si>
  <si>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</si>
  <si>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</si>
  <si>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</si>
  <si>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</si>
  <si>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</si>
  <si>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</si>
  <si>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</si>
  <si>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</si>
  <si>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</si>
  <si>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</si>
  <si>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</si>
  <si>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</si>
  <si>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</si>
  <si>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</si>
  <si>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</si>
  <si>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</si>
  <si>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</si>
  <si>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</si>
  <si>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</si>
  <si>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</si>
  <si>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</si>
  <si>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</si>
  <si>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</si>
  <si>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</si>
  <si>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</si>
  <si>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</si>
  <si>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</si>
  <si>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</si>
  <si>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</si>
  <si>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</si>
  <si>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</si>
  <si>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</si>
  <si>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</si>
  <si>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</si>
  <si>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</si>
  <si>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</si>
  <si>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</si>
  <si>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</si>
  <si>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</si>
  <si>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</si>
  <si>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</si>
  <si>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</si>
  <si>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</si>
  <si>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</si>
  <si>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</si>
  <si>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</si>
  <si>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</si>
  <si>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</si>
  <si>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</si>
  <si>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</si>
  <si>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</si>
  <si>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</si>
  <si>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</si>
  <si>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</si>
  <si>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</si>
  <si>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</si>
  <si>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</si>
  <si>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</si>
  <si>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</si>
  <si>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</si>
  <si>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</si>
  <si>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</si>
  <si>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</si>
  <si>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</si>
  <si>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</si>
  <si>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</si>
  <si>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</si>
  <si>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</si>
  <si>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</si>
  <si>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</si>
  <si>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</si>
  <si>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</si>
  <si>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</si>
  <si>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</si>
  <si>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</si>
  <si>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</si>
  <si>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</si>
  <si>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</si>
  <si>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</si>
  <si>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</si>
  <si>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</si>
  <si>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</si>
  <si>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</si>
  <si>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</si>
  <si>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</si>
  <si>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</si>
  <si>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</si>
  <si>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</si>
  <si>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</si>
  <si>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</si>
  <si>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</si>
  <si>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</si>
  <si>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</si>
  <si>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</si>
  <si>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</si>
  <si>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</si>
  <si>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</si>
  <si>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</si>
  <si>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</si>
  <si>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</si>
  <si>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</si>
  <si>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</si>
  <si>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</si>
  <si>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</si>
  <si>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</si>
  <si>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</si>
  <si>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</si>
  <si>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</si>
  <si>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</si>
  <si>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</si>
  <si>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</si>
  <si>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</si>
  <si>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</si>
  <si>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</si>
  <si>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</si>
  <si>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</si>
  <si>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</si>
  <si>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</si>
  <si>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</si>
  <si>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</si>
  <si>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</si>
  <si>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</si>
  <si>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</si>
  <si>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</si>
  <si>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</si>
  <si>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</si>
  <si>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</si>
  <si>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</si>
  <si>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</si>
  <si>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</si>
  <si>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</si>
  <si>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</si>
  <si>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</si>
  <si>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</si>
  <si>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</si>
  <si>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</si>
  <si>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</si>
  <si>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</si>
  <si>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</si>
  <si>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</si>
  <si>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</si>
  <si>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</si>
  <si>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</si>
  <si>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</si>
  <si>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</si>
  <si>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</si>
  <si>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</si>
  <si>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</si>
  <si>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</si>
  <si>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</si>
  <si>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</si>
  <si>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</si>
  <si>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</si>
  <si>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</si>
  <si>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</si>
  <si>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</si>
  <si>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</si>
  <si>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</si>
  <si>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</si>
  <si>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</si>
  <si>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</si>
  <si>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</si>
  <si>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</si>
  <si>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</si>
  <si>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</si>
  <si>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</si>
  <si>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</si>
  <si>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</si>
  <si>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</si>
  <si>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</si>
  <si>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</si>
  <si>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</si>
  <si>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</si>
  <si>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</si>
  <si>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</si>
  <si>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</si>
  <si>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</si>
  <si>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</si>
  <si>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</si>
  <si>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</si>
  <si>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</si>
  <si>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</si>
  <si>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</si>
  <si>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</si>
  <si>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</si>
  <si>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</si>
  <si>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</si>
  <si>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</si>
  <si>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</si>
  <si>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</si>
  <si>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</si>
  <si>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</si>
  <si>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</si>
  <si>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</si>
  <si>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</si>
  <si>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</si>
  <si>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</si>
  <si>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</si>
  <si>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</si>
  <si>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</si>
  <si>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</si>
  <si>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</si>
  <si>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</si>
  <si>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</si>
  <si>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</si>
  <si>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</si>
  <si>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</si>
  <si>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</si>
  <si>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</si>
  <si>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</si>
  <si>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</si>
  <si>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</si>
  <si>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</si>
  <si>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</si>
  <si>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</si>
  <si>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</si>
  <si>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</si>
  <si>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</si>
  <si>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</si>
  <si>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</si>
  <si>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</si>
  <si>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</si>
  <si>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</si>
  <si>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</si>
  <si>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</si>
  <si>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</si>
  <si>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</si>
  <si>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</si>
  <si>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</si>
  <si>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</si>
  <si>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</si>
  <si>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</si>
  <si>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</si>
  <si>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</si>
  <si>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</si>
  <si>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</si>
  <si>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</si>
  <si>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</si>
  <si>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</si>
  <si>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</si>
  <si>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</si>
  <si>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</si>
  <si>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</si>
  <si>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</si>
  <si>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</si>
  <si>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</si>
  <si>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</si>
  <si>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</si>
  <si>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</si>
  <si>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</si>
  <si>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</si>
  <si>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</si>
  <si>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</si>
  <si>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</si>
  <si>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</si>
  <si>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</si>
  <si>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</si>
  <si>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</si>
  <si>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</si>
  <si>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</si>
  <si>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</si>
  <si>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</si>
  <si>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</si>
  <si>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</si>
  <si>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</si>
  <si>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</si>
  <si>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</si>
  <si>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</si>
  <si>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</si>
  <si>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</si>
  <si>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</si>
  <si>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</si>
  <si>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</si>
  <si>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</si>
  <si>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</si>
  <si>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</si>
  <si>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</si>
  <si>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</si>
  <si>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</si>
  <si>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</si>
  <si>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</si>
  <si>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</si>
  <si>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</si>
  <si>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</si>
  <si>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</si>
  <si>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</si>
  <si>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</si>
  <si>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</si>
  <si>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</si>
  <si>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</si>
  <si>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</si>
  <si>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</si>
  <si>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</si>
  <si>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</si>
  <si>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</si>
  <si>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</si>
  <si>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</si>
  <si>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</si>
  <si>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</si>
  <si>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</si>
  <si>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</si>
  <si>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</si>
  <si>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</si>
  <si>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</si>
  <si>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</si>
  <si>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</si>
  <si>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</si>
  <si>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</si>
  <si>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</si>
  <si>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</si>
  <si>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</si>
  <si>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</si>
  <si>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</si>
  <si>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</si>
  <si>
    <t>Sum of Pv</t>
  </si>
  <si>
    <t/>
  </si>
  <si>
    <t>Period</t>
  </si>
  <si>
    <t>Processset</t>
  </si>
  <si>
    <t>Region</t>
  </si>
  <si>
    <t>R-BLD_Apt</t>
  </si>
  <si>
    <t>DMD_RSD-BLD-APT</t>
  </si>
  <si>
    <t>R-BLD_AptN1</t>
  </si>
  <si>
    <t>R-BLD_Att</t>
  </si>
  <si>
    <t>DMD_RSD-BLD-ATT</t>
  </si>
  <si>
    <t>R-BLD_Att-N1</t>
  </si>
  <si>
    <t>R-BLD_Det</t>
  </si>
  <si>
    <t>DMD_RSD-BLD-DET</t>
  </si>
  <si>
    <t>R-BLD_Det-N1</t>
  </si>
  <si>
    <t>This table is used to calculated the % share of fuels</t>
  </si>
  <si>
    <t>Total-E</t>
  </si>
  <si>
    <t>Total-N</t>
  </si>
  <si>
    <t>ELC</t>
  </si>
  <si>
    <t>FOLD INCREASE</t>
  </si>
  <si>
    <t>SEED VALUE</t>
  </si>
  <si>
    <t>BDL</t>
  </si>
  <si>
    <t>Maximum Biodiesel Share change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</si>
</sst>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  <numFmt numFmtId="182" formatCode="_-* #,##0_-;\-* #,##0_-;_-* &quot;-&quot;??_-;_-@_-"/>
  </numFmts>
  <fonts count="8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  <font>
      <sz val="8.25"/>
      <color rgb="FF000000"/>
      <name val="Microsoft Sans Serif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9595"/>
        <bgColor rgb="FF959595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82" fillId="0" borderId="0" applyFont="0" applyFill="0" applyBorder="0" applyAlignment="0" applyProtection="0"/>
  </cellStyleXfs>
  <cellXfs count="117">
    <xf numFmtId="0" fontId="0" fillId="0" borderId="0" xfId="0"/>
    <xf numFmtId="0" fontId="65" fillId="0" borderId="0" xfId="34361" applyFont="1" applyFill="1" applyAlignment="1">
      <alignment vertical="center"/>
    </xf>
    <xf numFmtId="0" fontId="66" fillId="37" borderId="0" xfId="34362" applyFont="1" applyFill="1" applyBorder="1" applyAlignment="1">
      <alignment vertical="top"/>
    </xf>
    <xf numFmtId="0" fontId="67" fillId="0" borderId="0" xfId="34361" applyFont="1" applyBorder="1" applyAlignment="1">
      <alignment horizontal="left" vertical="center"/>
    </xf>
    <xf numFmtId="0" fontId="68" fillId="38" borderId="24" xfId="34362" applyFont="1" applyFill="1" applyBorder="1" applyAlignment="1">
      <alignment vertical="top"/>
    </xf>
    <xf numFmtId="0" fontId="70" fillId="0" borderId="0" xfId="0" applyFont="1" applyAlignment="1">
      <alignment vertical="center"/>
    </xf>
    <xf numFmtId="0" fontId="64" fillId="39" borderId="28" xfId="3468" applyFont="1" applyFill="1" applyBorder="1" applyAlignment="1">
      <alignment vertical="center" wrapText="1"/>
    </xf>
    <xf numFmtId="0" fontId="64" fillId="39" borderId="30" xfId="3468" applyFont="1" applyFill="1" applyBorder="1" applyAlignment="1">
      <alignment horizontal="center" vertical="center" wrapText="1"/>
    </xf>
    <xf numFmtId="0" fontId="64" fillId="39" borderId="28" xfId="3468" applyFont="1" applyFill="1" applyBorder="1" applyAlignment="1">
      <alignment horizontal="left" vertical="center" wrapText="1"/>
    </xf>
    <xf numFmtId="0" fontId="3" fillId="44" borderId="7" xfId="34380" applyFont="1" applyFill="1" applyBorder="1" applyAlignment="1">
      <alignment horizontal="left" vertical="center"/>
    </xf>
    <xf numFmtId="0" fontId="69" fillId="39" borderId="26" xfId="0" applyFont="1" applyFill="1" applyBorder="1" applyAlignment="1">
      <alignment vertical="center"/>
    </xf>
    <xf numFmtId="0" fontId="69" fillId="39" borderId="27" xfId="0" applyFont="1" applyFill="1" applyBorder="1" applyAlignment="1">
      <alignment vertical="center"/>
    </xf>
    <xf numFmtId="0" fontId="3" fillId="40" borderId="33" xfId="34380" applyFont="1" applyFill="1" applyBorder="1" applyAlignment="1">
      <alignment vertical="center"/>
    </xf>
    <xf numFmtId="0" fontId="3" fillId="0" borderId="0" xfId="34361" applyFont="1" applyFill="1" applyAlignment="1">
      <alignment vertical="center"/>
    </xf>
    <xf numFmtId="0" fontId="3" fillId="0" borderId="0" xfId="34361" applyFont="1" applyAlignment="1">
      <alignment vertical="center"/>
    </xf>
    <xf numFmtId="0" fontId="3" fillId="0" borderId="0" xfId="34361" applyFont="1" applyBorder="1" applyAlignment="1">
      <alignment vertical="center"/>
    </xf>
    <xf numFmtId="14" fontId="3" fillId="0" borderId="0" xfId="34361" applyNumberFormat="1" applyFont="1" applyBorder="1" applyAlignment="1">
      <alignment horizontal="left" vertical="center"/>
    </xf>
    <xf numFmtId="0" fontId="3" fillId="0" borderId="24" xfId="34361" applyFont="1" applyBorder="1" applyAlignment="1">
      <alignment vertical="center"/>
    </xf>
    <xf numFmtId="0" fontId="67" fillId="0" borderId="33" xfId="34380" applyFont="1" applyBorder="1" applyAlignment="1">
      <alignment vertical="center"/>
    </xf>
    <xf numFmtId="0" fontId="67" fillId="0" borderId="7" xfId="34380" applyFont="1" applyBorder="1" applyAlignment="1">
      <alignment horizontal="left" vertical="center"/>
    </xf>
    <xf numFmtId="0" fontId="74" fillId="0" borderId="0" xfId="2882" applyNumberFormat="1" applyFont="1" applyFill="1" applyBorder="1" applyAlignment="1">
      <alignment horizontal="left" vertical="center"/>
    </xf>
    <xf numFmtId="0" fontId="73" fillId="0" borderId="0" xfId="0" applyFont="1" applyAlignment="1">
      <alignment vertical="center"/>
    </xf>
    <xf numFmtId="0" fontId="67" fillId="0" borderId="0" xfId="0" applyFont="1"/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7" fillId="0" borderId="29" xfId="0" applyFont="1" applyBorder="1" applyAlignment="1">
      <alignment vertical="center"/>
    </xf>
    <xf numFmtId="0" fontId="67" fillId="37" borderId="0" xfId="0" applyFont="1" applyFill="1" applyAlignment="1">
      <alignment horizontal="left" vertical="center"/>
    </xf>
    <xf numFmtId="0" fontId="67" fillId="40" borderId="0" xfId="0" applyFont="1" applyFill="1" applyAlignment="1">
      <alignment horizontal="left" vertical="center"/>
    </xf>
    <xf numFmtId="10" fontId="67" fillId="0" borderId="29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Alignment="1">
      <alignment horizontal="left" vertical="center"/>
    </xf>
    <xf numFmtId="0" fontId="67" fillId="41" borderId="0" xfId="0" applyFont="1" applyFill="1"/>
    <xf numFmtId="0" fontId="75" fillId="0" borderId="34" xfId="0" applyFont="1" applyBorder="1"/>
    <xf numFmtId="181" fontId="6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3" fillId="0" borderId="0" xfId="0" applyFont="1" applyFill="1" applyAlignment="1">
      <alignment vertical="center"/>
    </xf>
    <xf numFmtId="0" fontId="73" fillId="0" borderId="0" xfId="0" applyFont="1" applyBorder="1" applyAlignment="1">
      <alignment vertical="center"/>
    </xf>
    <xf numFmtId="0" fontId="75" fillId="0" borderId="25" xfId="0" applyFont="1" applyFill="1" applyBorder="1" applyAlignment="1">
      <alignment vertical="center"/>
    </xf>
    <xf numFmtId="0" fontId="77" fillId="0" borderId="25" xfId="0" applyFont="1" applyBorder="1" applyAlignment="1">
      <alignment vertical="center"/>
    </xf>
    <xf numFmtId="0" fontId="67" fillId="43" borderId="0" xfId="0" applyFont="1" applyFill="1" applyAlignment="1">
      <alignment vertical="center"/>
    </xf>
    <xf numFmtId="0" fontId="77" fillId="0" borderId="27" xfId="0" applyFont="1" applyBorder="1" applyAlignment="1">
      <alignment vertical="center"/>
    </xf>
    <xf numFmtId="10" fontId="67" fillId="37" borderId="31" xfId="34379" applyNumberFormat="1" applyFont="1" applyFill="1" applyBorder="1" applyAlignment="1">
      <alignment horizontal="right" vertical="center"/>
    </xf>
    <xf numFmtId="10" fontId="67" fillId="41" borderId="32" xfId="34379" applyNumberFormat="1" applyFont="1" applyFill="1" applyBorder="1" applyAlignment="1">
      <alignment vertical="center"/>
    </xf>
    <xf numFmtId="10" fontId="67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7" fillId="37" borderId="0" xfId="0" applyFont="1" applyFill="1" applyBorder="1" applyAlignment="1">
      <alignment horizontal="left" vertical="center"/>
    </xf>
    <xf numFmtId="9" fontId="64" fillId="39" borderId="28" xfId="3468" applyNumberFormat="1" applyFont="1" applyFill="1" applyBorder="1" applyAlignment="1">
      <alignment vertical="center" wrapText="1"/>
    </xf>
    <xf numFmtId="0" fontId="67" fillId="0" borderId="0" xfId="0" applyFont="1" applyBorder="1" applyAlignment="1">
      <alignment horizontal="center" vertical="center"/>
    </xf>
    <xf numFmtId="171" fontId="67" fillId="37" borderId="31" xfId="34379" applyNumberFormat="1" applyFont="1" applyFill="1" applyBorder="1" applyAlignment="1">
      <alignment horizontal="right" vertical="center"/>
    </xf>
    <xf numFmtId="0" fontId="67" fillId="0" borderId="12" xfId="0" applyFont="1" applyBorder="1" applyAlignment="1">
      <alignment vertical="center"/>
    </xf>
    <xf numFmtId="0" fontId="67" fillId="0" borderId="12" xfId="0" applyFont="1" applyBorder="1" applyAlignment="1">
      <alignment horizontal="left" vertical="center"/>
    </xf>
    <xf numFmtId="10" fontId="67" fillId="0" borderId="35" xfId="34379" applyNumberFormat="1" applyFont="1" applyFill="1" applyBorder="1" applyAlignment="1">
      <alignment horizontal="left" vertical="center"/>
    </xf>
    <xf numFmtId="0" fontId="67" fillId="37" borderId="0" xfId="0" applyFont="1" applyFill="1" applyAlignment="1">
      <alignment vertical="center"/>
    </xf>
    <xf numFmtId="0" fontId="67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7" fillId="0" borderId="12" xfId="34379" applyNumberFormat="1" applyFont="1" applyFill="1" applyBorder="1" applyAlignment="1">
      <alignment horizontal="left" vertical="center"/>
    </xf>
    <xf numFmtId="181" fontId="67" fillId="0" borderId="0" xfId="0" applyNumberFormat="1" applyFont="1"/>
    <xf numFmtId="9" fontId="67" fillId="0" borderId="0" xfId="0" applyNumberFormat="1" applyFont="1" applyAlignment="1">
      <alignment horizontal="left" vertical="center"/>
    </xf>
    <xf numFmtId="0" fontId="67" fillId="0" borderId="29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10" fontId="67" fillId="0" borderId="29" xfId="34379" applyNumberFormat="1" applyFont="1" applyBorder="1" applyAlignment="1">
      <alignment horizontal="left" vertical="center"/>
    </xf>
    <xf numFmtId="10" fontId="67" fillId="0" borderId="0" xfId="34379" applyNumberFormat="1" applyFont="1" applyBorder="1" applyAlignment="1">
      <alignment horizontal="left" vertical="center"/>
    </xf>
    <xf numFmtId="10" fontId="67" fillId="0" borderId="12" xfId="34379" applyNumberFormat="1" applyFont="1" applyBorder="1" applyAlignment="1">
      <alignment horizontal="left" vertical="center"/>
    </xf>
    <xf numFmtId="10" fontId="67" fillId="0" borderId="0" xfId="0" applyNumberFormat="1" applyFont="1" applyAlignment="1">
      <alignment horizontal="left" vertical="center"/>
    </xf>
    <xf numFmtId="10" fontId="67" fillId="0" borderId="0" xfId="34379" applyNumberFormat="1" applyFont="1" applyAlignment="1">
      <alignment horizontal="left" vertical="center"/>
    </xf>
    <xf numFmtId="0" fontId="0" fillId="0" borderId="29" xfId="0" applyBorder="1"/>
    <xf numFmtId="0" fontId="67" fillId="0" borderId="29" xfId="0" applyFont="1" applyBorder="1"/>
    <xf numFmtId="0" fontId="0" fillId="0" borderId="0" xfId="0" applyBorder="1"/>
    <xf numFmtId="0" fontId="67" fillId="0" borderId="0" xfId="0" applyFont="1" applyBorder="1"/>
    <xf numFmtId="0" fontId="0" fillId="0" borderId="12" xfId="0" applyBorder="1"/>
    <xf numFmtId="0" fontId="67" fillId="0" borderId="12" xfId="0" applyFont="1" applyBorder="1"/>
    <xf numFmtId="181" fontId="67" fillId="0" borderId="12" xfId="0" applyNumberFormat="1" applyFont="1" applyBorder="1"/>
    <xf numFmtId="0" fontId="64" fillId="45" borderId="28" xfId="3468" applyFont="1" applyFill="1" applyBorder="1" applyAlignment="1">
      <alignment vertical="center" wrapText="1"/>
    </xf>
    <xf numFmtId="0" fontId="67" fillId="45" borderId="0" xfId="0" applyFont="1" applyFill="1" applyAlignment="1">
      <alignment vertical="center"/>
    </xf>
    <xf numFmtId="0" fontId="67" fillId="45" borderId="0" xfId="0" applyFont="1" applyFill="1" applyBorder="1" applyAlignment="1">
      <alignment vertical="center"/>
    </xf>
    <xf numFmtId="0" fontId="67" fillId="45" borderId="0" xfId="0" applyFont="1" applyFill="1" applyAlignment="1">
      <alignment horizontal="left" vertical="center"/>
    </xf>
    <xf numFmtId="10" fontId="67" fillId="45" borderId="29" xfId="34379" applyNumberFormat="1" applyFont="1" applyFill="1" applyBorder="1" applyAlignment="1">
      <alignment horizontal="left" vertical="center"/>
    </xf>
    <xf numFmtId="9" fontId="75" fillId="41" borderId="0" xfId="34379" applyNumberFormat="1" applyFont="1" applyFill="1" applyAlignment="1">
      <alignment vertical="center"/>
    </xf>
    <xf numFmtId="10" fontId="75" fillId="41" borderId="0" xfId="34379" applyNumberFormat="1" applyFont="1" applyFill="1" applyAlignment="1">
      <alignment vertical="center"/>
    </xf>
    <xf numFmtId="171" fontId="64" fillId="39" borderId="28" xfId="3468" applyNumberFormat="1" applyFont="1" applyFill="1" applyBorder="1" applyAlignment="1">
      <alignment vertical="center" wrapText="1"/>
    </xf>
    <xf numFmtId="0" fontId="67" fillId="47" borderId="0" xfId="0" applyFont="1" applyFill="1" applyAlignment="1">
      <alignment vertical="center"/>
    </xf>
    <xf numFmtId="0" fontId="75" fillId="47" borderId="0" xfId="0" applyFont="1" applyFill="1" applyAlignment="1">
      <alignment vertical="center"/>
    </xf>
    <xf numFmtId="10" fontId="67" fillId="48" borderId="29" xfId="34379" applyNumberFormat="1" applyFont="1" applyFill="1" applyBorder="1" applyAlignment="1">
      <alignment horizontal="left" vertical="center"/>
    </xf>
    <xf numFmtId="10" fontId="67" fillId="48" borderId="0" xfId="34379" applyNumberFormat="1" applyFont="1" applyFill="1" applyBorder="1" applyAlignment="1">
      <alignment horizontal="left" vertical="center"/>
    </xf>
    <xf numFmtId="0" fontId="67" fillId="48" borderId="0" xfId="0" applyFont="1" applyFill="1" applyAlignment="1">
      <alignment vertical="center"/>
    </xf>
    <xf numFmtId="10" fontId="67" fillId="48" borderId="0" xfId="34379" applyNumberFormat="1" applyFont="1" applyFill="1" applyAlignment="1">
      <alignment horizontal="left" vertical="center"/>
    </xf>
    <xf numFmtId="9" fontId="78" fillId="41" borderId="0" xfId="34379" applyNumberFormat="1" applyFont="1" applyFill="1" applyAlignment="1">
      <alignment vertical="center"/>
    </xf>
    <xf numFmtId="171" fontId="67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Fill="1" applyAlignment="1">
      <alignment vertical="center"/>
    </xf>
    <xf numFmtId="0" fontId="67" fillId="0" borderId="0" xfId="0" applyFont="1" applyFill="1" applyAlignment="1">
      <alignment horizontal="left" vertical="center"/>
    </xf>
    <xf numFmtId="171" fontId="67" fillId="49" borderId="31" xfId="34379" applyNumberFormat="1" applyFont="1" applyFill="1" applyBorder="1" applyAlignment="1">
      <alignment horizontal="right" vertical="center"/>
    </xf>
    <xf numFmtId="0" fontId="64" fillId="39" borderId="0" xfId="3468" applyFont="1" applyFill="1" applyBorder="1" applyAlignment="1">
      <alignment vertical="center" wrapText="1"/>
    </xf>
    <xf numFmtId="0" fontId="64" fillId="39" borderId="0" xfId="3468" applyFont="1" applyFill="1" applyBorder="1" applyAlignment="1">
      <alignment horizontal="left" vertical="center" wrapText="1"/>
    </xf>
    <xf numFmtId="0" fontId="79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9" fontId="78" fillId="50" borderId="0" xfId="34379" applyNumberFormat="1" applyFont="1" applyFill="1" applyAlignment="1">
      <alignment vertical="center"/>
    </xf>
    <xf numFmtId="0" fontId="1" fillId="0" borderId="0" xfId="34394" applyNumberFormat="1" applyFont="1" applyFill="1" applyBorder="1" applyAlignment="1" applyProtection="1"/>
    <xf numFmtId="49" fontId="81" fillId="51" borderId="37" xfId="34394" applyNumberFormat="1" applyFont="1" applyFill="1" applyBorder="1" applyAlignment="1">
      <alignment horizontal="center" vertical="center"/>
    </xf>
    <xf numFmtId="49" fontId="81" fillId="52" borderId="37" xfId="34394" applyNumberFormat="1" applyFont="1" applyFill="1" applyBorder="1" applyAlignment="1">
      <alignment horizontal="left" vertical="center"/>
    </xf>
    <xf numFmtId="0" fontId="81" fillId="52" borderId="37" xfId="34394" applyFont="1" applyFill="1" applyBorder="1" applyAlignment="1">
      <alignment horizontal="left" vertical="center"/>
    </xf>
    <xf numFmtId="0" fontId="81" fillId="53" borderId="37" xfId="34394" applyFont="1" applyFill="1" applyBorder="1" applyAlignment="1">
      <alignment horizontal="center" vertical="center"/>
    </xf>
    <xf numFmtId="49" fontId="81" fillId="53" borderId="37" xfId="34394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82" fontId="64" fillId="39" borderId="28" xfId="34395" applyNumberFormat="1" applyFont="1" applyFill="1" applyBorder="1" applyAlignment="1">
      <alignment vertical="center" wrapText="1"/>
    </xf>
    <xf numFmtId="0" fontId="64" fillId="39" borderId="0" xfId="3468" applyFont="1" applyFill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4" fillId="46" borderId="0" xfId="3468" applyFont="1" applyFill="1" applyBorder="1" applyAlignment="1">
      <alignment horizontal="center" vertical="center" wrapText="1"/>
    </xf>
    <xf numFmtId="9" fontId="64" fillId="39" borderId="28" xfId="34379" applyFont="1" applyFill="1" applyBorder="1" applyAlignment="1">
      <alignment vertical="center" wrapText="1"/>
    </xf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" xfId="34395" builtinId="3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46" xfId="34394" xr:uid="{531B2462-B814-4DEB-979B-12557D279185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2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workbookViewId="0"/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309</v>
      </c>
      <c r="B2" t="s">
        <v>307</v>
      </c>
      <c r="C2" t="s">
        <v>310</v>
      </c>
      <c r="D2" t="s">
        <v>311</v>
      </c>
      <c r="E2" t="s">
        <v>218</v>
      </c>
      <c r="F2" t="s">
        <v>312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309</v>
      </c>
      <c r="B3" t="s">
        <v>307</v>
      </c>
      <c r="C3" t="s">
        <v>310</v>
      </c>
      <c r="D3" t="s">
        <v>311</v>
      </c>
      <c r="E3" t="s">
        <v>218</v>
      </c>
      <c r="F3" t="s">
        <v>312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309</v>
      </c>
      <c r="B4" t="s">
        <v>307</v>
      </c>
      <c r="C4" t="s">
        <v>310</v>
      </c>
      <c r="D4" t="s">
        <v>311</v>
      </c>
      <c r="E4" t="s">
        <v>218</v>
      </c>
      <c r="F4" t="s">
        <v>312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309</v>
      </c>
      <c r="B5" t="s">
        <v>307</v>
      </c>
      <c r="C5" t="s">
        <v>310</v>
      </c>
      <c r="D5" t="s">
        <v>311</v>
      </c>
      <c r="E5" t="s">
        <v>218</v>
      </c>
      <c r="F5" t="s">
        <v>312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309</v>
      </c>
      <c r="B6" t="s">
        <v>307</v>
      </c>
      <c r="C6" t="s">
        <v>310</v>
      </c>
      <c r="D6" t="s">
        <v>137</v>
      </c>
      <c r="E6" t="s">
        <v>218</v>
      </c>
      <c r="F6" t="s">
        <v>312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309</v>
      </c>
      <c r="B7" t="s">
        <v>307</v>
      </c>
      <c r="C7" t="s">
        <v>310</v>
      </c>
      <c r="D7" t="s">
        <v>137</v>
      </c>
      <c r="E7" t="s">
        <v>218</v>
      </c>
      <c r="F7" t="s">
        <v>312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309</v>
      </c>
      <c r="B8" t="s">
        <v>307</v>
      </c>
      <c r="C8" t="s">
        <v>310</v>
      </c>
      <c r="D8" t="s">
        <v>137</v>
      </c>
      <c r="E8" t="s">
        <v>218</v>
      </c>
      <c r="F8" t="s">
        <v>312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309</v>
      </c>
      <c r="B9" t="s">
        <v>307</v>
      </c>
      <c r="C9" t="s">
        <v>310</v>
      </c>
      <c r="D9" t="s">
        <v>137</v>
      </c>
      <c r="E9" t="s">
        <v>218</v>
      </c>
      <c r="F9" t="s">
        <v>312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309</v>
      </c>
      <c r="B10" t="s">
        <v>307</v>
      </c>
      <c r="C10" t="s">
        <v>313</v>
      </c>
      <c r="D10" t="s">
        <v>311</v>
      </c>
      <c r="E10" t="s">
        <v>218</v>
      </c>
      <c r="F10" t="s">
        <v>312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309</v>
      </c>
      <c r="B11" t="s">
        <v>307</v>
      </c>
      <c r="C11" t="s">
        <v>313</v>
      </c>
      <c r="D11" t="s">
        <v>311</v>
      </c>
      <c r="E11" t="s">
        <v>218</v>
      </c>
      <c r="F11" t="s">
        <v>312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309</v>
      </c>
      <c r="B12" t="s">
        <v>307</v>
      </c>
      <c r="C12" t="s">
        <v>313</v>
      </c>
      <c r="D12" t="s">
        <v>311</v>
      </c>
      <c r="E12" t="s">
        <v>218</v>
      </c>
      <c r="F12" t="s">
        <v>312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309</v>
      </c>
      <c r="B13" t="s">
        <v>307</v>
      </c>
      <c r="C13" t="s">
        <v>313</v>
      </c>
      <c r="D13" t="s">
        <v>311</v>
      </c>
      <c r="E13" t="s">
        <v>218</v>
      </c>
      <c r="F13" t="s">
        <v>312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309</v>
      </c>
      <c r="B14" t="s">
        <v>307</v>
      </c>
      <c r="C14" t="s">
        <v>313</v>
      </c>
      <c r="D14" t="s">
        <v>137</v>
      </c>
      <c r="E14" t="s">
        <v>218</v>
      </c>
      <c r="F14" t="s">
        <v>312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309</v>
      </c>
      <c r="B15" t="s">
        <v>307</v>
      </c>
      <c r="C15" t="s">
        <v>313</v>
      </c>
      <c r="D15" t="s">
        <v>137</v>
      </c>
      <c r="E15" t="s">
        <v>218</v>
      </c>
      <c r="F15" t="s">
        <v>312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309</v>
      </c>
      <c r="B16" t="s">
        <v>307</v>
      </c>
      <c r="C16" t="s">
        <v>313</v>
      </c>
      <c r="D16" t="s">
        <v>137</v>
      </c>
      <c r="E16" t="s">
        <v>218</v>
      </c>
      <c r="F16" t="s">
        <v>312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309</v>
      </c>
      <c r="B17" t="s">
        <v>307</v>
      </c>
      <c r="C17" t="s">
        <v>313</v>
      </c>
      <c r="D17" t="s">
        <v>137</v>
      </c>
      <c r="E17" t="s">
        <v>218</v>
      </c>
      <c r="F17" t="s">
        <v>312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309</v>
      </c>
      <c r="B18" t="s">
        <v>307</v>
      </c>
      <c r="C18" t="s">
        <v>314</v>
      </c>
      <c r="D18" t="s">
        <v>315</v>
      </c>
      <c r="E18" t="s">
        <v>218</v>
      </c>
      <c r="F18" t="s">
        <v>312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309</v>
      </c>
      <c r="B19" t="s">
        <v>307</v>
      </c>
      <c r="C19" t="s">
        <v>314</v>
      </c>
      <c r="D19" t="s">
        <v>315</v>
      </c>
      <c r="E19" t="s">
        <v>218</v>
      </c>
      <c r="F19" t="s">
        <v>312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309</v>
      </c>
      <c r="B20" t="s">
        <v>307</v>
      </c>
      <c r="C20" t="s">
        <v>314</v>
      </c>
      <c r="D20" t="s">
        <v>315</v>
      </c>
      <c r="E20" t="s">
        <v>218</v>
      </c>
      <c r="F20" t="s">
        <v>312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309</v>
      </c>
      <c r="B21" t="s">
        <v>307</v>
      </c>
      <c r="C21" t="s">
        <v>314</v>
      </c>
      <c r="D21" t="s">
        <v>315</v>
      </c>
      <c r="E21" t="s">
        <v>218</v>
      </c>
      <c r="F21" t="s">
        <v>312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309</v>
      </c>
      <c r="B22" t="s">
        <v>307</v>
      </c>
      <c r="C22" t="s">
        <v>314</v>
      </c>
      <c r="D22" t="s">
        <v>223</v>
      </c>
      <c r="E22" t="s">
        <v>218</v>
      </c>
      <c r="F22" t="s">
        <v>312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309</v>
      </c>
      <c r="B23" t="s">
        <v>307</v>
      </c>
      <c r="C23" t="s">
        <v>314</v>
      </c>
      <c r="D23" t="s">
        <v>223</v>
      </c>
      <c r="E23" t="s">
        <v>218</v>
      </c>
      <c r="F23" t="s">
        <v>312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309</v>
      </c>
      <c r="B24" t="s">
        <v>307</v>
      </c>
      <c r="C24" t="s">
        <v>314</v>
      </c>
      <c r="D24" t="s">
        <v>223</v>
      </c>
      <c r="E24" t="s">
        <v>218</v>
      </c>
      <c r="F24" t="s">
        <v>312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309</v>
      </c>
      <c r="B25" t="s">
        <v>307</v>
      </c>
      <c r="C25" t="s">
        <v>314</v>
      </c>
      <c r="D25" t="s">
        <v>223</v>
      </c>
      <c r="E25" t="s">
        <v>218</v>
      </c>
      <c r="F25" t="s">
        <v>312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309</v>
      </c>
      <c r="B26" t="s">
        <v>307</v>
      </c>
      <c r="C26" t="s">
        <v>316</v>
      </c>
      <c r="D26" t="s">
        <v>315</v>
      </c>
      <c r="E26" t="s">
        <v>218</v>
      </c>
      <c r="F26" t="s">
        <v>312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309</v>
      </c>
      <c r="B27" t="s">
        <v>307</v>
      </c>
      <c r="C27" t="s">
        <v>316</v>
      </c>
      <c r="D27" t="s">
        <v>315</v>
      </c>
      <c r="E27" t="s">
        <v>218</v>
      </c>
      <c r="F27" t="s">
        <v>312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309</v>
      </c>
      <c r="B28" t="s">
        <v>307</v>
      </c>
      <c r="C28" t="s">
        <v>316</v>
      </c>
      <c r="D28" t="s">
        <v>315</v>
      </c>
      <c r="E28" t="s">
        <v>218</v>
      </c>
      <c r="F28" t="s">
        <v>312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309</v>
      </c>
      <c r="B29" t="s">
        <v>307</v>
      </c>
      <c r="C29" t="s">
        <v>316</v>
      </c>
      <c r="D29" t="s">
        <v>315</v>
      </c>
      <c r="E29" t="s">
        <v>218</v>
      </c>
      <c r="F29" t="s">
        <v>312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309</v>
      </c>
      <c r="B30" t="s">
        <v>307</v>
      </c>
      <c r="C30" t="s">
        <v>316</v>
      </c>
      <c r="D30" t="s">
        <v>223</v>
      </c>
      <c r="E30" t="s">
        <v>218</v>
      </c>
      <c r="F30" t="s">
        <v>312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309</v>
      </c>
      <c r="B31" t="s">
        <v>307</v>
      </c>
      <c r="C31" t="s">
        <v>316</v>
      </c>
      <c r="D31" t="s">
        <v>223</v>
      </c>
      <c r="E31" t="s">
        <v>218</v>
      </c>
      <c r="F31" t="s">
        <v>312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309</v>
      </c>
      <c r="B32" t="s">
        <v>307</v>
      </c>
      <c r="C32" t="s">
        <v>316</v>
      </c>
      <c r="D32" t="s">
        <v>223</v>
      </c>
      <c r="E32" t="s">
        <v>218</v>
      </c>
      <c r="F32" t="s">
        <v>312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309</v>
      </c>
      <c r="B33" t="s">
        <v>307</v>
      </c>
      <c r="C33" t="s">
        <v>316</v>
      </c>
      <c r="D33" t="s">
        <v>223</v>
      </c>
      <c r="E33" t="s">
        <v>218</v>
      </c>
      <c r="F33" t="s">
        <v>312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309</v>
      </c>
      <c r="B34" t="s">
        <v>307</v>
      </c>
      <c r="C34" t="s">
        <v>317</v>
      </c>
      <c r="D34" t="s">
        <v>318</v>
      </c>
      <c r="E34" t="s">
        <v>218</v>
      </c>
      <c r="F34" t="s">
        <v>312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309</v>
      </c>
      <c r="B35" t="s">
        <v>307</v>
      </c>
      <c r="C35" t="s">
        <v>317</v>
      </c>
      <c r="D35" t="s">
        <v>318</v>
      </c>
      <c r="E35" t="s">
        <v>218</v>
      </c>
      <c r="F35" t="s">
        <v>312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309</v>
      </c>
      <c r="B36" t="s">
        <v>307</v>
      </c>
      <c r="C36" t="s">
        <v>317</v>
      </c>
      <c r="D36" t="s">
        <v>318</v>
      </c>
      <c r="E36" t="s">
        <v>218</v>
      </c>
      <c r="F36" t="s">
        <v>312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309</v>
      </c>
      <c r="B37" t="s">
        <v>307</v>
      </c>
      <c r="C37" t="s">
        <v>317</v>
      </c>
      <c r="D37" t="s">
        <v>318</v>
      </c>
      <c r="E37" t="s">
        <v>218</v>
      </c>
      <c r="F37" t="s">
        <v>312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309</v>
      </c>
      <c r="B38" t="s">
        <v>307</v>
      </c>
      <c r="C38" t="s">
        <v>317</v>
      </c>
      <c r="D38" t="s">
        <v>277</v>
      </c>
      <c r="E38" t="s">
        <v>218</v>
      </c>
      <c r="F38" t="s">
        <v>312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309</v>
      </c>
      <c r="B39" t="s">
        <v>307</v>
      </c>
      <c r="C39" t="s">
        <v>317</v>
      </c>
      <c r="D39" t="s">
        <v>277</v>
      </c>
      <c r="E39" t="s">
        <v>218</v>
      </c>
      <c r="F39" t="s">
        <v>312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309</v>
      </c>
      <c r="B40" t="s">
        <v>307</v>
      </c>
      <c r="C40" t="s">
        <v>317</v>
      </c>
      <c r="D40" t="s">
        <v>277</v>
      </c>
      <c r="E40" t="s">
        <v>218</v>
      </c>
      <c r="F40" t="s">
        <v>312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309</v>
      </c>
      <c r="B41" t="s">
        <v>307</v>
      </c>
      <c r="C41" t="s">
        <v>317</v>
      </c>
      <c r="D41" t="s">
        <v>277</v>
      </c>
      <c r="E41" t="s">
        <v>218</v>
      </c>
      <c r="F41" t="s">
        <v>312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309</v>
      </c>
      <c r="B42" t="s">
        <v>307</v>
      </c>
      <c r="C42" t="s">
        <v>319</v>
      </c>
      <c r="D42" t="s">
        <v>318</v>
      </c>
      <c r="E42" t="s">
        <v>218</v>
      </c>
      <c r="F42" t="s">
        <v>312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309</v>
      </c>
      <c r="B43" t="s">
        <v>307</v>
      </c>
      <c r="C43" t="s">
        <v>319</v>
      </c>
      <c r="D43" t="s">
        <v>318</v>
      </c>
      <c r="E43" t="s">
        <v>218</v>
      </c>
      <c r="F43" t="s">
        <v>312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309</v>
      </c>
      <c r="B44" t="s">
        <v>307</v>
      </c>
      <c r="C44" t="s">
        <v>319</v>
      </c>
      <c r="D44" t="s">
        <v>318</v>
      </c>
      <c r="E44" t="s">
        <v>218</v>
      </c>
      <c r="F44" t="s">
        <v>312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309</v>
      </c>
      <c r="B45" t="s">
        <v>307</v>
      </c>
      <c r="C45" t="s">
        <v>319</v>
      </c>
      <c r="D45" t="s">
        <v>318</v>
      </c>
      <c r="E45" t="s">
        <v>218</v>
      </c>
      <c r="F45" t="s">
        <v>312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309</v>
      </c>
      <c r="B46" t="s">
        <v>307</v>
      </c>
      <c r="C46" t="s">
        <v>319</v>
      </c>
      <c r="D46" t="s">
        <v>277</v>
      </c>
      <c r="E46" t="s">
        <v>218</v>
      </c>
      <c r="F46" t="s">
        <v>312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309</v>
      </c>
      <c r="B47" t="s">
        <v>307</v>
      </c>
      <c r="C47" t="s">
        <v>319</v>
      </c>
      <c r="D47" t="s">
        <v>277</v>
      </c>
      <c r="E47" t="s">
        <v>218</v>
      </c>
      <c r="F47" t="s">
        <v>312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309</v>
      </c>
      <c r="B48" t="s">
        <v>307</v>
      </c>
      <c r="C48" t="s">
        <v>319</v>
      </c>
      <c r="D48" t="s">
        <v>277</v>
      </c>
      <c r="E48" t="s">
        <v>218</v>
      </c>
      <c r="F48" t="s">
        <v>312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309</v>
      </c>
      <c r="B49" t="s">
        <v>307</v>
      </c>
      <c r="C49" t="s">
        <v>319</v>
      </c>
      <c r="D49" t="s">
        <v>277</v>
      </c>
      <c r="E49" t="s">
        <v>218</v>
      </c>
      <c r="F49" t="s">
        <v>312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309</v>
      </c>
      <c r="B50" t="s">
        <v>307</v>
      </c>
      <c r="C50" t="s">
        <v>320</v>
      </c>
      <c r="D50" t="s">
        <v>137</v>
      </c>
      <c r="E50" t="s">
        <v>218</v>
      </c>
      <c r="F50" t="s">
        <v>312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309</v>
      </c>
      <c r="B51" t="s">
        <v>307</v>
      </c>
      <c r="C51" t="s">
        <v>320</v>
      </c>
      <c r="D51" t="s">
        <v>137</v>
      </c>
      <c r="E51" t="s">
        <v>218</v>
      </c>
      <c r="F51" t="s">
        <v>312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309</v>
      </c>
      <c r="B52" t="s">
        <v>307</v>
      </c>
      <c r="C52" t="s">
        <v>320</v>
      </c>
      <c r="D52" t="s">
        <v>137</v>
      </c>
      <c r="E52" t="s">
        <v>218</v>
      </c>
      <c r="F52" t="s">
        <v>312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309</v>
      </c>
      <c r="B53" t="s">
        <v>307</v>
      </c>
      <c r="C53" t="s">
        <v>320</v>
      </c>
      <c r="D53" t="s">
        <v>137</v>
      </c>
      <c r="E53" t="s">
        <v>218</v>
      </c>
      <c r="F53" t="s">
        <v>312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309</v>
      </c>
      <c r="B54" t="s">
        <v>307</v>
      </c>
      <c r="C54" t="s">
        <v>321</v>
      </c>
      <c r="D54" t="s">
        <v>137</v>
      </c>
      <c r="E54" t="s">
        <v>218</v>
      </c>
      <c r="F54" t="s">
        <v>312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309</v>
      </c>
      <c r="B55" t="s">
        <v>307</v>
      </c>
      <c r="C55" t="s">
        <v>321</v>
      </c>
      <c r="D55" t="s">
        <v>137</v>
      </c>
      <c r="E55" t="s">
        <v>218</v>
      </c>
      <c r="F55" t="s">
        <v>312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309</v>
      </c>
      <c r="B56" t="s">
        <v>307</v>
      </c>
      <c r="C56" t="s">
        <v>321</v>
      </c>
      <c r="D56" t="s">
        <v>137</v>
      </c>
      <c r="E56" t="s">
        <v>218</v>
      </c>
      <c r="F56" t="s">
        <v>312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309</v>
      </c>
      <c r="B57" t="s">
        <v>307</v>
      </c>
      <c r="C57" t="s">
        <v>321</v>
      </c>
      <c r="D57" t="s">
        <v>137</v>
      </c>
      <c r="E57" t="s">
        <v>218</v>
      </c>
      <c r="F57" t="s">
        <v>312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309</v>
      </c>
      <c r="B58" t="s">
        <v>307</v>
      </c>
      <c r="C58" t="s">
        <v>322</v>
      </c>
      <c r="D58" t="s">
        <v>137</v>
      </c>
      <c r="E58" t="s">
        <v>218</v>
      </c>
      <c r="F58" t="s">
        <v>312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309</v>
      </c>
      <c r="B59" t="s">
        <v>307</v>
      </c>
      <c r="C59" t="s">
        <v>322</v>
      </c>
      <c r="D59" t="s">
        <v>137</v>
      </c>
      <c r="E59" t="s">
        <v>218</v>
      </c>
      <c r="F59" t="s">
        <v>312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309</v>
      </c>
      <c r="B60" t="s">
        <v>307</v>
      </c>
      <c r="C60" t="s">
        <v>322</v>
      </c>
      <c r="D60" t="s">
        <v>137</v>
      </c>
      <c r="E60" t="s">
        <v>218</v>
      </c>
      <c r="F60" t="s">
        <v>312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309</v>
      </c>
      <c r="B61" t="s">
        <v>307</v>
      </c>
      <c r="C61" t="s">
        <v>322</v>
      </c>
      <c r="D61" t="s">
        <v>137</v>
      </c>
      <c r="E61" t="s">
        <v>218</v>
      </c>
      <c r="F61" t="s">
        <v>312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309</v>
      </c>
      <c r="B62" t="s">
        <v>307</v>
      </c>
      <c r="C62" t="s">
        <v>323</v>
      </c>
      <c r="D62" t="s">
        <v>223</v>
      </c>
      <c r="E62" t="s">
        <v>218</v>
      </c>
      <c r="F62" t="s">
        <v>312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309</v>
      </c>
      <c r="B63" t="s">
        <v>307</v>
      </c>
      <c r="C63" t="s">
        <v>323</v>
      </c>
      <c r="D63" t="s">
        <v>223</v>
      </c>
      <c r="E63" t="s">
        <v>218</v>
      </c>
      <c r="F63" t="s">
        <v>312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309</v>
      </c>
      <c r="B64" t="s">
        <v>307</v>
      </c>
      <c r="C64" t="s">
        <v>323</v>
      </c>
      <c r="D64" t="s">
        <v>223</v>
      </c>
      <c r="E64" t="s">
        <v>218</v>
      </c>
      <c r="F64" t="s">
        <v>312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309</v>
      </c>
      <c r="B65" t="s">
        <v>307</v>
      </c>
      <c r="C65" t="s">
        <v>323</v>
      </c>
      <c r="D65" t="s">
        <v>223</v>
      </c>
      <c r="E65" t="s">
        <v>218</v>
      </c>
      <c r="F65" t="s">
        <v>312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309</v>
      </c>
      <c r="B66" t="s">
        <v>307</v>
      </c>
      <c r="C66" t="s">
        <v>324</v>
      </c>
      <c r="D66" t="s">
        <v>223</v>
      </c>
      <c r="E66" t="s">
        <v>218</v>
      </c>
      <c r="F66" t="s">
        <v>312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309</v>
      </c>
      <c r="B67" t="s">
        <v>307</v>
      </c>
      <c r="C67" t="s">
        <v>324</v>
      </c>
      <c r="D67" t="s">
        <v>223</v>
      </c>
      <c r="E67" t="s">
        <v>218</v>
      </c>
      <c r="F67" t="s">
        <v>312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309</v>
      </c>
      <c r="B68" t="s">
        <v>307</v>
      </c>
      <c r="C68" t="s">
        <v>324</v>
      </c>
      <c r="D68" t="s">
        <v>223</v>
      </c>
      <c r="E68" t="s">
        <v>218</v>
      </c>
      <c r="F68" t="s">
        <v>312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309</v>
      </c>
      <c r="B69" t="s">
        <v>307</v>
      </c>
      <c r="C69" t="s">
        <v>324</v>
      </c>
      <c r="D69" t="s">
        <v>223</v>
      </c>
      <c r="E69" t="s">
        <v>218</v>
      </c>
      <c r="F69" t="s">
        <v>312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309</v>
      </c>
      <c r="B70" t="s">
        <v>307</v>
      </c>
      <c r="C70" t="s">
        <v>325</v>
      </c>
      <c r="D70" t="s">
        <v>223</v>
      </c>
      <c r="E70" t="s">
        <v>218</v>
      </c>
      <c r="F70" t="s">
        <v>312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309</v>
      </c>
      <c r="B71" t="s">
        <v>307</v>
      </c>
      <c r="C71" t="s">
        <v>325</v>
      </c>
      <c r="D71" t="s">
        <v>223</v>
      </c>
      <c r="E71" t="s">
        <v>218</v>
      </c>
      <c r="F71" t="s">
        <v>312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309</v>
      </c>
      <c r="B72" t="s">
        <v>307</v>
      </c>
      <c r="C72" t="s">
        <v>325</v>
      </c>
      <c r="D72" t="s">
        <v>223</v>
      </c>
      <c r="E72" t="s">
        <v>218</v>
      </c>
      <c r="F72" t="s">
        <v>312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309</v>
      </c>
      <c r="B73" t="s">
        <v>307</v>
      </c>
      <c r="C73" t="s">
        <v>325</v>
      </c>
      <c r="D73" t="s">
        <v>223</v>
      </c>
      <c r="E73" t="s">
        <v>218</v>
      </c>
      <c r="F73" t="s">
        <v>312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309</v>
      </c>
      <c r="B74" t="s">
        <v>307</v>
      </c>
      <c r="C74" t="s">
        <v>326</v>
      </c>
      <c r="D74" t="s">
        <v>277</v>
      </c>
      <c r="E74" t="s">
        <v>218</v>
      </c>
      <c r="F74" t="s">
        <v>312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309</v>
      </c>
      <c r="B75" t="s">
        <v>307</v>
      </c>
      <c r="C75" t="s">
        <v>326</v>
      </c>
      <c r="D75" t="s">
        <v>277</v>
      </c>
      <c r="E75" t="s">
        <v>218</v>
      </c>
      <c r="F75" t="s">
        <v>312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309</v>
      </c>
      <c r="B76" t="s">
        <v>307</v>
      </c>
      <c r="C76" t="s">
        <v>326</v>
      </c>
      <c r="D76" t="s">
        <v>277</v>
      </c>
      <c r="E76" t="s">
        <v>218</v>
      </c>
      <c r="F76" t="s">
        <v>312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309</v>
      </c>
      <c r="B77" t="s">
        <v>307</v>
      </c>
      <c r="C77" t="s">
        <v>326</v>
      </c>
      <c r="D77" t="s">
        <v>277</v>
      </c>
      <c r="E77" t="s">
        <v>218</v>
      </c>
      <c r="F77" t="s">
        <v>312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309</v>
      </c>
      <c r="B78" t="s">
        <v>307</v>
      </c>
      <c r="C78" t="s">
        <v>327</v>
      </c>
      <c r="D78" t="s">
        <v>277</v>
      </c>
      <c r="E78" t="s">
        <v>218</v>
      </c>
      <c r="F78" t="s">
        <v>312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309</v>
      </c>
      <c r="B79" t="s">
        <v>307</v>
      </c>
      <c r="C79" t="s">
        <v>327</v>
      </c>
      <c r="D79" t="s">
        <v>277</v>
      </c>
      <c r="E79" t="s">
        <v>218</v>
      </c>
      <c r="F79" t="s">
        <v>312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309</v>
      </c>
      <c r="B80" t="s">
        <v>307</v>
      </c>
      <c r="C80" t="s">
        <v>327</v>
      </c>
      <c r="D80" t="s">
        <v>277</v>
      </c>
      <c r="E80" t="s">
        <v>218</v>
      </c>
      <c r="F80" t="s">
        <v>312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309</v>
      </c>
      <c r="B81" t="s">
        <v>307</v>
      </c>
      <c r="C81" t="s">
        <v>327</v>
      </c>
      <c r="D81" t="s">
        <v>277</v>
      </c>
      <c r="E81" t="s">
        <v>218</v>
      </c>
      <c r="F81" t="s">
        <v>312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309</v>
      </c>
      <c r="B82" t="s">
        <v>307</v>
      </c>
      <c r="C82" t="s">
        <v>328</v>
      </c>
      <c r="D82" t="s">
        <v>277</v>
      </c>
      <c r="E82" t="s">
        <v>218</v>
      </c>
      <c r="F82" t="s">
        <v>312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309</v>
      </c>
      <c r="B83" t="s">
        <v>307</v>
      </c>
      <c r="C83" t="s">
        <v>328</v>
      </c>
      <c r="D83" t="s">
        <v>277</v>
      </c>
      <c r="E83" t="s">
        <v>218</v>
      </c>
      <c r="F83" t="s">
        <v>312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309</v>
      </c>
      <c r="B84" t="s">
        <v>307</v>
      </c>
      <c r="C84" t="s">
        <v>328</v>
      </c>
      <c r="D84" t="s">
        <v>277</v>
      </c>
      <c r="E84" t="s">
        <v>218</v>
      </c>
      <c r="F84" t="s">
        <v>312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309</v>
      </c>
      <c r="B85" t="s">
        <v>307</v>
      </c>
      <c r="C85" t="s">
        <v>328</v>
      </c>
      <c r="D85" t="s">
        <v>277</v>
      </c>
      <c r="E85" t="s">
        <v>218</v>
      </c>
      <c r="F85" t="s">
        <v>312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309</v>
      </c>
      <c r="B86" t="s">
        <v>307</v>
      </c>
      <c r="C86" t="s">
        <v>329</v>
      </c>
      <c r="D86" t="s">
        <v>137</v>
      </c>
      <c r="E86" t="s">
        <v>218</v>
      </c>
      <c r="F86" t="s">
        <v>312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309</v>
      </c>
      <c r="B87" t="s">
        <v>307</v>
      </c>
      <c r="C87" t="s">
        <v>329</v>
      </c>
      <c r="D87" t="s">
        <v>137</v>
      </c>
      <c r="E87" t="s">
        <v>218</v>
      </c>
      <c r="F87" t="s">
        <v>312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309</v>
      </c>
      <c r="B88" t="s">
        <v>307</v>
      </c>
      <c r="C88" t="s">
        <v>329</v>
      </c>
      <c r="D88" t="s">
        <v>137</v>
      </c>
      <c r="E88" t="s">
        <v>218</v>
      </c>
      <c r="F88" t="s">
        <v>312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309</v>
      </c>
      <c r="B89" t="s">
        <v>307</v>
      </c>
      <c r="C89" t="s">
        <v>329</v>
      </c>
      <c r="D89" t="s">
        <v>137</v>
      </c>
      <c r="E89" t="s">
        <v>218</v>
      </c>
      <c r="F89" t="s">
        <v>312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309</v>
      </c>
      <c r="B90" t="s">
        <v>307</v>
      </c>
      <c r="C90" t="s">
        <v>329</v>
      </c>
      <c r="D90" t="s">
        <v>146</v>
      </c>
      <c r="E90" t="s">
        <v>218</v>
      </c>
      <c r="F90" t="s">
        <v>312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309</v>
      </c>
      <c r="B91" t="s">
        <v>307</v>
      </c>
      <c r="C91" t="s">
        <v>329</v>
      </c>
      <c r="D91" t="s">
        <v>146</v>
      </c>
      <c r="E91" t="s">
        <v>218</v>
      </c>
      <c r="F91" t="s">
        <v>312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309</v>
      </c>
      <c r="B92" t="s">
        <v>307</v>
      </c>
      <c r="C92" t="s">
        <v>329</v>
      </c>
      <c r="D92" t="s">
        <v>146</v>
      </c>
      <c r="E92" t="s">
        <v>218</v>
      </c>
      <c r="F92" t="s">
        <v>312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309</v>
      </c>
      <c r="B93" t="s">
        <v>307</v>
      </c>
      <c r="C93" t="s">
        <v>329</v>
      </c>
      <c r="D93" t="s">
        <v>146</v>
      </c>
      <c r="E93" t="s">
        <v>218</v>
      </c>
      <c r="F93" t="s">
        <v>312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309</v>
      </c>
      <c r="B94" t="s">
        <v>307</v>
      </c>
      <c r="C94" t="s">
        <v>330</v>
      </c>
      <c r="D94" t="s">
        <v>137</v>
      </c>
      <c r="E94" t="s">
        <v>218</v>
      </c>
      <c r="F94" t="s">
        <v>312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0.810268817204301</v>
      </c>
      <c r="M94">
        <v>0.810268817204301</v>
      </c>
    </row>
    <row r="95" spans="1:13">
      <c r="A95" t="s">
        <v>309</v>
      </c>
      <c r="B95" t="s">
        <v>307</v>
      </c>
      <c r="C95" t="s">
        <v>330</v>
      </c>
      <c r="D95" t="s">
        <v>137</v>
      </c>
      <c r="E95" t="s">
        <v>218</v>
      </c>
      <c r="F95" t="s">
        <v>312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0.84916172043010751</v>
      </c>
      <c r="M95">
        <v>0.84916172043010751</v>
      </c>
    </row>
    <row r="96" spans="1:13">
      <c r="A96" t="s">
        <v>309</v>
      </c>
      <c r="B96" t="s">
        <v>307</v>
      </c>
      <c r="C96" t="s">
        <v>330</v>
      </c>
      <c r="D96" t="s">
        <v>137</v>
      </c>
      <c r="E96" t="s">
        <v>218</v>
      </c>
      <c r="F96" t="s">
        <v>312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0.88886489247311817</v>
      </c>
      <c r="M96">
        <v>0.88886489247311817</v>
      </c>
    </row>
    <row r="97" spans="1:13">
      <c r="A97" t="s">
        <v>309</v>
      </c>
      <c r="B97" t="s">
        <v>307</v>
      </c>
      <c r="C97" t="s">
        <v>330</v>
      </c>
      <c r="D97" t="s">
        <v>137</v>
      </c>
      <c r="E97" t="s">
        <v>218</v>
      </c>
      <c r="F97" t="s">
        <v>312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0.94072209677419349</v>
      </c>
      <c r="M97">
        <v>0.94072209677419349</v>
      </c>
    </row>
    <row r="98" spans="1:13">
      <c r="A98" t="s">
        <v>309</v>
      </c>
      <c r="B98" t="s">
        <v>307</v>
      </c>
      <c r="C98" t="s">
        <v>330</v>
      </c>
      <c r="D98" t="s">
        <v>146</v>
      </c>
      <c r="E98" t="s">
        <v>218</v>
      </c>
      <c r="F98" t="s">
        <v>312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0.56718817204301064</v>
      </c>
      <c r="M98">
        <v>0.56718817204301064</v>
      </c>
    </row>
    <row r="99" spans="1:13">
      <c r="A99" t="s">
        <v>309</v>
      </c>
      <c r="B99" t="s">
        <v>307</v>
      </c>
      <c r="C99" t="s">
        <v>330</v>
      </c>
      <c r="D99" t="s">
        <v>146</v>
      </c>
      <c r="E99" t="s">
        <v>218</v>
      </c>
      <c r="F99" t="s">
        <v>312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0.59441320430107525</v>
      </c>
      <c r="M99">
        <v>0.59441320430107525</v>
      </c>
    </row>
    <row r="100" spans="1:13">
      <c r="A100" t="s">
        <v>309</v>
      </c>
      <c r="B100" t="s">
        <v>307</v>
      </c>
      <c r="C100" t="s">
        <v>330</v>
      </c>
      <c r="D100" t="s">
        <v>146</v>
      </c>
      <c r="E100" t="s">
        <v>218</v>
      </c>
      <c r="F100" t="s">
        <v>312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0.62220542473118279</v>
      </c>
      <c r="M100">
        <v>0.62220542473118279</v>
      </c>
    </row>
    <row r="101" spans="1:13">
      <c r="A101" t="s">
        <v>309</v>
      </c>
      <c r="B101" t="s">
        <v>307</v>
      </c>
      <c r="C101" t="s">
        <v>330</v>
      </c>
      <c r="D101" t="s">
        <v>146</v>
      </c>
      <c r="E101" t="s">
        <v>218</v>
      </c>
      <c r="F101" t="s">
        <v>312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0.65850546774193541</v>
      </c>
      <c r="M101">
        <v>0.65850546774193541</v>
      </c>
    </row>
    <row r="102" spans="1:13">
      <c r="A102" t="s">
        <v>309</v>
      </c>
      <c r="B102" t="s">
        <v>307</v>
      </c>
      <c r="C102" t="s">
        <v>331</v>
      </c>
      <c r="D102" t="s">
        <v>137</v>
      </c>
      <c r="E102" t="s">
        <v>218</v>
      </c>
      <c r="F102" t="s">
        <v>312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0.810268817204301</v>
      </c>
      <c r="M102">
        <v>0.810268817204301</v>
      </c>
    </row>
    <row r="103" spans="1:13">
      <c r="A103" t="s">
        <v>309</v>
      </c>
      <c r="B103" t="s">
        <v>307</v>
      </c>
      <c r="C103" t="s">
        <v>331</v>
      </c>
      <c r="D103" t="s">
        <v>137</v>
      </c>
      <c r="E103" t="s">
        <v>218</v>
      </c>
      <c r="F103" t="s">
        <v>312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0.87028872958980141</v>
      </c>
      <c r="M103">
        <v>0.87028872958980141</v>
      </c>
    </row>
    <row r="104" spans="1:13">
      <c r="A104" t="s">
        <v>309</v>
      </c>
      <c r="B104" t="s">
        <v>307</v>
      </c>
      <c r="C104" t="s">
        <v>331</v>
      </c>
      <c r="D104" t="s">
        <v>137</v>
      </c>
      <c r="E104" t="s">
        <v>218</v>
      </c>
      <c r="F104" t="s">
        <v>312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1.0203385105535647</v>
      </c>
      <c r="M104">
        <v>1.0203385105535647</v>
      </c>
    </row>
    <row r="105" spans="1:13">
      <c r="A105" t="s">
        <v>309</v>
      </c>
      <c r="B105" t="s">
        <v>307</v>
      </c>
      <c r="C105" t="s">
        <v>331</v>
      </c>
      <c r="D105" t="s">
        <v>137</v>
      </c>
      <c r="E105" t="s">
        <v>218</v>
      </c>
      <c r="F105" t="s">
        <v>312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1.0203385105535647</v>
      </c>
      <c r="M105">
        <v>1.0203385105535647</v>
      </c>
    </row>
    <row r="106" spans="1:13">
      <c r="A106" t="s">
        <v>309</v>
      </c>
      <c r="B106" t="s">
        <v>307</v>
      </c>
      <c r="C106" t="s">
        <v>331</v>
      </c>
      <c r="D106" t="s">
        <v>146</v>
      </c>
      <c r="E106" t="s">
        <v>218</v>
      </c>
      <c r="F106" t="s">
        <v>312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0.56718817204301064</v>
      </c>
      <c r="M106">
        <v>0.56718817204301064</v>
      </c>
    </row>
    <row r="107" spans="1:13">
      <c r="A107" t="s">
        <v>309</v>
      </c>
      <c r="B107" t="s">
        <v>307</v>
      </c>
      <c r="C107" t="s">
        <v>331</v>
      </c>
      <c r="D107" t="s">
        <v>146</v>
      </c>
      <c r="E107" t="s">
        <v>218</v>
      </c>
      <c r="F107" t="s">
        <v>312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0.60920211071286345</v>
      </c>
      <c r="M107">
        <v>0.60920211071286345</v>
      </c>
    </row>
    <row r="108" spans="1:13">
      <c r="A108" t="s">
        <v>309</v>
      </c>
      <c r="B108" t="s">
        <v>307</v>
      </c>
      <c r="C108" t="s">
        <v>331</v>
      </c>
      <c r="D108" t="s">
        <v>146</v>
      </c>
      <c r="E108" t="s">
        <v>218</v>
      </c>
      <c r="F108" t="s">
        <v>312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0.7142369573874946</v>
      </c>
      <c r="M108">
        <v>0.7142369573874946</v>
      </c>
    </row>
    <row r="109" spans="1:13">
      <c r="A109" t="s">
        <v>309</v>
      </c>
      <c r="B109" t="s">
        <v>307</v>
      </c>
      <c r="C109" t="s">
        <v>331</v>
      </c>
      <c r="D109" t="s">
        <v>146</v>
      </c>
      <c r="E109" t="s">
        <v>218</v>
      </c>
      <c r="F109" t="s">
        <v>312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0.7142369573874946</v>
      </c>
      <c r="M109">
        <v>0.7142369573874946</v>
      </c>
    </row>
    <row r="110" spans="1:13">
      <c r="A110" t="s">
        <v>309</v>
      </c>
      <c r="B110" t="s">
        <v>307</v>
      </c>
      <c r="C110" t="s">
        <v>332</v>
      </c>
      <c r="D110" t="s">
        <v>137</v>
      </c>
      <c r="E110" t="s">
        <v>218</v>
      </c>
      <c r="F110" t="s">
        <v>312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0.90029868578255579</v>
      </c>
      <c r="M110">
        <v>0.90029868578255579</v>
      </c>
    </row>
    <row r="111" spans="1:13">
      <c r="A111" t="s">
        <v>309</v>
      </c>
      <c r="B111" t="s">
        <v>307</v>
      </c>
      <c r="C111" t="s">
        <v>332</v>
      </c>
      <c r="D111" t="s">
        <v>137</v>
      </c>
      <c r="E111" t="s">
        <v>218</v>
      </c>
      <c r="F111" t="s">
        <v>312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0.93030864197530994</v>
      </c>
      <c r="M111">
        <v>0.93030864197530994</v>
      </c>
    </row>
    <row r="112" spans="1:13">
      <c r="A112" t="s">
        <v>309</v>
      </c>
      <c r="B112" t="s">
        <v>307</v>
      </c>
      <c r="C112" t="s">
        <v>332</v>
      </c>
      <c r="D112" t="s">
        <v>137</v>
      </c>
      <c r="E112" t="s">
        <v>218</v>
      </c>
      <c r="F112" t="s">
        <v>312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0.93030864197530994</v>
      </c>
      <c r="M112">
        <v>0.93030864197530994</v>
      </c>
    </row>
    <row r="113" spans="1:13">
      <c r="A113" t="s">
        <v>309</v>
      </c>
      <c r="B113" t="s">
        <v>307</v>
      </c>
      <c r="C113" t="s">
        <v>332</v>
      </c>
      <c r="D113" t="s">
        <v>137</v>
      </c>
      <c r="E113" t="s">
        <v>218</v>
      </c>
      <c r="F113" t="s">
        <v>312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0.96031859816806431</v>
      </c>
      <c r="M113">
        <v>0.96031859816806431</v>
      </c>
    </row>
    <row r="114" spans="1:13">
      <c r="A114" t="s">
        <v>309</v>
      </c>
      <c r="B114" t="s">
        <v>307</v>
      </c>
      <c r="C114" t="s">
        <v>332</v>
      </c>
      <c r="D114" t="s">
        <v>146</v>
      </c>
      <c r="E114" t="s">
        <v>218</v>
      </c>
      <c r="F114" t="s">
        <v>312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0.63020908004778986</v>
      </c>
      <c r="M114">
        <v>0.63020908004778986</v>
      </c>
    </row>
    <row r="115" spans="1:13">
      <c r="A115" t="s">
        <v>309</v>
      </c>
      <c r="B115" t="s">
        <v>307</v>
      </c>
      <c r="C115" t="s">
        <v>332</v>
      </c>
      <c r="D115" t="s">
        <v>146</v>
      </c>
      <c r="E115" t="s">
        <v>218</v>
      </c>
      <c r="F115" t="s">
        <v>312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0.65121604938271627</v>
      </c>
      <c r="M115">
        <v>0.65121604938271627</v>
      </c>
    </row>
    <row r="116" spans="1:13">
      <c r="A116" t="s">
        <v>309</v>
      </c>
      <c r="B116" t="s">
        <v>307</v>
      </c>
      <c r="C116" t="s">
        <v>332</v>
      </c>
      <c r="D116" t="s">
        <v>146</v>
      </c>
      <c r="E116" t="s">
        <v>218</v>
      </c>
      <c r="F116" t="s">
        <v>312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0.65121604938271627</v>
      </c>
      <c r="M116">
        <v>0.65121604938271627</v>
      </c>
    </row>
    <row r="117" spans="1:13">
      <c r="A117" t="s">
        <v>309</v>
      </c>
      <c r="B117" t="s">
        <v>307</v>
      </c>
      <c r="C117" t="s">
        <v>332</v>
      </c>
      <c r="D117" t="s">
        <v>146</v>
      </c>
      <c r="E117" t="s">
        <v>218</v>
      </c>
      <c r="F117" t="s">
        <v>312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0.67222301871764178</v>
      </c>
      <c r="M117">
        <v>0.67222301871764178</v>
      </c>
    </row>
    <row r="118" spans="1:13">
      <c r="A118" t="s">
        <v>309</v>
      </c>
      <c r="B118" t="s">
        <v>307</v>
      </c>
      <c r="C118" t="s">
        <v>333</v>
      </c>
      <c r="D118" t="s">
        <v>223</v>
      </c>
      <c r="E118" t="s">
        <v>218</v>
      </c>
      <c r="F118" t="s">
        <v>312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309</v>
      </c>
      <c r="B119" t="s">
        <v>307</v>
      </c>
      <c r="C119" t="s">
        <v>333</v>
      </c>
      <c r="D119" t="s">
        <v>223</v>
      </c>
      <c r="E119" t="s">
        <v>218</v>
      </c>
      <c r="F119" t="s">
        <v>312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309</v>
      </c>
      <c r="B120" t="s">
        <v>307</v>
      </c>
      <c r="C120" t="s">
        <v>333</v>
      </c>
      <c r="D120" t="s">
        <v>223</v>
      </c>
      <c r="E120" t="s">
        <v>218</v>
      </c>
      <c r="F120" t="s">
        <v>312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309</v>
      </c>
      <c r="B121" t="s">
        <v>307</v>
      </c>
      <c r="C121" t="s">
        <v>333</v>
      </c>
      <c r="D121" t="s">
        <v>223</v>
      </c>
      <c r="E121" t="s">
        <v>218</v>
      </c>
      <c r="F121" t="s">
        <v>312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309</v>
      </c>
      <c r="B122" t="s">
        <v>307</v>
      </c>
      <c r="C122" t="s">
        <v>333</v>
      </c>
      <c r="D122" t="s">
        <v>224</v>
      </c>
      <c r="E122" t="s">
        <v>218</v>
      </c>
      <c r="F122" t="s">
        <v>312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309</v>
      </c>
      <c r="B123" t="s">
        <v>307</v>
      </c>
      <c r="C123" t="s">
        <v>333</v>
      </c>
      <c r="D123" t="s">
        <v>224</v>
      </c>
      <c r="E123" t="s">
        <v>218</v>
      </c>
      <c r="F123" t="s">
        <v>312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309</v>
      </c>
      <c r="B124" t="s">
        <v>307</v>
      </c>
      <c r="C124" t="s">
        <v>333</v>
      </c>
      <c r="D124" t="s">
        <v>224</v>
      </c>
      <c r="E124" t="s">
        <v>218</v>
      </c>
      <c r="F124" t="s">
        <v>312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309</v>
      </c>
      <c r="B125" t="s">
        <v>307</v>
      </c>
      <c r="C125" t="s">
        <v>333</v>
      </c>
      <c r="D125" t="s">
        <v>224</v>
      </c>
      <c r="E125" t="s">
        <v>218</v>
      </c>
      <c r="F125" t="s">
        <v>312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309</v>
      </c>
      <c r="B126" t="s">
        <v>307</v>
      </c>
      <c r="C126" t="s">
        <v>334</v>
      </c>
      <c r="D126" t="s">
        <v>223</v>
      </c>
      <c r="E126" t="s">
        <v>218</v>
      </c>
      <c r="F126" t="s">
        <v>312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309</v>
      </c>
      <c r="B127" t="s">
        <v>307</v>
      </c>
      <c r="C127" t="s">
        <v>334</v>
      </c>
      <c r="D127" t="s">
        <v>223</v>
      </c>
      <c r="E127" t="s">
        <v>218</v>
      </c>
      <c r="F127" t="s">
        <v>312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309</v>
      </c>
      <c r="B128" t="s">
        <v>307</v>
      </c>
      <c r="C128" t="s">
        <v>334</v>
      </c>
      <c r="D128" t="s">
        <v>223</v>
      </c>
      <c r="E128" t="s">
        <v>218</v>
      </c>
      <c r="F128" t="s">
        <v>312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309</v>
      </c>
      <c r="B129" t="s">
        <v>307</v>
      </c>
      <c r="C129" t="s">
        <v>334</v>
      </c>
      <c r="D129" t="s">
        <v>223</v>
      </c>
      <c r="E129" t="s">
        <v>218</v>
      </c>
      <c r="F129" t="s">
        <v>312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309</v>
      </c>
      <c r="B130" t="s">
        <v>307</v>
      </c>
      <c r="C130" t="s">
        <v>334</v>
      </c>
      <c r="D130" t="s">
        <v>224</v>
      </c>
      <c r="E130" t="s">
        <v>218</v>
      </c>
      <c r="F130" t="s">
        <v>312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309</v>
      </c>
      <c r="B131" t="s">
        <v>307</v>
      </c>
      <c r="C131" t="s">
        <v>334</v>
      </c>
      <c r="D131" t="s">
        <v>224</v>
      </c>
      <c r="E131" t="s">
        <v>218</v>
      </c>
      <c r="F131" t="s">
        <v>312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309</v>
      </c>
      <c r="B132" t="s">
        <v>307</v>
      </c>
      <c r="C132" t="s">
        <v>334</v>
      </c>
      <c r="D132" t="s">
        <v>224</v>
      </c>
      <c r="E132" t="s">
        <v>218</v>
      </c>
      <c r="F132" t="s">
        <v>312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309</v>
      </c>
      <c r="B133" t="s">
        <v>307</v>
      </c>
      <c r="C133" t="s">
        <v>334</v>
      </c>
      <c r="D133" t="s">
        <v>224</v>
      </c>
      <c r="E133" t="s">
        <v>218</v>
      </c>
      <c r="F133" t="s">
        <v>312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309</v>
      </c>
      <c r="B134" t="s">
        <v>307</v>
      </c>
      <c r="C134" t="s">
        <v>335</v>
      </c>
      <c r="D134" t="s">
        <v>223</v>
      </c>
      <c r="E134" t="s">
        <v>218</v>
      </c>
      <c r="F134" t="s">
        <v>312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0.81729411764705895</v>
      </c>
      <c r="M134">
        <v>0.81729411764705895</v>
      </c>
    </row>
    <row r="135" spans="1:13">
      <c r="A135" t="s">
        <v>309</v>
      </c>
      <c r="B135" t="s">
        <v>307</v>
      </c>
      <c r="C135" t="s">
        <v>335</v>
      </c>
      <c r="D135" t="s">
        <v>223</v>
      </c>
      <c r="E135" t="s">
        <v>218</v>
      </c>
      <c r="F135" t="s">
        <v>312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0.85652423529411781</v>
      </c>
      <c r="M135">
        <v>0.85652423529411781</v>
      </c>
    </row>
    <row r="136" spans="1:13">
      <c r="A136" t="s">
        <v>309</v>
      </c>
      <c r="B136" t="s">
        <v>307</v>
      </c>
      <c r="C136" t="s">
        <v>335</v>
      </c>
      <c r="D136" t="s">
        <v>223</v>
      </c>
      <c r="E136" t="s">
        <v>218</v>
      </c>
      <c r="F136" t="s">
        <v>312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0.89657164705882364</v>
      </c>
      <c r="M136">
        <v>0.89657164705882364</v>
      </c>
    </row>
    <row r="137" spans="1:13">
      <c r="A137" t="s">
        <v>309</v>
      </c>
      <c r="B137" t="s">
        <v>307</v>
      </c>
      <c r="C137" t="s">
        <v>335</v>
      </c>
      <c r="D137" t="s">
        <v>223</v>
      </c>
      <c r="E137" t="s">
        <v>218</v>
      </c>
      <c r="F137" t="s">
        <v>312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0.94887847058823549</v>
      </c>
      <c r="M137">
        <v>0.94887847058823549</v>
      </c>
    </row>
    <row r="138" spans="1:13">
      <c r="A138" t="s">
        <v>309</v>
      </c>
      <c r="B138" t="s">
        <v>307</v>
      </c>
      <c r="C138" t="s">
        <v>335</v>
      </c>
      <c r="D138" t="s">
        <v>224</v>
      </c>
      <c r="E138" t="s">
        <v>218</v>
      </c>
      <c r="F138" t="s">
        <v>312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0.57210588235294124</v>
      </c>
      <c r="M138">
        <v>0.57210588235294124</v>
      </c>
    </row>
    <row r="139" spans="1:13">
      <c r="A139" t="s">
        <v>309</v>
      </c>
      <c r="B139" t="s">
        <v>307</v>
      </c>
      <c r="C139" t="s">
        <v>335</v>
      </c>
      <c r="D139" t="s">
        <v>224</v>
      </c>
      <c r="E139" t="s">
        <v>218</v>
      </c>
      <c r="F139" t="s">
        <v>312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0.59956696470588244</v>
      </c>
      <c r="M139">
        <v>0.59956696470588244</v>
      </c>
    </row>
    <row r="140" spans="1:13">
      <c r="A140" t="s">
        <v>309</v>
      </c>
      <c r="B140" t="s">
        <v>307</v>
      </c>
      <c r="C140" t="s">
        <v>335</v>
      </c>
      <c r="D140" t="s">
        <v>224</v>
      </c>
      <c r="E140" t="s">
        <v>218</v>
      </c>
      <c r="F140" t="s">
        <v>312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0.62760015294117655</v>
      </c>
      <c r="M140">
        <v>0.62760015294117655</v>
      </c>
    </row>
    <row r="141" spans="1:13">
      <c r="A141" t="s">
        <v>309</v>
      </c>
      <c r="B141" t="s">
        <v>307</v>
      </c>
      <c r="C141" t="s">
        <v>335</v>
      </c>
      <c r="D141" t="s">
        <v>224</v>
      </c>
      <c r="E141" t="s">
        <v>218</v>
      </c>
      <c r="F141" t="s">
        <v>312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0.66421492941176474</v>
      </c>
      <c r="M141">
        <v>0.66421492941176474</v>
      </c>
    </row>
    <row r="142" spans="1:13">
      <c r="A142" t="s">
        <v>309</v>
      </c>
      <c r="B142" t="s">
        <v>307</v>
      </c>
      <c r="C142" t="s">
        <v>336</v>
      </c>
      <c r="D142" t="s">
        <v>223</v>
      </c>
      <c r="E142" t="s">
        <v>218</v>
      </c>
      <c r="F142" t="s">
        <v>312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0.81729411764705895</v>
      </c>
      <c r="M142">
        <v>0.81729411764705895</v>
      </c>
    </row>
    <row r="143" spans="1:13">
      <c r="A143" t="s">
        <v>309</v>
      </c>
      <c r="B143" t="s">
        <v>307</v>
      </c>
      <c r="C143" t="s">
        <v>336</v>
      </c>
      <c r="D143" t="s">
        <v>223</v>
      </c>
      <c r="E143" t="s">
        <v>218</v>
      </c>
      <c r="F143" t="s">
        <v>312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0.87783442265794887</v>
      </c>
      <c r="M143">
        <v>0.87783442265794887</v>
      </c>
    </row>
    <row r="144" spans="1:13">
      <c r="A144" t="s">
        <v>309</v>
      </c>
      <c r="B144" t="s">
        <v>307</v>
      </c>
      <c r="C144" t="s">
        <v>336</v>
      </c>
      <c r="D144" t="s">
        <v>223</v>
      </c>
      <c r="E144" t="s">
        <v>218</v>
      </c>
      <c r="F144" t="s">
        <v>312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1.0291851851851859</v>
      </c>
      <c r="M144">
        <v>1.0291851851851859</v>
      </c>
    </row>
    <row r="145" spans="1:13">
      <c r="A145" t="s">
        <v>309</v>
      </c>
      <c r="B145" t="s">
        <v>307</v>
      </c>
      <c r="C145" t="s">
        <v>336</v>
      </c>
      <c r="D145" t="s">
        <v>223</v>
      </c>
      <c r="E145" t="s">
        <v>218</v>
      </c>
      <c r="F145" t="s">
        <v>312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1.0291851851851859</v>
      </c>
      <c r="M145">
        <v>1.0291851851851859</v>
      </c>
    </row>
    <row r="146" spans="1:13">
      <c r="A146" t="s">
        <v>309</v>
      </c>
      <c r="B146" t="s">
        <v>307</v>
      </c>
      <c r="C146" t="s">
        <v>336</v>
      </c>
      <c r="D146" t="s">
        <v>224</v>
      </c>
      <c r="E146" t="s">
        <v>218</v>
      </c>
      <c r="F146" t="s">
        <v>312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0.57210588235294124</v>
      </c>
      <c r="M146">
        <v>0.57210588235294124</v>
      </c>
    </row>
    <row r="147" spans="1:13">
      <c r="A147" t="s">
        <v>309</v>
      </c>
      <c r="B147" t="s">
        <v>307</v>
      </c>
      <c r="C147" t="s">
        <v>336</v>
      </c>
      <c r="D147" t="s">
        <v>224</v>
      </c>
      <c r="E147" t="s">
        <v>218</v>
      </c>
      <c r="F147" t="s">
        <v>312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0.61448409586056663</v>
      </c>
      <c r="M147">
        <v>0.61448409586056663</v>
      </c>
    </row>
    <row r="148" spans="1:13">
      <c r="A148" t="s">
        <v>309</v>
      </c>
      <c r="B148" t="s">
        <v>307</v>
      </c>
      <c r="C148" t="s">
        <v>336</v>
      </c>
      <c r="D148" t="s">
        <v>224</v>
      </c>
      <c r="E148" t="s">
        <v>218</v>
      </c>
      <c r="F148" t="s">
        <v>312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0.72042962962962931</v>
      </c>
      <c r="M148">
        <v>0.72042962962962931</v>
      </c>
    </row>
    <row r="149" spans="1:13">
      <c r="A149" t="s">
        <v>309</v>
      </c>
      <c r="B149" t="s">
        <v>307</v>
      </c>
      <c r="C149" t="s">
        <v>336</v>
      </c>
      <c r="D149" t="s">
        <v>224</v>
      </c>
      <c r="E149" t="s">
        <v>218</v>
      </c>
      <c r="F149" t="s">
        <v>312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0.72042962962962931</v>
      </c>
      <c r="M149">
        <v>0.72042962962962931</v>
      </c>
    </row>
    <row r="150" spans="1:13">
      <c r="A150" t="s">
        <v>309</v>
      </c>
      <c r="B150" t="s">
        <v>307</v>
      </c>
      <c r="C150" t="s">
        <v>337</v>
      </c>
      <c r="D150" t="s">
        <v>223</v>
      </c>
      <c r="E150" t="s">
        <v>218</v>
      </c>
      <c r="F150" t="s">
        <v>312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0.90810457516339793</v>
      </c>
      <c r="M150">
        <v>0.90810457516339793</v>
      </c>
    </row>
    <row r="151" spans="1:13">
      <c r="A151" t="s">
        <v>309</v>
      </c>
      <c r="B151" t="s">
        <v>307</v>
      </c>
      <c r="C151" t="s">
        <v>337</v>
      </c>
      <c r="D151" t="s">
        <v>223</v>
      </c>
      <c r="E151" t="s">
        <v>218</v>
      </c>
      <c r="F151" t="s">
        <v>312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0.93837472766884689</v>
      </c>
      <c r="M151">
        <v>0.93837472766884689</v>
      </c>
    </row>
    <row r="152" spans="1:13">
      <c r="A152" t="s">
        <v>309</v>
      </c>
      <c r="B152" t="s">
        <v>307</v>
      </c>
      <c r="C152" t="s">
        <v>337</v>
      </c>
      <c r="D152" t="s">
        <v>223</v>
      </c>
      <c r="E152" t="s">
        <v>218</v>
      </c>
      <c r="F152" t="s">
        <v>312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0.93837472766884689</v>
      </c>
      <c r="M152">
        <v>0.93837472766884689</v>
      </c>
    </row>
    <row r="153" spans="1:13">
      <c r="A153" t="s">
        <v>309</v>
      </c>
      <c r="B153" t="s">
        <v>307</v>
      </c>
      <c r="C153" t="s">
        <v>337</v>
      </c>
      <c r="D153" t="s">
        <v>223</v>
      </c>
      <c r="E153" t="s">
        <v>218</v>
      </c>
      <c r="F153" t="s">
        <v>312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0.96864488017429606</v>
      </c>
      <c r="M153">
        <v>0.96864488017429606</v>
      </c>
    </row>
    <row r="154" spans="1:13">
      <c r="A154" t="s">
        <v>309</v>
      </c>
      <c r="B154" t="s">
        <v>307</v>
      </c>
      <c r="C154" t="s">
        <v>337</v>
      </c>
      <c r="D154" t="s">
        <v>224</v>
      </c>
      <c r="E154" t="s">
        <v>218</v>
      </c>
      <c r="F154" t="s">
        <v>312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0.63567320261437943</v>
      </c>
      <c r="M154">
        <v>0.63567320261437943</v>
      </c>
    </row>
    <row r="155" spans="1:13">
      <c r="A155" t="s">
        <v>309</v>
      </c>
      <c r="B155" t="s">
        <v>307</v>
      </c>
      <c r="C155" t="s">
        <v>337</v>
      </c>
      <c r="D155" t="s">
        <v>224</v>
      </c>
      <c r="E155" t="s">
        <v>218</v>
      </c>
      <c r="F155" t="s">
        <v>312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0.65686230936819212</v>
      </c>
      <c r="M155">
        <v>0.65686230936819212</v>
      </c>
    </row>
    <row r="156" spans="1:13">
      <c r="A156" t="s">
        <v>309</v>
      </c>
      <c r="B156" t="s">
        <v>307</v>
      </c>
      <c r="C156" t="s">
        <v>337</v>
      </c>
      <c r="D156" t="s">
        <v>224</v>
      </c>
      <c r="E156" t="s">
        <v>218</v>
      </c>
      <c r="F156" t="s">
        <v>312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0.65686230936819212</v>
      </c>
      <c r="M156">
        <v>0.65686230936819212</v>
      </c>
    </row>
    <row r="157" spans="1:13">
      <c r="A157" t="s">
        <v>309</v>
      </c>
      <c r="B157" t="s">
        <v>307</v>
      </c>
      <c r="C157" t="s">
        <v>337</v>
      </c>
      <c r="D157" t="s">
        <v>224</v>
      </c>
      <c r="E157" t="s">
        <v>218</v>
      </c>
      <c r="F157" t="s">
        <v>312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0.67805141612200404</v>
      </c>
      <c r="M157">
        <v>0.67805141612200404</v>
      </c>
    </row>
    <row r="158" spans="1:13">
      <c r="A158" t="s">
        <v>309</v>
      </c>
      <c r="B158" t="s">
        <v>307</v>
      </c>
      <c r="C158" t="s">
        <v>338</v>
      </c>
      <c r="D158" t="s">
        <v>277</v>
      </c>
      <c r="E158" t="s">
        <v>218</v>
      </c>
      <c r="F158" t="s">
        <v>312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309</v>
      </c>
      <c r="B159" t="s">
        <v>307</v>
      </c>
      <c r="C159" t="s">
        <v>338</v>
      </c>
      <c r="D159" t="s">
        <v>277</v>
      </c>
      <c r="E159" t="s">
        <v>218</v>
      </c>
      <c r="F159" t="s">
        <v>312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309</v>
      </c>
      <c r="B160" t="s">
        <v>307</v>
      </c>
      <c r="C160" t="s">
        <v>338</v>
      </c>
      <c r="D160" t="s">
        <v>277</v>
      </c>
      <c r="E160" t="s">
        <v>218</v>
      </c>
      <c r="F160" t="s">
        <v>312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309</v>
      </c>
      <c r="B161" t="s">
        <v>307</v>
      </c>
      <c r="C161" t="s">
        <v>338</v>
      </c>
      <c r="D161" t="s">
        <v>277</v>
      </c>
      <c r="E161" t="s">
        <v>218</v>
      </c>
      <c r="F161" t="s">
        <v>312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309</v>
      </c>
      <c r="B162" t="s">
        <v>307</v>
      </c>
      <c r="C162" t="s">
        <v>338</v>
      </c>
      <c r="D162" t="s">
        <v>278</v>
      </c>
      <c r="E162" t="s">
        <v>218</v>
      </c>
      <c r="F162" t="s">
        <v>312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309</v>
      </c>
      <c r="B163" t="s">
        <v>307</v>
      </c>
      <c r="C163" t="s">
        <v>338</v>
      </c>
      <c r="D163" t="s">
        <v>278</v>
      </c>
      <c r="E163" t="s">
        <v>218</v>
      </c>
      <c r="F163" t="s">
        <v>312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309</v>
      </c>
      <c r="B164" t="s">
        <v>307</v>
      </c>
      <c r="C164" t="s">
        <v>338</v>
      </c>
      <c r="D164" t="s">
        <v>278</v>
      </c>
      <c r="E164" t="s">
        <v>218</v>
      </c>
      <c r="F164" t="s">
        <v>312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309</v>
      </c>
      <c r="B165" t="s">
        <v>307</v>
      </c>
      <c r="C165" t="s">
        <v>338</v>
      </c>
      <c r="D165" t="s">
        <v>278</v>
      </c>
      <c r="E165" t="s">
        <v>218</v>
      </c>
      <c r="F165" t="s">
        <v>312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309</v>
      </c>
      <c r="B166" t="s">
        <v>307</v>
      </c>
      <c r="C166" t="s">
        <v>339</v>
      </c>
      <c r="D166" t="s">
        <v>277</v>
      </c>
      <c r="E166" t="s">
        <v>218</v>
      </c>
      <c r="F166" t="s">
        <v>312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309</v>
      </c>
      <c r="B167" t="s">
        <v>307</v>
      </c>
      <c r="C167" t="s">
        <v>339</v>
      </c>
      <c r="D167" t="s">
        <v>277</v>
      </c>
      <c r="E167" t="s">
        <v>218</v>
      </c>
      <c r="F167" t="s">
        <v>312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309</v>
      </c>
      <c r="B168" t="s">
        <v>307</v>
      </c>
      <c r="C168" t="s">
        <v>339</v>
      </c>
      <c r="D168" t="s">
        <v>277</v>
      </c>
      <c r="E168" t="s">
        <v>218</v>
      </c>
      <c r="F168" t="s">
        <v>312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309</v>
      </c>
      <c r="B169" t="s">
        <v>307</v>
      </c>
      <c r="C169" t="s">
        <v>339</v>
      </c>
      <c r="D169" t="s">
        <v>277</v>
      </c>
      <c r="E169" t="s">
        <v>218</v>
      </c>
      <c r="F169" t="s">
        <v>312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309</v>
      </c>
      <c r="B170" t="s">
        <v>307</v>
      </c>
      <c r="C170" t="s">
        <v>339</v>
      </c>
      <c r="D170" t="s">
        <v>278</v>
      </c>
      <c r="E170" t="s">
        <v>218</v>
      </c>
      <c r="F170" t="s">
        <v>312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309</v>
      </c>
      <c r="B171" t="s">
        <v>307</v>
      </c>
      <c r="C171" t="s">
        <v>339</v>
      </c>
      <c r="D171" t="s">
        <v>278</v>
      </c>
      <c r="E171" t="s">
        <v>218</v>
      </c>
      <c r="F171" t="s">
        <v>312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309</v>
      </c>
      <c r="B172" t="s">
        <v>307</v>
      </c>
      <c r="C172" t="s">
        <v>339</v>
      </c>
      <c r="D172" t="s">
        <v>278</v>
      </c>
      <c r="E172" t="s">
        <v>218</v>
      </c>
      <c r="F172" t="s">
        <v>312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309</v>
      </c>
      <c r="B173" t="s">
        <v>307</v>
      </c>
      <c r="C173" t="s">
        <v>339</v>
      </c>
      <c r="D173" t="s">
        <v>278</v>
      </c>
      <c r="E173" t="s">
        <v>218</v>
      </c>
      <c r="F173" t="s">
        <v>312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309</v>
      </c>
      <c r="B174" t="s">
        <v>307</v>
      </c>
      <c r="C174" t="s">
        <v>340</v>
      </c>
      <c r="D174" t="s">
        <v>277</v>
      </c>
      <c r="E174" t="s">
        <v>218</v>
      </c>
      <c r="F174" t="s">
        <v>312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0.82728758169934602</v>
      </c>
      <c r="M174">
        <v>0.82728758169934602</v>
      </c>
    </row>
    <row r="175" spans="1:13">
      <c r="A175" t="s">
        <v>309</v>
      </c>
      <c r="B175" t="s">
        <v>307</v>
      </c>
      <c r="C175" t="s">
        <v>340</v>
      </c>
      <c r="D175" t="s">
        <v>277</v>
      </c>
      <c r="E175" t="s">
        <v>218</v>
      </c>
      <c r="F175" t="s">
        <v>312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0.86699738562091466</v>
      </c>
      <c r="M175">
        <v>0.86699738562091466</v>
      </c>
    </row>
    <row r="176" spans="1:13">
      <c r="A176" t="s">
        <v>309</v>
      </c>
      <c r="B176" t="s">
        <v>307</v>
      </c>
      <c r="C176" t="s">
        <v>340</v>
      </c>
      <c r="D176" t="s">
        <v>277</v>
      </c>
      <c r="E176" t="s">
        <v>218</v>
      </c>
      <c r="F176" t="s">
        <v>312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0.90753447712418256</v>
      </c>
      <c r="M176">
        <v>0.90753447712418256</v>
      </c>
    </row>
    <row r="177" spans="1:13">
      <c r="A177" t="s">
        <v>309</v>
      </c>
      <c r="B177" t="s">
        <v>307</v>
      </c>
      <c r="C177" t="s">
        <v>340</v>
      </c>
      <c r="D177" t="s">
        <v>277</v>
      </c>
      <c r="E177" t="s">
        <v>218</v>
      </c>
      <c r="F177" t="s">
        <v>312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0.96048088235294071</v>
      </c>
      <c r="M177">
        <v>0.96048088235294071</v>
      </c>
    </row>
    <row r="178" spans="1:13">
      <c r="A178" t="s">
        <v>309</v>
      </c>
      <c r="B178" t="s">
        <v>307</v>
      </c>
      <c r="C178" t="s">
        <v>340</v>
      </c>
      <c r="D178" t="s">
        <v>278</v>
      </c>
      <c r="E178" t="s">
        <v>218</v>
      </c>
      <c r="F178" t="s">
        <v>312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0.57910130718954222</v>
      </c>
      <c r="M178">
        <v>0.57910130718954222</v>
      </c>
    </row>
    <row r="179" spans="1:13">
      <c r="A179" t="s">
        <v>309</v>
      </c>
      <c r="B179" t="s">
        <v>307</v>
      </c>
      <c r="C179" t="s">
        <v>340</v>
      </c>
      <c r="D179" t="s">
        <v>278</v>
      </c>
      <c r="E179" t="s">
        <v>218</v>
      </c>
      <c r="F179" t="s">
        <v>312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0.6068981699346403</v>
      </c>
      <c r="M179">
        <v>0.6068981699346403</v>
      </c>
    </row>
    <row r="180" spans="1:13">
      <c r="A180" t="s">
        <v>309</v>
      </c>
      <c r="B180" t="s">
        <v>307</v>
      </c>
      <c r="C180" t="s">
        <v>340</v>
      </c>
      <c r="D180" t="s">
        <v>278</v>
      </c>
      <c r="E180" t="s">
        <v>218</v>
      </c>
      <c r="F180" t="s">
        <v>312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0.63527413398692778</v>
      </c>
      <c r="M180">
        <v>0.63527413398692778</v>
      </c>
    </row>
    <row r="181" spans="1:13">
      <c r="A181" t="s">
        <v>309</v>
      </c>
      <c r="B181" t="s">
        <v>307</v>
      </c>
      <c r="C181" t="s">
        <v>340</v>
      </c>
      <c r="D181" t="s">
        <v>278</v>
      </c>
      <c r="E181" t="s">
        <v>218</v>
      </c>
      <c r="F181" t="s">
        <v>312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0.67233661764705854</v>
      </c>
      <c r="M181">
        <v>0.67233661764705854</v>
      </c>
    </row>
    <row r="182" spans="1:13">
      <c r="A182" t="s">
        <v>309</v>
      </c>
      <c r="B182" t="s">
        <v>307</v>
      </c>
      <c r="C182" t="s">
        <v>341</v>
      </c>
      <c r="D182" t="s">
        <v>277</v>
      </c>
      <c r="E182" t="s">
        <v>218</v>
      </c>
      <c r="F182" t="s">
        <v>312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0.82728758169934602</v>
      </c>
      <c r="M182">
        <v>0.82728758169934602</v>
      </c>
    </row>
    <row r="183" spans="1:13">
      <c r="A183" t="s">
        <v>309</v>
      </c>
      <c r="B183" t="s">
        <v>307</v>
      </c>
      <c r="C183" t="s">
        <v>341</v>
      </c>
      <c r="D183" t="s">
        <v>277</v>
      </c>
      <c r="E183" t="s">
        <v>218</v>
      </c>
      <c r="F183" t="s">
        <v>312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0.88856814330670153</v>
      </c>
      <c r="M183">
        <v>0.88856814330670153</v>
      </c>
    </row>
    <row r="184" spans="1:13">
      <c r="A184" t="s">
        <v>309</v>
      </c>
      <c r="B184" t="s">
        <v>307</v>
      </c>
      <c r="C184" t="s">
        <v>341</v>
      </c>
      <c r="D184" t="s">
        <v>277</v>
      </c>
      <c r="E184" t="s">
        <v>218</v>
      </c>
      <c r="F184" t="s">
        <v>312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1.041769547325103</v>
      </c>
      <c r="M184">
        <v>1.041769547325103</v>
      </c>
    </row>
    <row r="185" spans="1:13">
      <c r="A185" t="s">
        <v>309</v>
      </c>
      <c r="B185" t="s">
        <v>307</v>
      </c>
      <c r="C185" t="s">
        <v>341</v>
      </c>
      <c r="D185" t="s">
        <v>277</v>
      </c>
      <c r="E185" t="s">
        <v>218</v>
      </c>
      <c r="F185" t="s">
        <v>312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1.041769547325103</v>
      </c>
      <c r="M185">
        <v>1.041769547325103</v>
      </c>
    </row>
    <row r="186" spans="1:13">
      <c r="A186" t="s">
        <v>309</v>
      </c>
      <c r="B186" t="s">
        <v>307</v>
      </c>
      <c r="C186" t="s">
        <v>341</v>
      </c>
      <c r="D186" t="s">
        <v>278</v>
      </c>
      <c r="E186" t="s">
        <v>218</v>
      </c>
      <c r="F186" t="s">
        <v>312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0.57910130718954222</v>
      </c>
      <c r="M186">
        <v>0.57910130718954222</v>
      </c>
    </row>
    <row r="187" spans="1:13">
      <c r="A187" t="s">
        <v>309</v>
      </c>
      <c r="B187" t="s">
        <v>307</v>
      </c>
      <c r="C187" t="s">
        <v>341</v>
      </c>
      <c r="D187" t="s">
        <v>278</v>
      </c>
      <c r="E187" t="s">
        <v>218</v>
      </c>
      <c r="F187" t="s">
        <v>312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0.62199770031469359</v>
      </c>
      <c r="M187">
        <v>0.62199770031469359</v>
      </c>
    </row>
    <row r="188" spans="1:13">
      <c r="A188" t="s">
        <v>309</v>
      </c>
      <c r="B188" t="s">
        <v>307</v>
      </c>
      <c r="C188" t="s">
        <v>341</v>
      </c>
      <c r="D188" t="s">
        <v>278</v>
      </c>
      <c r="E188" t="s">
        <v>218</v>
      </c>
      <c r="F188" t="s">
        <v>312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0.72923868312757123</v>
      </c>
      <c r="M188">
        <v>0.72923868312757123</v>
      </c>
    </row>
    <row r="189" spans="1:13">
      <c r="A189" t="s">
        <v>309</v>
      </c>
      <c r="B189" t="s">
        <v>307</v>
      </c>
      <c r="C189" t="s">
        <v>341</v>
      </c>
      <c r="D189" t="s">
        <v>278</v>
      </c>
      <c r="E189" t="s">
        <v>218</v>
      </c>
      <c r="F189" t="s">
        <v>312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0.72923868312757123</v>
      </c>
      <c r="M189">
        <v>0.72923868312757123</v>
      </c>
    </row>
    <row r="190" spans="1:13">
      <c r="A190" t="s">
        <v>309</v>
      </c>
      <c r="B190" t="s">
        <v>307</v>
      </c>
      <c r="C190" t="s">
        <v>342</v>
      </c>
      <c r="D190" t="s">
        <v>277</v>
      </c>
      <c r="E190" t="s">
        <v>218</v>
      </c>
      <c r="F190" t="s">
        <v>312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0.91920842411038362</v>
      </c>
      <c r="M190">
        <v>0.91920842411038362</v>
      </c>
    </row>
    <row r="191" spans="1:13">
      <c r="A191" t="s">
        <v>309</v>
      </c>
      <c r="B191" t="s">
        <v>307</v>
      </c>
      <c r="C191" t="s">
        <v>342</v>
      </c>
      <c r="D191" t="s">
        <v>277</v>
      </c>
      <c r="E191" t="s">
        <v>218</v>
      </c>
      <c r="F191" t="s">
        <v>312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0.94984870491406537</v>
      </c>
      <c r="M191">
        <v>0.94984870491406537</v>
      </c>
    </row>
    <row r="192" spans="1:13">
      <c r="A192" t="s">
        <v>309</v>
      </c>
      <c r="B192" t="s">
        <v>307</v>
      </c>
      <c r="C192" t="s">
        <v>342</v>
      </c>
      <c r="D192" t="s">
        <v>277</v>
      </c>
      <c r="E192" t="s">
        <v>218</v>
      </c>
      <c r="F192" t="s">
        <v>312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0.94984870491406537</v>
      </c>
      <c r="M192">
        <v>0.94984870491406537</v>
      </c>
    </row>
    <row r="193" spans="1:13">
      <c r="A193" t="s">
        <v>309</v>
      </c>
      <c r="B193" t="s">
        <v>307</v>
      </c>
      <c r="C193" t="s">
        <v>342</v>
      </c>
      <c r="D193" t="s">
        <v>277</v>
      </c>
      <c r="E193" t="s">
        <v>218</v>
      </c>
      <c r="F193" t="s">
        <v>312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0.98048898571774745</v>
      </c>
      <c r="M193">
        <v>0.98048898571774745</v>
      </c>
    </row>
    <row r="194" spans="1:13">
      <c r="A194" t="s">
        <v>309</v>
      </c>
      <c r="B194" t="s">
        <v>307</v>
      </c>
      <c r="C194" t="s">
        <v>342</v>
      </c>
      <c r="D194" t="s">
        <v>278</v>
      </c>
      <c r="E194" t="s">
        <v>218</v>
      </c>
      <c r="F194" t="s">
        <v>312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0.64344589687726927</v>
      </c>
      <c r="M194">
        <v>0.64344589687726927</v>
      </c>
    </row>
    <row r="195" spans="1:13">
      <c r="A195" t="s">
        <v>309</v>
      </c>
      <c r="B195" t="s">
        <v>307</v>
      </c>
      <c r="C195" t="s">
        <v>342</v>
      </c>
      <c r="D195" t="s">
        <v>278</v>
      </c>
      <c r="E195" t="s">
        <v>218</v>
      </c>
      <c r="F195" t="s">
        <v>312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0.66489409343984507</v>
      </c>
      <c r="M195">
        <v>0.66489409343984507</v>
      </c>
    </row>
    <row r="196" spans="1:13">
      <c r="A196" t="s">
        <v>309</v>
      </c>
      <c r="B196" t="s">
        <v>307</v>
      </c>
      <c r="C196" t="s">
        <v>342</v>
      </c>
      <c r="D196" t="s">
        <v>278</v>
      </c>
      <c r="E196" t="s">
        <v>218</v>
      </c>
      <c r="F196" t="s">
        <v>312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0.66489409343984507</v>
      </c>
      <c r="M196">
        <v>0.66489409343984507</v>
      </c>
    </row>
    <row r="197" spans="1:13">
      <c r="A197" t="s">
        <v>309</v>
      </c>
      <c r="B197" t="s">
        <v>307</v>
      </c>
      <c r="C197" t="s">
        <v>342</v>
      </c>
      <c r="D197" t="s">
        <v>278</v>
      </c>
      <c r="E197" t="s">
        <v>218</v>
      </c>
      <c r="F197" t="s">
        <v>312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0.68634229000241997</v>
      </c>
      <c r="M197">
        <v>0.68634229000241997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workbookViewId="0"/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6.6547326946506062E-6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2.8587606586957814E-2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0.25393876016079275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0.27797321514560652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4.773839809648944E-9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0.32292144088894542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4.8302138548862615E-3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7.2673788437558146E-2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2.18115672605361E-2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5.1976613079495533E-4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1.5100582280709266E-2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1.636399746678358E-3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1.332027257140584E-6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0.11802325239231307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3.4861745602097829E-2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3.2378427172999602E-2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0.42649862196890903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1.2565534072997864E-3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0.30204607081342649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1.227555135326174E-2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2.3704800224346712E-3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6.7182707075827922E-2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3.1052581641729032E-3</v>
      </c>
      <c r="D27" s="67">
        <f>SUM(C15:C27)</f>
        <v>1.0000000000000002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5.213858438888043E-2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2.3680758777882331E-2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2.6742714372936485E-2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0.11274871947220427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2.6381971302911564E-3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0.62885798417483896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2.868810819431369E-2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5.3531717053812494E-3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0.11037835015777261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8.7734116254986269E-3</v>
      </c>
      <c r="D40" s="67">
        <f>SUM(C28:C40)</f>
        <v>0.99999999999999989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1.6126048586919984E-5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1.1509706219885983E-3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0.18080501990386391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0.55397429163227896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1.4571575502737007E-5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0.21892393676330643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1.491236619541821E-3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2.1777894492855641E-2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1.2338667144327223E-2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6.3286523765069852E-5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1.8895689411368383E-3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6.5735877891401583E-3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9.8084194370578852E-4</v>
      </c>
      <c r="D53" s="67">
        <f>SUM(C41:C53)</f>
        <v>1.0000000000000002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9.2755925615950171E-6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2.0962522027018399E-2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3.4653514986361954E-2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0.11003350426791135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2.3370777937418389E-6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0.45471120479062138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1.7255072994710785E-4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0.29809062643229739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1.4339961969328938E-2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1.5342729297371251E-3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3.303333108893771E-2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3.1297009216606247E-2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1.159888890877204E-3</v>
      </c>
      <c r="D66" s="67">
        <f>SUM(C54:C66)</f>
        <v>1.0000000000000004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5.853314432778321E-6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5.6334747083304762E-3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2.1637274225222124E-2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6.8748571111261703E-2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6.6302637848233548E-6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0.13372757094899013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6.7040189401442482E-5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0.67812717502846676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2.5965857807936754E-2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2.7113289238403717E-3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3.192048303810404E-2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2.6353486432022934E-2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5.0952540082057586E-3</v>
      </c>
      <c r="D79" s="67">
        <f>SUM(C67:C79)</f>
        <v>1</v>
      </c>
    </row>
    <row r="80" spans="1:4">
      <c r="A80" s="24" t="s">
        <v>298</v>
      </c>
      <c r="B80" s="23" t="s">
        <v>297</v>
      </c>
      <c r="C80" s="91">
        <f>'Stock-AF-Cap2Act'!C77/SUM('Stock-AF-Cap2Act'!$C$77:$C$79)</f>
        <v>0.78595261099109504</v>
      </c>
    </row>
    <row r="81" spans="1:4">
      <c r="A81" s="24" t="s">
        <v>299</v>
      </c>
      <c r="B81" s="23" t="s">
        <v>297</v>
      </c>
      <c r="C81" s="91">
        <f>'Stock-AF-Cap2Act'!C78/SUM('Stock-AF-Cap2Act'!$C$77:$C$79)</f>
        <v>0.20213169663402655</v>
      </c>
    </row>
    <row r="82" spans="1:4">
      <c r="A82" s="24" t="s">
        <v>300</v>
      </c>
      <c r="B82" s="23" t="s">
        <v>297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/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304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304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306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307</v>
      </c>
      <c r="D17" s="31"/>
      <c r="E17" s="31">
        <v>1</v>
      </c>
      <c r="F17" s="31" t="s">
        <v>308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/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2.6115632181357132E-5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0.11218834066325042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0.99654960781220658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1.0908696977186481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1.8734312899108478E-8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1.2672631585200482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1.8955545501159712E-2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0.28519882242402828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8.5596656396579596E-2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2.0397545198291233E-3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5.9260269444680887E-2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6.4218377877553103E-3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3.6432698262611868E-5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3.2280912566396589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0.95351461587630082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0.88559258910671623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11.665298529227524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3.4368389155401725E-2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8.2613574912691519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0.33575248258856039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6.4835747866229226E-2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1.8375354424903856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8.493289691810206E-2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2.4692925164415822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1.1215248959914996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1.2665396509021865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5.3397991620666554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0.1249454795729926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29.782824609228193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1.3586738440522965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0.25352715242003876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5.2275380549051587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0.41551031590964399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5.5530486520289752E-5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3.9633986134352019E-3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0.62260699925683871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1.9076255270013946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5.0177616213462592E-5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0.75387052531047138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5.1351138224398577E-3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7.4992771481336054E-2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4.2488535603951709E-2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2.1792886434081078E-4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6.5067819961838755E-3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2.2636328183388482E-2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3.3775558866706856E-3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9.9128846073439679E-5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0.22402780259357005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0.37034431279461066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1.1759350397360828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2.4976498626805877E-5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4.8595274887545061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1.8440605961507653E-3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3.1857134331115065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0.15325208317603672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1.6396872121817681E-2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0.35302930471163213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0.33447312272397756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1.2395806150662519E-2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7.4672674959411E-5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7.1868106628871414E-2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0.27603388879635882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0.87704833961541961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8.4584475716310652E-5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1.7060070073573135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8.5525394712395375E-4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8.651093445189959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0.33125506623672235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3.4589322983265988E-2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0.40722019666391762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0.336200173249812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6.5001846519594661E-2</v>
      </c>
    </row>
    <row r="77" spans="1:3">
      <c r="A77" s="24" t="s">
        <v>292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293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294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workbookViewId="0"/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292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293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294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5.6742452222251502E-3</v>
      </c>
      <c r="M5">
        <v>5.6742452222251502E-3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0.251294826490714</v>
      </c>
      <c r="M6">
        <v>0.251294826490714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1.71972004592153E-2</v>
      </c>
      <c r="M7">
        <v>1.71972004592153E-2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2.6752418704136399E-2</v>
      </c>
      <c r="M8">
        <v>2.6752418704136399E-2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1.22114316116754E-5</v>
      </c>
      <c r="M9">
        <v>1.22114316116754E-5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1.50419670684038E-2</v>
      </c>
      <c r="M10">
        <v>1.50419670684038E-2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1.40933452966884E-3</v>
      </c>
      <c r="M11">
        <v>1.40933452966884E-3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4.7386892734226298E-2</v>
      </c>
      <c r="M12">
        <v>4.7386892734226298E-2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2.92726955741749E-2</v>
      </c>
      <c r="M13">
        <v>2.92726955741749E-2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9.4968303643999302E-2</v>
      </c>
      <c r="M14">
        <v>9.4968303643999302E-2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8.8189793033597697E-2</v>
      </c>
      <c r="M15">
        <v>8.8189793033597697E-2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2.2384455613659201E-2</v>
      </c>
      <c r="M16">
        <v>2.2384455613659201E-2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1.9727143416387202E-2</v>
      </c>
      <c r="M17">
        <v>1.9727143416387202E-2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0.25427820715246202</v>
      </c>
      <c r="M18">
        <v>0.25427820715246202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4.0509826172087302E-2</v>
      </c>
      <c r="M19">
        <v>4.0509826172087302E-2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2.1795378605209401E-2</v>
      </c>
      <c r="M20">
        <v>2.1795378605209401E-2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2.8026244703222701E-2</v>
      </c>
      <c r="M22">
        <v>2.8026244703222701E-2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1.82983145664136E-2</v>
      </c>
      <c r="M23">
        <v>1.82983145664136E-2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3.5982700943281098E-2</v>
      </c>
      <c r="M24">
        <v>3.5982700943281098E-2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3.92400721571756E-2</v>
      </c>
      <c r="M25">
        <v>3.92400721571756E-2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5.6714843841128501E-2</v>
      </c>
      <c r="M26">
        <v>5.6714843841128501E-2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5.8905144753244799E-2</v>
      </c>
      <c r="M27">
        <v>5.8905144753244799E-2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9.52141887785493E-2</v>
      </c>
      <c r="M28">
        <v>9.52141887785493E-2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0.56734094210587305</v>
      </c>
      <c r="M30">
        <v>0.56734094210587305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6.5248357402924506E-2</v>
      </c>
      <c r="M31">
        <v>6.5248357402924506E-2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4.0026061338975703E-2</v>
      </c>
      <c r="M32">
        <v>4.0026061338975703E-2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4.6982028361355302E-2</v>
      </c>
      <c r="M34">
        <v>4.6982028361355302E-2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0.24099011008044599</v>
      </c>
      <c r="M35">
        <v>0.24099011008044599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5.9134611842239497E-2</v>
      </c>
      <c r="M36">
        <v>5.9134611842239497E-2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8.5024956709859906E-2</v>
      </c>
      <c r="M37">
        <v>8.5024956709859906E-2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0.120504252519882</v>
      </c>
      <c r="M38">
        <v>0.120504252519882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0.16465051297265201</v>
      </c>
      <c r="M39">
        <v>0.16465051297265201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0.115618760253806</v>
      </c>
      <c r="M40">
        <v>0.115618760253806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9.0061643835616396E-3</v>
      </c>
      <c r="M41">
        <v>9.0061643835616396E-3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5.4306956259161203E-2</v>
      </c>
      <c r="M42">
        <v>5.4306956259161203E-2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1.0747850331916199E-2</v>
      </c>
      <c r="M43">
        <v>1.0747850331916199E-2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4.6927694201733303E-2</v>
      </c>
      <c r="M44">
        <v>4.6927694201733303E-2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1.08506849315068E-2</v>
      </c>
      <c r="M45">
        <v>1.08506849315068E-2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9.0054738416460393E-3</v>
      </c>
      <c r="M46">
        <v>9.0054738416460393E-3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3.8847834889027099E-4</v>
      </c>
      <c r="M47">
        <v>3.8847834889027099E-4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1.34604040212748E-2</v>
      </c>
      <c r="M48">
        <v>1.34604040212748E-2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1.5902117368476298E-2</v>
      </c>
      <c r="M49">
        <v>1.5902117368476298E-2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1.0875263435194901E-2</v>
      </c>
      <c r="M50">
        <v>1.0875263435194901E-2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1.0823557576601301E-2</v>
      </c>
      <c r="M51">
        <v>1.0823557576601301E-2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1.0946059106357601E-2</v>
      </c>
      <c r="M52">
        <v>1.0946059106357601E-2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1.23793448122469E-2</v>
      </c>
      <c r="M53">
        <v>1.23793448122469E-2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1.7783866057838701E-2</v>
      </c>
      <c r="M54">
        <v>1.7783866057838701E-2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2.0871971515326802E-2</v>
      </c>
      <c r="M55">
        <v>2.0871971515326802E-2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1.6397220281969702E-2</v>
      </c>
      <c r="M56">
        <v>1.6397220281969702E-2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2.9986743667255199E-2</v>
      </c>
      <c r="M57">
        <v>2.9986743667255199E-2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1.34424657534247E-2</v>
      </c>
      <c r="M58">
        <v>1.34424657534247E-2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1.16777135974941E-2</v>
      </c>
      <c r="M59">
        <v>1.16777135974941E-2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9.7589168523886695E-4</v>
      </c>
      <c r="M60">
        <v>9.7589168523886695E-4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1.39410555733958E-2</v>
      </c>
      <c r="M61">
        <v>1.39410555733958E-2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2.01134837356341E-2</v>
      </c>
      <c r="M62">
        <v>2.01134837356341E-2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1.3788861785020401E-2</v>
      </c>
      <c r="M63">
        <v>1.3788861785020401E-2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1.1808127750471799E-2</v>
      </c>
      <c r="M64">
        <v>1.1808127750471799E-2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4.36448583018159E-2</v>
      </c>
      <c r="M65">
        <v>4.36448583018159E-2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1.3755627925516699E-2</v>
      </c>
      <c r="M66">
        <v>1.3755627925516699E-2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1.3545205479452101E-2</v>
      </c>
      <c r="M67">
        <v>1.3545205479452101E-2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2.3205860842012E-2</v>
      </c>
      <c r="M68">
        <v>2.3205860842012E-2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1.6905741708612799E-2</v>
      </c>
      <c r="M69">
        <v>1.6905741708612799E-2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2.8537772759784301E-2</v>
      </c>
      <c r="M70">
        <v>2.8537772759784301E-2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1.53431506849315E-2</v>
      </c>
      <c r="M71">
        <v>1.53431506849315E-2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1.5035273157845299E-2</v>
      </c>
      <c r="M72">
        <v>1.5035273157845299E-2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1.6330345396658901E-3</v>
      </c>
      <c r="M73">
        <v>1.6330345396658901E-3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1.71705033816347E-2</v>
      </c>
      <c r="M74">
        <v>1.71705033816347E-2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2.20120031139646E-2</v>
      </c>
      <c r="M75">
        <v>2.20120031139646E-2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1.5844216359380301E-2</v>
      </c>
      <c r="M76">
        <v>1.5844216359380301E-2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1.4316024530344E-2</v>
      </c>
      <c r="M77">
        <v>1.4316024530344E-2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4.6408942067286699E-2</v>
      </c>
      <c r="M78">
        <v>4.6408942067286699E-2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1.8495641261436602E-2</v>
      </c>
      <c r="M79">
        <v>1.8495641261436602E-2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/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292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293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294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57.948362593993899</v>
      </c>
      <c r="M7">
        <v>57.948362593993899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40.7764886525935</v>
      </c>
      <c r="M8">
        <v>40.7764886525935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23.5378599707077</v>
      </c>
      <c r="M19">
        <v>23.5378599707077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40.632126890195302</v>
      </c>
      <c r="M20">
        <v>40.632126890195302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17.188553714322801</v>
      </c>
      <c r="M31">
        <v>17.188553714322801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31.642874880344099</v>
      </c>
      <c r="M32">
        <v>31.642874880344099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57.9285140776459</v>
      </c>
      <c r="M43">
        <v>57.9285140776459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40.6503144774357</v>
      </c>
      <c r="M44">
        <v>40.6503144774357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22.585798472308099</v>
      </c>
      <c r="M56">
        <v>22.585798472308099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39.215162966166801</v>
      </c>
      <c r="M57">
        <v>39.215162966166801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16.327818888640099</v>
      </c>
      <c r="M69">
        <v>16.327818888640099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30.732893803519399</v>
      </c>
      <c r="M70">
        <v>30.732893803519399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workbookViewId="0"/>
  </sheetViews>
  <sheetFormatPr defaultRowHeight="15"/>
  <cols>
    <col min="1" max="1" width="9.140625" style="24"/>
    <col min="2" max="2" width="22" style="24" bestFit="1" customWidth="1"/>
    <col min="3" max="3" width="10" style="24" bestFit="1" customWidth="1"/>
    <col min="4" max="4" width="9.140625" style="24"/>
    <col min="5" max="5" width="12.7109375" style="24" customWidth="1"/>
    <col min="6" max="16384" width="9.140625" style="24"/>
  </cols>
  <sheetData>
    <row r="1" spans="2:10" ht="21">
      <c r="B1" s="99" t="s">
        <v>351</v>
      </c>
    </row>
    <row r="3" spans="2:10">
      <c r="B3" s="20" t="s">
        <v>343</v>
      </c>
    </row>
    <row r="4" spans="2:10" ht="30.75" thickBot="1">
      <c r="B4" s="8" t="s">
        <v>344</v>
      </c>
      <c r="C4" s="8" t="s">
        <v>1</v>
      </c>
      <c r="D4" s="8" t="s">
        <v>345</v>
      </c>
      <c r="E4" s="8" t="s">
        <v>346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100" t="s">
        <v>350</v>
      </c>
    </row>
    <row r="6" spans="2:10">
      <c r="B6" s="24" t="s">
        <v>320</v>
      </c>
      <c r="C6" s="24" t="s">
        <v>352</v>
      </c>
      <c r="D6" s="24" t="s">
        <v>349</v>
      </c>
      <c r="E6" s="24" t="s">
        <v>137</v>
      </c>
      <c r="F6" s="101">
        <f>MAX(0,1-(1/AVERAGEIFS(COP!$L$2:$L$500,COP!$C$2:$C$500,'Ambient Heat'!$B6,COP!$G$2:$G$500,'Ambient Heat'!F$4,COP!$D$2:$D$500,"RSDSH*")))</f>
        <v>0.67428790394686389</v>
      </c>
      <c r="G6" s="101">
        <f>MAX(0,1-(1/AVERAGEIFS(COP!$L$2:$L$500,COP!$C$2:$C$500,'Ambient Heat'!$B6,COP!$G$2:$G$500,'Ambient Heat'!G$4,COP!$D$2:$D$500,"RSDSH*")))</f>
        <v>0.69464490995018591</v>
      </c>
      <c r="H6" s="101">
        <f>MAX(0,1-(1/AVERAGEIFS(COP!$L$2:$L$500,COP!$C$2:$C$500,'Ambient Heat'!$B6,COP!$G$2:$G$500,'Ambient Heat'!H$4,COP!$D$2:$D$500,"RSDSH*")))</f>
        <v>0.73590911130826742</v>
      </c>
      <c r="I6" s="101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310</v>
      </c>
      <c r="C7" s="24" t="s">
        <v>352</v>
      </c>
      <c r="D7" s="24" t="s">
        <v>349</v>
      </c>
      <c r="E7" s="24" t="s">
        <v>137</v>
      </c>
      <c r="F7" s="101">
        <f>MAX(0,1-(1/AVERAGEIFS(COP!$L$2:$L$500,COP!$C$2:$C$500,'Ambient Heat'!$B7,COP!$G$2:$G$500,'Ambient Heat'!F$4,COP!$D$2:$D$500,"RSDSH*")))</f>
        <v>0.67428790394686389</v>
      </c>
      <c r="G7" s="101">
        <f>MAX(0,1-(1/AVERAGEIFS(COP!$L$2:$L$500,COP!$C$2:$C$500,'Ambient Heat'!$B7,COP!$G$2:$G$500,'Ambient Heat'!G$4,COP!$D$2:$D$500,"RSDSH*")))</f>
        <v>0.69464490995018591</v>
      </c>
      <c r="H7" s="101">
        <f>MAX(0,1-(1/AVERAGEIFS(COP!$L$2:$L$500,COP!$C$2:$C$500,'Ambient Heat'!$B7,COP!$G$2:$G$500,'Ambient Heat'!H$4,COP!$D$2:$D$500,"RSDSH*")))</f>
        <v>0.73590911130826742</v>
      </c>
      <c r="I7" s="101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321</v>
      </c>
      <c r="C8" s="24" t="s">
        <v>352</v>
      </c>
      <c r="D8" s="24" t="s">
        <v>349</v>
      </c>
      <c r="E8" s="24" t="s">
        <v>137</v>
      </c>
      <c r="F8" s="101">
        <f>MAX(0,1-(1/AVERAGEIFS(COP!$L$2:$L$500,COP!$C$2:$C$500,'Ambient Heat'!$B8,COP!$G$2:$G$500,'Ambient Heat'!F$4,COP!$D$2:$D$500,"RSDSH*")))</f>
        <v>0.67428790394686389</v>
      </c>
      <c r="G8" s="101">
        <f>MAX(0,1-(1/AVERAGEIFS(COP!$L$2:$L$500,COP!$C$2:$C$500,'Ambient Heat'!$B8,COP!$G$2:$G$500,'Ambient Heat'!G$4,COP!$D$2:$D$500,"RSDSH*")))</f>
        <v>0.70389809449714913</v>
      </c>
      <c r="H8" s="101">
        <f>MAX(0,1-(1/AVERAGEIFS(COP!$L$2:$L$500,COP!$C$2:$C$500,'Ambient Heat'!$B8,COP!$G$2:$G$500,'Ambient Heat'!H$4,COP!$D$2:$D$500,"RSDSH*")))</f>
        <v>0.73590911130826742</v>
      </c>
      <c r="I8" s="101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329</v>
      </c>
      <c r="C9" s="24" t="s">
        <v>352</v>
      </c>
      <c r="D9" s="24" t="s">
        <v>349</v>
      </c>
      <c r="E9" s="24" t="s">
        <v>137</v>
      </c>
      <c r="F9" s="101">
        <f>MAX(0,1-(1/AVERAGEIFS(COP!$L$2:$L$500,COP!$C$2:$C$500,'Ambient Heat'!$B9,COP!$G$2:$G$500,'Ambient Heat'!F$4,COP!$D$2:$D$500,"RSDSH*")))</f>
        <v>0.67428790394686389</v>
      </c>
      <c r="G9" s="101">
        <f>MAX(0,1-(1/AVERAGEIFS(COP!$L$2:$L$500,COP!$C$2:$C$500,'Ambient Heat'!$B9,COP!$G$2:$G$500,'Ambient Heat'!G$4,COP!$D$2:$D$500,"RSDSH*")))</f>
        <v>0.70389809449714913</v>
      </c>
      <c r="H9" s="101">
        <f>MAX(0,1-(1/AVERAGEIFS(COP!$L$2:$L$500,COP!$C$2:$C$500,'Ambient Heat'!$B9,COP!$G$2:$G$500,'Ambient Heat'!H$4,COP!$D$2:$D$500,"RSDSH*")))</f>
        <v>0.73590911130826742</v>
      </c>
      <c r="I9" s="101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322</v>
      </c>
      <c r="C10" s="24" t="s">
        <v>352</v>
      </c>
      <c r="D10" s="24" t="s">
        <v>349</v>
      </c>
      <c r="E10" s="24" t="s">
        <v>137</v>
      </c>
      <c r="F10" s="101">
        <f>MAX(0,1-(1/AVERAGEIFS(COP!$L$2:$L$500,COP!$C$2:$C$500,'Ambient Heat'!$B10,COP!$G$2:$G$500,'Ambient Heat'!F$4,COP!$D$2:$D$500,"RSDSH*")))</f>
        <v>0.70389809449714913</v>
      </c>
      <c r="G10" s="101">
        <f>MAX(0,1-(1/AVERAGEIFS(COP!$L$2:$L$500,COP!$C$2:$C$500,'Ambient Heat'!$B10,COP!$G$2:$G$500,'Ambient Heat'!G$4,COP!$D$2:$D$500,"RSDSH*")))</f>
        <v>0.72081820338302705</v>
      </c>
      <c r="H10" s="101">
        <f>MAX(0,1-(1/AVERAGEIFS(COP!$L$2:$L$500,COP!$C$2:$C$500,'Ambient Heat'!$B10,COP!$G$2:$G$500,'Ambient Heat'!H$4,COP!$D$2:$D$500,"RSDSH*")))</f>
        <v>0.7557159279601473</v>
      </c>
      <c r="I10" s="101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313</v>
      </c>
      <c r="C11" s="24" t="s">
        <v>352</v>
      </c>
      <c r="D11" s="24" t="s">
        <v>349</v>
      </c>
      <c r="E11" s="24" t="s">
        <v>137</v>
      </c>
      <c r="F11" s="101">
        <f>MAX(0,1-(1/AVERAGEIFS(COP!$L$2:$L$500,COP!$C$2:$C$500,'Ambient Heat'!$B11,COP!$G$2:$G$500,'Ambient Heat'!F$4,COP!$D$2:$D$500,"RSDSH*")))</f>
        <v>0.70389809449714913</v>
      </c>
      <c r="G11" s="101">
        <f>MAX(0,1-(1/AVERAGEIFS(COP!$L$2:$L$500,COP!$C$2:$C$500,'Ambient Heat'!$B11,COP!$G$2:$G$500,'Ambient Heat'!G$4,COP!$D$2:$D$500,"RSDSH*")))</f>
        <v>0.72081820338302705</v>
      </c>
      <c r="H11" s="101">
        <f>MAX(0,1-(1/AVERAGEIFS(COP!$L$2:$L$500,COP!$C$2:$C$500,'Ambient Heat'!$B11,COP!$G$2:$G$500,'Ambient Heat'!H$4,COP!$D$2:$D$500,"RSDSH*")))</f>
        <v>0.7557159279601473</v>
      </c>
      <c r="I11" s="101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100" t="s">
        <v>347</v>
      </c>
      <c r="F12" s="101"/>
      <c r="G12" s="101"/>
      <c r="H12" s="101"/>
      <c r="I12" s="101"/>
    </row>
    <row r="13" spans="2:10">
      <c r="B13" s="24" t="s">
        <v>331</v>
      </c>
      <c r="C13" s="24" t="s">
        <v>352</v>
      </c>
      <c r="D13" s="24" t="s">
        <v>349</v>
      </c>
      <c r="E13" s="24" t="s">
        <v>137</v>
      </c>
      <c r="F13" s="101">
        <f>MAX(0,1-(1/AVERAGEIFS(COP!$L$2:$L$500,COP!$C$2:$C$500,'Ambient Heat'!$B13,COP!$G$2:$G$500,'Ambient Heat'!F$4,COP!$D$2:$D$500,"RSDSH*")))</f>
        <v>0</v>
      </c>
      <c r="G13" s="101">
        <f>MAX(0,1-(1/AVERAGEIFS(COP!$L$2:$L$500,COP!$C$2:$C$500,'Ambient Heat'!$B13,COP!$G$2:$G$500,'Ambient Heat'!G$4,COP!$D$2:$D$500,"RSDSH*")))</f>
        <v>0</v>
      </c>
      <c r="H13" s="101">
        <f>MAX(0,1-(1/AVERAGEIFS(COP!$L$2:$L$500,COP!$C$2:$C$500,'Ambient Heat'!$B13,COP!$G$2:$G$500,'Ambient Heat'!H$4,COP!$D$2:$D$500,"RSDSH*")))</f>
        <v>1.9933100969138584E-2</v>
      </c>
      <c r="I13" s="101">
        <f>MAX(0,1-(1/AVERAGEIFS(COP!$L$2:$L$500,COP!$C$2:$C$500,'Ambient Heat'!$B13,COP!$G$2:$G$500,'Ambient Heat'!I$4,COP!$D$2:$D$500,"RSDSH*")))</f>
        <v>1.9933100969138584E-2</v>
      </c>
      <c r="J13" s="24">
        <v>5</v>
      </c>
    </row>
    <row r="14" spans="2:10">
      <c r="B14" s="24" t="s">
        <v>332</v>
      </c>
      <c r="C14" s="24" t="s">
        <v>352</v>
      </c>
      <c r="D14" s="24" t="s">
        <v>349</v>
      </c>
      <c r="E14" s="24" t="s">
        <v>137</v>
      </c>
      <c r="F14" s="101">
        <f>MAX(0,1-(1/AVERAGEIFS(COP!$L$2:$L$500,COP!$C$2:$C$500,'Ambient Heat'!$B14,COP!$G$2:$G$500,'Ambient Heat'!F$4,COP!$D$2:$D$500,"RSDSH*")))</f>
        <v>0</v>
      </c>
      <c r="G14" s="101">
        <f>MAX(0,1-(1/AVERAGEIFS(COP!$L$2:$L$500,COP!$C$2:$C$500,'Ambient Heat'!$B14,COP!$G$2:$G$500,'Ambient Heat'!G$4,COP!$D$2:$D$500,"RSDSH*")))</f>
        <v>0</v>
      </c>
      <c r="H14" s="101">
        <f>MAX(0,1-(1/AVERAGEIFS(COP!$L$2:$L$500,COP!$C$2:$C$500,'Ambient Heat'!$B14,COP!$G$2:$G$500,'Ambient Heat'!H$4,COP!$D$2:$D$500,"RSDSH*")))</f>
        <v>0</v>
      </c>
      <c r="I14" s="101">
        <f>MAX(0,1-(1/AVERAGEIFS(COP!$L$2:$L$500,COP!$C$2:$C$500,'Ambient Heat'!$B14,COP!$G$2:$G$500,'Ambient Heat'!I$4,COP!$D$2:$D$500,"RSDSH*")))</f>
        <v>0</v>
      </c>
      <c r="J14" s="24">
        <v>5</v>
      </c>
    </row>
    <row r="15" spans="2:10">
      <c r="B15" s="100" t="s">
        <v>348</v>
      </c>
      <c r="F15" s="101"/>
      <c r="G15" s="101"/>
      <c r="H15" s="101"/>
      <c r="I15" s="101"/>
    </row>
    <row r="16" spans="2:10">
      <c r="B16" s="24" t="s">
        <v>330</v>
      </c>
      <c r="C16" s="24" t="s">
        <v>352</v>
      </c>
      <c r="D16" s="24" t="s">
        <v>349</v>
      </c>
      <c r="E16" s="24" t="s">
        <v>137</v>
      </c>
      <c r="F16" s="101">
        <f>MAX(0,1-(1/AVERAGEIFS(COP!$L$2:$L$500,COP!$C$2:$C$500,'Ambient Heat'!$B16,COP!$G$2:$G$500,'Ambient Heat'!F$4,COP!$D$2:$D$500,"RSDSH*")))</f>
        <v>0</v>
      </c>
      <c r="G16" s="101">
        <f>MAX(0,1-(1/AVERAGEIFS(COP!$L$2:$L$500,COP!$C$2:$C$500,'Ambient Heat'!$B16,COP!$G$2:$G$500,'Ambient Heat'!G$4,COP!$D$2:$D$500,"RSDSH*")))</f>
        <v>0</v>
      </c>
      <c r="H16" s="101">
        <f>MAX(0,1-(1/AVERAGEIFS(COP!$L$2:$L$500,COP!$C$2:$C$500,'Ambient Heat'!$B16,COP!$G$2:$G$500,'Ambient Heat'!H$4,COP!$D$2:$D$500,"RSDSH*")))</f>
        <v>0</v>
      </c>
      <c r="I16" s="101">
        <f>MAX(0,1-(1/AVERAGEIFS(COP!$L$2:$L$500,COP!$C$2:$C$500,'Ambient Heat'!$B16,COP!$G$2:$G$500,'Ambient Heat'!I$4,COP!$D$2:$D$500,"RSDSH*")))</f>
        <v>0</v>
      </c>
      <c r="J16" s="24">
        <v>5</v>
      </c>
    </row>
    <row r="17" spans="2:10">
      <c r="B17" s="100" t="s">
        <v>350</v>
      </c>
      <c r="F17" s="101"/>
      <c r="G17" s="101"/>
      <c r="H17" s="101"/>
      <c r="I17" s="101"/>
    </row>
    <row r="18" spans="2:10">
      <c r="B18" s="24" t="s">
        <v>323</v>
      </c>
      <c r="C18" s="24" t="s">
        <v>352</v>
      </c>
      <c r="D18" s="24" t="s">
        <v>349</v>
      </c>
      <c r="E18" s="24" t="s">
        <v>223</v>
      </c>
      <c r="F18" s="101">
        <f>MAX(0,1-(1/AVERAGEIFS(COP!$L$2:$L$500,COP!$C$2:$C$500,'Ambient Heat'!$B18,COP!$G$2:$G$500,'Ambient Heat'!F$4,COP!$D$2:$D$500,"RSDSH*")))</f>
        <v>0.67905129739433201</v>
      </c>
      <c r="G18" s="101">
        <f>MAX(0,1-(1/AVERAGEIFS(COP!$L$2:$L$500,COP!$C$2:$C$500,'Ambient Heat'!$B18,COP!$G$2:$G$500,'Ambient Heat'!G$4,COP!$D$2:$D$500,"RSDSH*")))</f>
        <v>0.69911059130718722</v>
      </c>
      <c r="H18" s="101">
        <f>MAX(0,1-(1/AVERAGEIFS(COP!$L$2:$L$500,COP!$C$2:$C$500,'Ambient Heat'!$B18,COP!$G$2:$G$500,'Ambient Heat'!H$4,COP!$D$2:$D$500,"RSDSH*")))</f>
        <v>0.73977132221161979</v>
      </c>
      <c r="I18" s="101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314</v>
      </c>
      <c r="C19" s="24" t="s">
        <v>352</v>
      </c>
      <c r="D19" s="24" t="s">
        <v>349</v>
      </c>
      <c r="E19" s="24" t="s">
        <v>223</v>
      </c>
      <c r="F19" s="101">
        <f>MAX(0,1-(1/AVERAGEIFS(COP!$L$2:$L$500,COP!$C$2:$C$500,'Ambient Heat'!$B19,COP!$G$2:$G$500,'Ambient Heat'!F$4,COP!$D$2:$D$500,"RSDSH*")))</f>
        <v>0.67905129739433201</v>
      </c>
      <c r="G19" s="101">
        <f>MAX(0,1-(1/AVERAGEIFS(COP!$L$2:$L$500,COP!$C$2:$C$500,'Ambient Heat'!$B19,COP!$G$2:$G$500,'Ambient Heat'!G$4,COP!$D$2:$D$500,"RSDSH*")))</f>
        <v>0.69911059130718722</v>
      </c>
      <c r="H19" s="101">
        <f>MAX(0,1-(1/AVERAGEIFS(COP!$L$2:$L$500,COP!$C$2:$C$500,'Ambient Heat'!$B19,COP!$G$2:$G$500,'Ambient Heat'!H$4,COP!$D$2:$D$500,"RSDSH*")))</f>
        <v>0.73977132221161979</v>
      </c>
      <c r="I19" s="101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324</v>
      </c>
      <c r="C20" s="24" t="s">
        <v>352</v>
      </c>
      <c r="D20" s="24" t="s">
        <v>349</v>
      </c>
      <c r="E20" s="24" t="s">
        <v>223</v>
      </c>
      <c r="F20" s="101">
        <f>MAX(0,1-(1/AVERAGEIFS(COP!$L$2:$L$500,COP!$C$2:$C$500,'Ambient Heat'!$B20,COP!$G$2:$G$500,'Ambient Heat'!F$4,COP!$D$2:$D$500,"RSDSH*")))</f>
        <v>0.67905129739433201</v>
      </c>
      <c r="G20" s="101">
        <f>MAX(0,1-(1/AVERAGEIFS(COP!$L$2:$L$500,COP!$C$2:$C$500,'Ambient Heat'!$B20,COP!$G$2:$G$500,'Ambient Heat'!G$4,COP!$D$2:$D$500,"RSDSH*")))</f>
        <v>0.70822845217666552</v>
      </c>
      <c r="H20" s="101">
        <f>MAX(0,1-(1/AVERAGEIFS(COP!$L$2:$L$500,COP!$C$2:$C$500,'Ambient Heat'!$B20,COP!$G$2:$G$500,'Ambient Heat'!H$4,COP!$D$2:$D$500,"RSDSH*")))</f>
        <v>0.73977132221161979</v>
      </c>
      <c r="I20" s="101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333</v>
      </c>
      <c r="C21" s="24" t="s">
        <v>352</v>
      </c>
      <c r="D21" s="24" t="s">
        <v>349</v>
      </c>
      <c r="E21" s="24" t="s">
        <v>223</v>
      </c>
      <c r="F21" s="101">
        <f>MAX(0,1-(1/AVERAGEIFS(COP!$L$2:$L$500,COP!$C$2:$C$500,'Ambient Heat'!$B21,COP!$G$2:$G$500,'Ambient Heat'!F$4,COP!$D$2:$D$500,"RSDSH*")))</f>
        <v>0.67905129739433201</v>
      </c>
      <c r="G21" s="101">
        <f>MAX(0,1-(1/AVERAGEIFS(COP!$L$2:$L$500,COP!$C$2:$C$500,'Ambient Heat'!$B21,COP!$G$2:$G$500,'Ambient Heat'!G$4,COP!$D$2:$D$500,"RSDSH*")))</f>
        <v>0.70822845217666552</v>
      </c>
      <c r="H21" s="101">
        <f>MAX(0,1-(1/AVERAGEIFS(COP!$L$2:$L$500,COP!$C$2:$C$500,'Ambient Heat'!$B21,COP!$G$2:$G$500,'Ambient Heat'!H$4,COP!$D$2:$D$500,"RSDSH*")))</f>
        <v>0.73977132221161979</v>
      </c>
      <c r="I21" s="101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334</v>
      </c>
      <c r="C22" s="24" t="s">
        <v>352</v>
      </c>
      <c r="D22" s="24" t="s">
        <v>349</v>
      </c>
      <c r="E22" s="24" t="s">
        <v>223</v>
      </c>
      <c r="F22" s="101">
        <f>MAX(0,1-(1/AVERAGEIFS(COP!$L$2:$L$500,COP!$C$2:$C$500,'Ambient Heat'!$B22,COP!$G$2:$G$500,'Ambient Heat'!F$4,COP!$D$2:$D$500,"RSDSH*")))</f>
        <v>0.67905129739433201</v>
      </c>
      <c r="G22" s="101">
        <f>MAX(0,1-(1/AVERAGEIFS(COP!$L$2:$L$500,COP!$C$2:$C$500,'Ambient Heat'!$B22,COP!$G$2:$G$500,'Ambient Heat'!G$4,COP!$D$2:$D$500,"RSDSH*")))</f>
        <v>0.71085702467957845</v>
      </c>
      <c r="H22" s="101">
        <f>MAX(0,1-(1/AVERAGEIFS(COP!$L$2:$L$500,COP!$C$2:$C$500,'Ambient Heat'!$B22,COP!$G$2:$G$500,'Ambient Heat'!H$4,COP!$D$2:$D$500,"RSDSH*")))</f>
        <v>0.73029520789439673</v>
      </c>
      <c r="I22" s="101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325</v>
      </c>
      <c r="C23" s="24" t="s">
        <v>352</v>
      </c>
      <c r="D23" s="24" t="s">
        <v>349</v>
      </c>
      <c r="E23" s="24" t="s">
        <v>223</v>
      </c>
      <c r="F23" s="101">
        <f>MAX(0,1-(1/AVERAGEIFS(COP!$L$2:$L$500,COP!$C$2:$C$500,'Ambient Heat'!$B23,COP!$G$2:$G$500,'Ambient Heat'!F$4,COP!$D$2:$D$500,"RSDSH*")))</f>
        <v>0.70822845217666552</v>
      </c>
      <c r="G23" s="101">
        <f>MAX(0,1-(1/AVERAGEIFS(COP!$L$2:$L$500,COP!$C$2:$C$500,'Ambient Heat'!$B23,COP!$G$2:$G$500,'Ambient Heat'!G$4,COP!$D$2:$D$500,"RSDSH*")))</f>
        <v>0.72490111205228547</v>
      </c>
      <c r="H23" s="101">
        <f>MAX(0,1-(1/AVERAGEIFS(COP!$L$2:$L$500,COP!$C$2:$C$500,'Ambient Heat'!$B23,COP!$G$2:$G$500,'Ambient Heat'!H$4,COP!$D$2:$D$500,"RSDSH*")))</f>
        <v>0.75928847304574842</v>
      </c>
      <c r="I23" s="101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316</v>
      </c>
      <c r="C24" s="24" t="s">
        <v>352</v>
      </c>
      <c r="D24" s="24" t="s">
        <v>349</v>
      </c>
      <c r="E24" s="24" t="s">
        <v>223</v>
      </c>
      <c r="F24" s="101">
        <f>MAX(0,1-(1/AVERAGEIFS(COP!$L$2:$L$500,COP!$C$2:$C$500,'Ambient Heat'!$B24,COP!$G$2:$G$500,'Ambient Heat'!F$4,COP!$D$2:$D$500,"RSDSH*")))</f>
        <v>0.70822845217666552</v>
      </c>
      <c r="G24" s="101">
        <f>MAX(0,1-(1/AVERAGEIFS(COP!$L$2:$L$500,COP!$C$2:$C$500,'Ambient Heat'!$B24,COP!$G$2:$G$500,'Ambient Heat'!G$4,COP!$D$2:$D$500,"RSDSH*")))</f>
        <v>0.72490111205228547</v>
      </c>
      <c r="H24" s="101">
        <f>MAX(0,1-(1/AVERAGEIFS(COP!$L$2:$L$500,COP!$C$2:$C$500,'Ambient Heat'!$B24,COP!$G$2:$G$500,'Ambient Heat'!H$4,COP!$D$2:$D$500,"RSDSH*")))</f>
        <v>0.75928847304574842</v>
      </c>
      <c r="I24" s="101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100" t="s">
        <v>347</v>
      </c>
      <c r="F25" s="101"/>
      <c r="G25" s="101"/>
      <c r="H25" s="101"/>
      <c r="I25" s="101"/>
    </row>
    <row r="26" spans="2:10">
      <c r="B26" s="24" t="s">
        <v>336</v>
      </c>
      <c r="C26" s="24" t="s">
        <v>352</v>
      </c>
      <c r="D26" s="24" t="s">
        <v>349</v>
      </c>
      <c r="E26" s="24" t="s">
        <v>223</v>
      </c>
      <c r="F26" s="101">
        <f>MAX(0,1-(1/AVERAGEIFS(COP!$L$2:$L$500,COP!$C$2:$C$500,'Ambient Heat'!$B26,COP!$G$2:$G$500,'Ambient Heat'!F$4,COP!$D$2:$D$500,"RSDSH*")))</f>
        <v>0</v>
      </c>
      <c r="G26" s="101">
        <f>MAX(0,1-(1/AVERAGEIFS(COP!$L$2:$L$500,COP!$C$2:$C$500,'Ambient Heat'!$B26,COP!$G$2:$G$500,'Ambient Heat'!G$4,COP!$D$2:$D$500,"RSDSH*")))</f>
        <v>0</v>
      </c>
      <c r="H26" s="101">
        <f>MAX(0,1-(1/AVERAGEIFS(COP!$L$2:$L$500,COP!$C$2:$C$500,'Ambient Heat'!$B26,COP!$G$2:$G$500,'Ambient Heat'!H$4,COP!$D$2:$D$500,"RSDSH*")))</f>
        <v>2.8357564416295444E-2</v>
      </c>
      <c r="I26" s="101">
        <f>MAX(0,1-(1/AVERAGEIFS(COP!$L$2:$L$500,COP!$C$2:$C$500,'Ambient Heat'!$B26,COP!$G$2:$G$500,'Ambient Heat'!I$4,COP!$D$2:$D$500,"RSDSH*")))</f>
        <v>2.8357564416295444E-2</v>
      </c>
      <c r="J26" s="24">
        <v>5</v>
      </c>
    </row>
    <row r="27" spans="2:10">
      <c r="B27" s="24" t="s">
        <v>337</v>
      </c>
      <c r="C27" s="24" t="s">
        <v>352</v>
      </c>
      <c r="D27" s="24" t="s">
        <v>349</v>
      </c>
      <c r="E27" s="24" t="s">
        <v>223</v>
      </c>
      <c r="F27" s="101">
        <f>MAX(0,1-(1/AVERAGEIFS(COP!$L$2:$L$500,COP!$C$2:$C$500,'Ambient Heat'!$B27,COP!$G$2:$G$500,'Ambient Heat'!F$4,COP!$D$2:$D$500,"RSDSH*")))</f>
        <v>0</v>
      </c>
      <c r="G27" s="101">
        <f>MAX(0,1-(1/AVERAGEIFS(COP!$L$2:$L$500,COP!$C$2:$C$500,'Ambient Heat'!$B27,COP!$G$2:$G$500,'Ambient Heat'!G$4,COP!$D$2:$D$500,"RSDSH*")))</f>
        <v>0</v>
      </c>
      <c r="H27" s="101">
        <f>MAX(0,1-(1/AVERAGEIFS(COP!$L$2:$L$500,COP!$C$2:$C$500,'Ambient Heat'!$B27,COP!$G$2:$G$500,'Ambient Heat'!H$4,COP!$D$2:$D$500,"RSDSH*")))</f>
        <v>0</v>
      </c>
      <c r="I27" s="101">
        <f>MAX(0,1-(1/AVERAGEIFS(COP!$L$2:$L$500,COP!$C$2:$C$500,'Ambient Heat'!$B27,COP!$G$2:$G$500,'Ambient Heat'!I$4,COP!$D$2:$D$500,"RSDSH*")))</f>
        <v>0</v>
      </c>
      <c r="J27" s="24">
        <v>5</v>
      </c>
    </row>
    <row r="28" spans="2:10">
      <c r="B28" s="100" t="s">
        <v>348</v>
      </c>
      <c r="F28" s="101"/>
      <c r="G28" s="101"/>
      <c r="H28" s="101"/>
      <c r="I28" s="101"/>
    </row>
    <row r="29" spans="2:10">
      <c r="B29" s="24" t="s">
        <v>335</v>
      </c>
      <c r="C29" s="24" t="s">
        <v>352</v>
      </c>
      <c r="D29" s="24" t="s">
        <v>349</v>
      </c>
      <c r="E29" s="24" t="s">
        <v>223</v>
      </c>
      <c r="F29" s="101">
        <f>MAX(0,1-(1/AVERAGEIFS(COP!$L$2:$L$500,COP!$C$2:$C$500,'Ambient Heat'!$B29,COP!$G$2:$G$500,'Ambient Heat'!F$4,COP!$D$2:$D$500,"RSDSH*")))</f>
        <v>0</v>
      </c>
      <c r="G29" s="101">
        <f>MAX(0,1-(1/AVERAGEIFS(COP!$L$2:$L$500,COP!$C$2:$C$500,'Ambient Heat'!$B29,COP!$G$2:$G$500,'Ambient Heat'!G$4,COP!$D$2:$D$500,"RSDSH*")))</f>
        <v>0</v>
      </c>
      <c r="H29" s="101">
        <f>MAX(0,1-(1/AVERAGEIFS(COP!$L$2:$L$500,COP!$C$2:$C$500,'Ambient Heat'!$B29,COP!$G$2:$G$500,'Ambient Heat'!H$4,COP!$D$2:$D$500,"RSDSH*")))</f>
        <v>0</v>
      </c>
      <c r="I29" s="101">
        <f>MAX(0,1-(1/AVERAGEIFS(COP!$L$2:$L$500,COP!$C$2:$C$500,'Ambient Heat'!$B29,COP!$G$2:$G$500,'Ambient Heat'!I$4,COP!$D$2:$D$500,"RSDSH*")))</f>
        <v>0</v>
      </c>
      <c r="J29" s="24">
        <v>5</v>
      </c>
    </row>
    <row r="30" spans="2:10">
      <c r="B30" s="100" t="s">
        <v>350</v>
      </c>
      <c r="F30" s="101"/>
      <c r="G30" s="101"/>
      <c r="H30" s="101"/>
      <c r="I30" s="101"/>
    </row>
    <row r="31" spans="2:10">
      <c r="B31" s="24" t="s">
        <v>326</v>
      </c>
      <c r="C31" s="24" t="s">
        <v>352</v>
      </c>
      <c r="D31" s="24" t="s">
        <v>349</v>
      </c>
      <c r="E31" s="24" t="s">
        <v>277</v>
      </c>
      <c r="F31" s="101">
        <f>MAX(0,1-(1/AVERAGEIFS(COP!$L$2:$L$500,COP!$C$2:$C$500,'Ambient Heat'!$B31,COP!$G$2:$G$500,'Ambient Heat'!F$4,COP!$D$2:$D$500,"RSDSH*")))</f>
        <v>0.67635275799933481</v>
      </c>
      <c r="G31" s="101">
        <f>MAX(0,1-(1/AVERAGEIFS(COP!$L$2:$L$500,COP!$C$2:$C$500,'Ambient Heat'!$B31,COP!$G$2:$G$500,'Ambient Heat'!G$4,COP!$D$2:$D$500,"RSDSH*")))</f>
        <v>0.69658071062437732</v>
      </c>
      <c r="H31" s="101">
        <f>MAX(0,1-(1/AVERAGEIFS(COP!$L$2:$L$500,COP!$C$2:$C$500,'Ambient Heat'!$B31,COP!$G$2:$G$500,'Ambient Heat'!H$4,COP!$D$2:$D$500,"RSDSH*")))</f>
        <v>0.73758331729675719</v>
      </c>
      <c r="I31" s="101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317</v>
      </c>
      <c r="C32" s="24" t="s">
        <v>352</v>
      </c>
      <c r="D32" s="24" t="s">
        <v>349</v>
      </c>
      <c r="E32" s="24" t="s">
        <v>277</v>
      </c>
      <c r="F32" s="101">
        <f>MAX(0,1-(1/AVERAGEIFS(COP!$L$2:$L$500,COP!$C$2:$C$500,'Ambient Heat'!$B32,COP!$G$2:$G$500,'Ambient Heat'!F$4,COP!$D$2:$D$500,"RSDSH*")))</f>
        <v>0.67635275799933481</v>
      </c>
      <c r="G32" s="101">
        <f>MAX(0,1-(1/AVERAGEIFS(COP!$L$2:$L$500,COP!$C$2:$C$500,'Ambient Heat'!$B32,COP!$G$2:$G$500,'Ambient Heat'!G$4,COP!$D$2:$D$500,"RSDSH*")))</f>
        <v>0.69658071062437732</v>
      </c>
      <c r="H32" s="101">
        <f>MAX(0,1-(1/AVERAGEIFS(COP!$L$2:$L$500,COP!$C$2:$C$500,'Ambient Heat'!$B32,COP!$G$2:$G$500,'Ambient Heat'!H$4,COP!$D$2:$D$500,"RSDSH*")))</f>
        <v>0.73758331729675719</v>
      </c>
      <c r="I32" s="101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327</v>
      </c>
      <c r="C33" s="24" t="s">
        <v>352</v>
      </c>
      <c r="D33" s="24" t="s">
        <v>349</v>
      </c>
      <c r="E33" s="24" t="s">
        <v>277</v>
      </c>
      <c r="F33" s="101">
        <f>MAX(0,1-(1/AVERAGEIFS(COP!$L$2:$L$500,COP!$C$2:$C$500,'Ambient Heat'!$B33,COP!$G$2:$G$500,'Ambient Heat'!F$4,COP!$D$2:$D$500,"RSDSH*")))</f>
        <v>0.67635275799933481</v>
      </c>
      <c r="G33" s="101">
        <f>MAX(0,1-(1/AVERAGEIFS(COP!$L$2:$L$500,COP!$C$2:$C$500,'Ambient Heat'!$B33,COP!$G$2:$G$500,'Ambient Heat'!G$4,COP!$D$2:$D$500,"RSDSH*")))</f>
        <v>0.70577523454484981</v>
      </c>
      <c r="H33" s="101">
        <f>MAX(0,1-(1/AVERAGEIFS(COP!$L$2:$L$500,COP!$C$2:$C$500,'Ambient Heat'!$B33,COP!$G$2:$G$500,'Ambient Heat'!H$4,COP!$D$2:$D$500,"RSDSH*")))</f>
        <v>0.73758331729675719</v>
      </c>
      <c r="I33" s="101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338</v>
      </c>
      <c r="C34" s="24" t="s">
        <v>352</v>
      </c>
      <c r="D34" s="24" t="s">
        <v>349</v>
      </c>
      <c r="E34" s="24" t="s">
        <v>277</v>
      </c>
      <c r="F34" s="101">
        <f>MAX(0,1-(1/AVERAGEIFS(COP!$L$2:$L$500,COP!$C$2:$C$500,'Ambient Heat'!$B34,COP!$G$2:$G$500,'Ambient Heat'!F$4,COP!$D$2:$D$500,"RSDSH*")))</f>
        <v>0.67635275799933481</v>
      </c>
      <c r="G34" s="101">
        <f>MAX(0,1-(1/AVERAGEIFS(COP!$L$2:$L$500,COP!$C$2:$C$500,'Ambient Heat'!$B34,COP!$G$2:$G$500,'Ambient Heat'!G$4,COP!$D$2:$D$500,"RSDSH*")))</f>
        <v>0.70577523454484981</v>
      </c>
      <c r="H34" s="101">
        <f>MAX(0,1-(1/AVERAGEIFS(COP!$L$2:$L$500,COP!$C$2:$C$500,'Ambient Heat'!$B34,COP!$G$2:$G$500,'Ambient Heat'!H$4,COP!$D$2:$D$500,"RSDSH*")))</f>
        <v>0.73758331729675719</v>
      </c>
      <c r="I34" s="101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339</v>
      </c>
      <c r="C35" s="24" t="s">
        <v>352</v>
      </c>
      <c r="D35" s="24" t="s">
        <v>349</v>
      </c>
      <c r="E35" s="24" t="s">
        <v>277</v>
      </c>
      <c r="F35" s="101">
        <f>MAX(0,1-(1/AVERAGEIFS(COP!$L$2:$L$500,COP!$C$2:$C$500,'Ambient Heat'!$B35,COP!$G$2:$G$500,'Ambient Heat'!F$4,COP!$D$2:$D$500,"RSDSH*")))</f>
        <v>0.67635275799933481</v>
      </c>
      <c r="G35" s="101">
        <f>MAX(0,1-(1/AVERAGEIFS(COP!$L$2:$L$500,COP!$C$2:$C$500,'Ambient Heat'!$B35,COP!$G$2:$G$500,'Ambient Heat'!G$4,COP!$D$2:$D$500,"RSDSH*")))</f>
        <v>0.70842590810750883</v>
      </c>
      <c r="H35" s="101">
        <f>MAX(0,1-(1/AVERAGEIFS(COP!$L$2:$L$500,COP!$C$2:$C$500,'Ambient Heat'!$B35,COP!$G$2:$G$500,'Ambient Heat'!H$4,COP!$D$2:$D$500,"RSDSH*")))</f>
        <v>0.72802752773053347</v>
      </c>
      <c r="I35" s="101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328</v>
      </c>
      <c r="C36" s="24" t="s">
        <v>352</v>
      </c>
      <c r="D36" s="24" t="s">
        <v>349</v>
      </c>
      <c r="E36" s="24" t="s">
        <v>277</v>
      </c>
      <c r="F36" s="101">
        <f>MAX(0,1-(1/AVERAGEIFS(COP!$L$2:$L$500,COP!$C$2:$C$500,'Ambient Heat'!$B36,COP!$G$2:$G$500,'Ambient Heat'!F$4,COP!$D$2:$D$500,"RSDSH*")))</f>
        <v>0.70577523454484981</v>
      </c>
      <c r="G36" s="101">
        <f>MAX(0,1-(1/AVERAGEIFS(COP!$L$2:$L$500,COP!$C$2:$C$500,'Ambient Heat'!$B36,COP!$G$2:$G$500,'Ambient Heat'!G$4,COP!$D$2:$D$500,"RSDSH*")))</f>
        <v>0.72258807828514493</v>
      </c>
      <c r="H36" s="101">
        <f>MAX(0,1-(1/AVERAGEIFS(COP!$L$2:$L$500,COP!$C$2:$C$500,'Ambient Heat'!$B36,COP!$G$2:$G$500,'Ambient Heat'!H$4,COP!$D$2:$D$500,"RSDSH*")))</f>
        <v>0.75726456849950041</v>
      </c>
      <c r="I36" s="101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319</v>
      </c>
      <c r="C37" s="24" t="s">
        <v>352</v>
      </c>
      <c r="D37" s="24" t="s">
        <v>349</v>
      </c>
      <c r="E37" s="24" t="s">
        <v>277</v>
      </c>
      <c r="F37" s="101">
        <f>MAX(0,1-(1/AVERAGEIFS(COP!$L$2:$L$500,COP!$C$2:$C$500,'Ambient Heat'!$B37,COP!$G$2:$G$500,'Ambient Heat'!F$4,COP!$D$2:$D$500,"RSDSH*")))</f>
        <v>0.70577523454484981</v>
      </c>
      <c r="G37" s="101">
        <f>MAX(0,1-(1/AVERAGEIFS(COP!$L$2:$L$500,COP!$C$2:$C$500,'Ambient Heat'!$B37,COP!$G$2:$G$500,'Ambient Heat'!G$4,COP!$D$2:$D$500,"RSDSH*")))</f>
        <v>0.72258807828514493</v>
      </c>
      <c r="H37" s="101">
        <f>MAX(0,1-(1/AVERAGEIFS(COP!$L$2:$L$500,COP!$C$2:$C$500,'Ambient Heat'!$B37,COP!$G$2:$G$500,'Ambient Heat'!H$4,COP!$D$2:$D$500,"RSDSH*")))</f>
        <v>0.75726456849950041</v>
      </c>
      <c r="I37" s="101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100" t="s">
        <v>347</v>
      </c>
      <c r="F38" s="101"/>
      <c r="G38" s="101"/>
      <c r="H38" s="101"/>
      <c r="I38" s="101"/>
    </row>
    <row r="39" spans="2:10">
      <c r="B39" s="24" t="s">
        <v>341</v>
      </c>
      <c r="C39" s="24" t="s">
        <v>352</v>
      </c>
      <c r="D39" s="24" t="s">
        <v>349</v>
      </c>
      <c r="E39" s="24" t="s">
        <v>277</v>
      </c>
      <c r="F39" s="101">
        <f>MAX(0,1-(1/AVERAGEIFS(COP!$L$2:$L$500,COP!$C$2:$C$500,'Ambient Heat'!$B39,COP!$G$2:$G$500,'Ambient Heat'!F$4,COP!$D$2:$D$500,"RSDSH*")))</f>
        <v>0</v>
      </c>
      <c r="G39" s="101">
        <f>MAX(0,1-(1/AVERAGEIFS(COP!$L$2:$L$500,COP!$C$2:$C$500,'Ambient Heat'!$B39,COP!$G$2:$G$500,'Ambient Heat'!G$4,COP!$D$2:$D$500,"RSDSH*")))</f>
        <v>0</v>
      </c>
      <c r="H39" s="101">
        <f>MAX(0,1-(1/AVERAGEIFS(COP!$L$2:$L$500,COP!$C$2:$C$500,'Ambient Heat'!$B39,COP!$G$2:$G$500,'Ambient Heat'!H$4,COP!$D$2:$D$500,"RSDSH*")))</f>
        <v>4.0094805451313498E-2</v>
      </c>
      <c r="I39" s="101">
        <f>MAX(0,1-(1/AVERAGEIFS(COP!$L$2:$L$500,COP!$C$2:$C$500,'Ambient Heat'!$B39,COP!$G$2:$G$500,'Ambient Heat'!I$4,COP!$D$2:$D$500,"RSDSH*")))</f>
        <v>4.0094805451313498E-2</v>
      </c>
      <c r="J39" s="24">
        <v>5</v>
      </c>
    </row>
    <row r="40" spans="2:10">
      <c r="B40" s="24" t="s">
        <v>342</v>
      </c>
      <c r="C40" s="24" t="s">
        <v>352</v>
      </c>
      <c r="D40" s="24" t="s">
        <v>349</v>
      </c>
      <c r="E40" s="24" t="s">
        <v>277</v>
      </c>
      <c r="F40" s="101">
        <f>MAX(0,1-(1/AVERAGEIFS(COP!$L$2:$L$500,COP!$C$2:$C$500,'Ambient Heat'!$B40,COP!$G$2:$G$500,'Ambient Heat'!F$4,COP!$D$2:$D$500,"RSDSH*")))</f>
        <v>0</v>
      </c>
      <c r="G40" s="101">
        <f>MAX(0,1-(1/AVERAGEIFS(COP!$L$2:$L$500,COP!$C$2:$C$500,'Ambient Heat'!$B40,COP!$G$2:$G$500,'Ambient Heat'!G$4,COP!$D$2:$D$500,"RSDSH*")))</f>
        <v>0</v>
      </c>
      <c r="H40" s="101">
        <f>MAX(0,1-(1/AVERAGEIFS(COP!$L$2:$L$500,COP!$C$2:$C$500,'Ambient Heat'!$B40,COP!$G$2:$G$500,'Ambient Heat'!H$4,COP!$D$2:$D$500,"RSDSH*")))</f>
        <v>0</v>
      </c>
      <c r="I40" s="101">
        <f>MAX(0,1-(1/AVERAGEIFS(COP!$L$2:$L$500,COP!$C$2:$C$500,'Ambient Heat'!$B40,COP!$G$2:$G$500,'Ambient Heat'!I$4,COP!$D$2:$D$500,"RSDSH*")))</f>
        <v>0</v>
      </c>
      <c r="J40" s="24">
        <v>5</v>
      </c>
    </row>
    <row r="41" spans="2:10">
      <c r="B41" s="100" t="s">
        <v>348</v>
      </c>
      <c r="F41" s="101"/>
      <c r="G41" s="101"/>
      <c r="H41" s="101"/>
      <c r="I41" s="101"/>
    </row>
    <row r="42" spans="2:10">
      <c r="B42" s="24" t="s">
        <v>340</v>
      </c>
      <c r="C42" s="24" t="s">
        <v>352</v>
      </c>
      <c r="D42" s="24" t="s">
        <v>349</v>
      </c>
      <c r="E42" s="24" t="s">
        <v>277</v>
      </c>
      <c r="F42" s="101">
        <f>MAX(0,1-(1/AVERAGEIFS(COP!$L$2:$L$500,COP!$C$2:$C$500,'Ambient Heat'!$B42,COP!$G$2:$G$500,'Ambient Heat'!F$4,COP!$D$2:$D$500,"RSDSH*")))</f>
        <v>0</v>
      </c>
      <c r="G42" s="101">
        <f>MAX(0,1-(1/AVERAGEIFS(COP!$L$2:$L$500,COP!$C$2:$C$500,'Ambient Heat'!$B42,COP!$G$2:$G$500,'Ambient Heat'!G$4,COP!$D$2:$D$500,"RSDSH*")))</f>
        <v>0</v>
      </c>
      <c r="H42" s="101">
        <f>MAX(0,1-(1/AVERAGEIFS(COP!$L$2:$L$500,COP!$C$2:$C$500,'Ambient Heat'!$B42,COP!$G$2:$G$500,'Ambient Heat'!H$4,COP!$D$2:$D$500,"RSDSH*")))</f>
        <v>0</v>
      </c>
      <c r="I42" s="101">
        <f>MAX(0,1-(1/AVERAGEIFS(COP!$L$2:$L$500,COP!$C$2:$C$500,'Ambient Heat'!$B42,COP!$G$2:$G$500,'Ambient Heat'!I$4,COP!$D$2:$D$500,"RSDSH*")))</f>
        <v>0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41"/>
  <sheetViews>
    <sheetView topLeftCell="A5" workbookViewId="0"/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295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2" t="s">
        <v>134</v>
      </c>
      <c r="T3" s="112"/>
      <c r="U3" s="112"/>
      <c r="V3" s="112"/>
    </row>
    <row r="4" spans="1:26" ht="15.75" thickBot="1">
      <c r="A4" s="43" t="s">
        <v>295</v>
      </c>
      <c r="B4" s="43"/>
      <c r="C4" s="26"/>
      <c r="D4" s="44" t="s">
        <v>37</v>
      </c>
      <c r="E4" s="113" t="s">
        <v>38</v>
      </c>
      <c r="F4" s="114"/>
      <c r="G4" s="114"/>
      <c r="H4" s="114"/>
      <c r="I4" s="114"/>
      <c r="J4" s="11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292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293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0.25955838772332829</v>
      </c>
      <c r="O7" s="47">
        <f t="shared" ref="O7:O8" si="9">IF($D7=0,"",MIN($D7*(1+$S$4)^($O$5-$D$5),T7))</f>
        <v>0.25955838772332829</v>
      </c>
      <c r="P7" s="47">
        <f t="shared" ref="P7:P8" si="10">IF($D7=0,"",MIN($D7*(1+$S$4)^($P$5-$D$5),T7))</f>
        <v>0.25955838772332829</v>
      </c>
      <c r="Q7" s="47">
        <f t="shared" ref="Q7:Q8" si="11">IF($D7=0,"",MIN($D7*(1+$S$4)^($Q$5-$D$5),T7))</f>
        <v>0.25955838772332829</v>
      </c>
      <c r="S7" s="81">
        <v>0</v>
      </c>
      <c r="T7" s="81">
        <f>SUM(RSDCK_share!G40*0.3*2/SUM(RSDCK_share!S40:S41))</f>
        <v>0.25955838772332829</v>
      </c>
      <c r="Y7" s="115" t="s">
        <v>284</v>
      </c>
      <c r="Z7" s="115"/>
    </row>
    <row r="8" spans="1:26" ht="15.75" thickBot="1">
      <c r="A8" s="49" t="s">
        <v>294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282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296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291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279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290</v>
      </c>
    </row>
    <row r="20" spans="1:26" s="23" customFormat="1" ht="15">
      <c r="A20" s="23" t="s">
        <v>201</v>
      </c>
      <c r="B20" s="23" t="s">
        <v>297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301</v>
      </c>
      <c r="Z20" s="84" t="s">
        <v>289</v>
      </c>
    </row>
    <row r="21" spans="1:26" s="23" customFormat="1" ht="15">
      <c r="A21" s="23" t="s">
        <v>203</v>
      </c>
      <c r="B21" s="23" t="s">
        <v>297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-0.25955838772332829</v>
      </c>
      <c r="M21" s="34">
        <f t="shared" si="14"/>
        <v>-0.25955838772332829</v>
      </c>
      <c r="N21" s="34">
        <f t="shared" si="14"/>
        <v>-0.25955838772332829</v>
      </c>
      <c r="O21" s="34">
        <f t="shared" si="14"/>
        <v>-0.25955838772332829</v>
      </c>
      <c r="P21" s="24">
        <v>0</v>
      </c>
      <c r="Q21" s="24">
        <v>5</v>
      </c>
      <c r="R21" s="23" t="s">
        <v>302</v>
      </c>
      <c r="Z21" s="84"/>
    </row>
    <row r="22" spans="1:26" s="23" customFormat="1" ht="15">
      <c r="A22" s="23" t="s">
        <v>200</v>
      </c>
      <c r="B22" s="23" t="s">
        <v>297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303</v>
      </c>
      <c r="Z22" s="84"/>
    </row>
    <row r="30" spans="1:26">
      <c r="D30" s="109" t="s">
        <v>419</v>
      </c>
    </row>
    <row r="32" spans="1:26" ht="15">
      <c r="D32" s="104" t="s">
        <v>405</v>
      </c>
      <c r="E32" s="103" t="s">
        <v>406</v>
      </c>
      <c r="F32" s="103" t="s">
        <v>406</v>
      </c>
      <c r="G32" s="104" t="s">
        <v>407</v>
      </c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4:19">
      <c r="D33" s="104" t="s">
        <v>8</v>
      </c>
      <c r="E33" s="104" t="s">
        <v>408</v>
      </c>
      <c r="F33" s="104" t="s">
        <v>409</v>
      </c>
      <c r="G33" s="106">
        <v>2018</v>
      </c>
      <c r="H33" s="106">
        <v>2020</v>
      </c>
      <c r="I33" s="106">
        <v>2022</v>
      </c>
      <c r="J33" s="106">
        <v>2025</v>
      </c>
      <c r="K33" s="106">
        <v>2030</v>
      </c>
      <c r="L33" s="106">
        <v>2035</v>
      </c>
      <c r="M33" s="106">
        <v>2040</v>
      </c>
      <c r="N33" s="106">
        <v>2045</v>
      </c>
      <c r="O33" s="106">
        <v>2050</v>
      </c>
      <c r="P33" s="106">
        <v>2055</v>
      </c>
      <c r="Q33" s="106">
        <v>2060</v>
      </c>
      <c r="R33" s="106">
        <v>2065</v>
      </c>
      <c r="S33" s="106">
        <v>2070</v>
      </c>
    </row>
    <row r="34" spans="4:19">
      <c r="D34" s="105" t="s">
        <v>410</v>
      </c>
      <c r="E34" s="105" t="s">
        <v>411</v>
      </c>
      <c r="F34" s="105" t="s">
        <v>216</v>
      </c>
      <c r="G34" s="107">
        <v>206.79888500000001</v>
      </c>
      <c r="H34" s="107">
        <v>205.47315865384601</v>
      </c>
      <c r="I34" s="107">
        <v>204.14743230769199</v>
      </c>
      <c r="J34" s="107">
        <v>202.15884278846201</v>
      </c>
      <c r="K34" s="107">
        <v>198.84452692307701</v>
      </c>
      <c r="L34" s="107">
        <v>195.53021105769199</v>
      </c>
      <c r="M34" s="107">
        <v>192.21589519230801</v>
      </c>
      <c r="N34" s="107">
        <v>188.90157932692301</v>
      </c>
      <c r="O34" s="107">
        <v>185.58726346153799</v>
      </c>
      <c r="P34" s="107">
        <v>182.27294759615401</v>
      </c>
      <c r="Q34" s="107">
        <v>178.95863173076901</v>
      </c>
      <c r="R34" s="107">
        <v>175.64431586538501</v>
      </c>
      <c r="S34" s="107">
        <v>172.33</v>
      </c>
    </row>
    <row r="35" spans="4:19">
      <c r="D35" s="105" t="s">
        <v>412</v>
      </c>
      <c r="E35" s="105" t="s">
        <v>411</v>
      </c>
      <c r="F35" s="105" t="s">
        <v>216</v>
      </c>
      <c r="G35" s="108"/>
      <c r="H35" s="107">
        <v>19.827179546153801</v>
      </c>
      <c r="I35" s="107">
        <v>55.414514392307701</v>
      </c>
      <c r="J35" s="107">
        <v>100.058340911538</v>
      </c>
      <c r="K35" s="107">
        <v>160.20883557692301</v>
      </c>
      <c r="L35" s="107">
        <v>245.24645174230801</v>
      </c>
      <c r="M35" s="107">
        <v>331.829702807692</v>
      </c>
      <c r="N35" s="107">
        <v>444.08010267307702</v>
      </c>
      <c r="O35" s="107">
        <v>555.16270963846205</v>
      </c>
      <c r="P35" s="107">
        <v>671.71042000384602</v>
      </c>
      <c r="Q35" s="107">
        <v>794.35521066923104</v>
      </c>
      <c r="R35" s="107">
        <v>926.27590313461599</v>
      </c>
      <c r="S35" s="107">
        <v>1071.1269420000001</v>
      </c>
    </row>
    <row r="36" spans="4:19">
      <c r="D36" s="105" t="s">
        <v>413</v>
      </c>
      <c r="E36" s="105" t="s">
        <v>414</v>
      </c>
      <c r="F36" s="105" t="s">
        <v>216</v>
      </c>
      <c r="G36" s="107">
        <v>766.351721</v>
      </c>
      <c r="H36" s="107">
        <v>761.43934711538498</v>
      </c>
      <c r="I36" s="107">
        <v>756.52697323076904</v>
      </c>
      <c r="J36" s="107">
        <v>749.158412403846</v>
      </c>
      <c r="K36" s="107">
        <v>736.87747769230805</v>
      </c>
      <c r="L36" s="107">
        <v>724.59654298076896</v>
      </c>
      <c r="M36" s="107">
        <v>712.31560826923101</v>
      </c>
      <c r="N36" s="107">
        <v>700.03467355769203</v>
      </c>
      <c r="O36" s="107">
        <v>687.75373884615396</v>
      </c>
      <c r="P36" s="107">
        <v>675.47280413461499</v>
      </c>
      <c r="Q36" s="107">
        <v>663.19186942307704</v>
      </c>
      <c r="R36" s="107">
        <v>650.91093471153795</v>
      </c>
      <c r="S36" s="107">
        <v>638.63</v>
      </c>
    </row>
    <row r="37" spans="4:19">
      <c r="D37" s="105" t="s">
        <v>415</v>
      </c>
      <c r="E37" s="105" t="s">
        <v>414</v>
      </c>
      <c r="F37" s="105" t="s">
        <v>216</v>
      </c>
      <c r="G37" s="108"/>
      <c r="H37" s="107">
        <v>26.861509084615498</v>
      </c>
      <c r="I37" s="107">
        <v>62.533352969230698</v>
      </c>
      <c r="J37" s="107">
        <v>113.17294079615399</v>
      </c>
      <c r="K37" s="107">
        <v>191.388898607692</v>
      </c>
      <c r="L37" s="107">
        <v>274.59811831923099</v>
      </c>
      <c r="M37" s="107">
        <v>354.68028573076901</v>
      </c>
      <c r="N37" s="107">
        <v>466.72876144230798</v>
      </c>
      <c r="O37" s="107">
        <v>556.58292615384596</v>
      </c>
      <c r="P37" s="107">
        <v>639.23816586538499</v>
      </c>
      <c r="Q37" s="107">
        <v>716.68692657692304</v>
      </c>
      <c r="R37" s="107">
        <v>793.71905828846195</v>
      </c>
      <c r="S37" s="107">
        <v>874.35938799999997</v>
      </c>
    </row>
    <row r="38" spans="4:19">
      <c r="D38" s="105" t="s">
        <v>416</v>
      </c>
      <c r="E38" s="105" t="s">
        <v>417</v>
      </c>
      <c r="F38" s="105" t="s">
        <v>216</v>
      </c>
      <c r="G38" s="107">
        <v>724.42972899999995</v>
      </c>
      <c r="H38" s="107">
        <v>719.785624550031</v>
      </c>
      <c r="I38" s="107">
        <v>715.14152010006296</v>
      </c>
      <c r="J38" s="107">
        <v>708.17536342511005</v>
      </c>
      <c r="K38" s="107">
        <v>696.56510230018898</v>
      </c>
      <c r="L38" s="107">
        <v>684.95484117526803</v>
      </c>
      <c r="M38" s="107">
        <v>673.34458005034696</v>
      </c>
      <c r="N38" s="107">
        <v>661.73431892542499</v>
      </c>
      <c r="O38" s="107">
        <v>650.12405780050403</v>
      </c>
      <c r="P38" s="107">
        <v>638.51379667558297</v>
      </c>
      <c r="Q38" s="107">
        <v>626.90353555066099</v>
      </c>
      <c r="R38" s="107">
        <v>615.29327442574004</v>
      </c>
      <c r="S38" s="107">
        <v>603.68301330081897</v>
      </c>
    </row>
    <row r="39" spans="4:19">
      <c r="D39" s="105" t="s">
        <v>418</v>
      </c>
      <c r="E39" s="105" t="s">
        <v>417</v>
      </c>
      <c r="F39" s="105" t="s">
        <v>216</v>
      </c>
      <c r="G39" s="108"/>
      <c r="H39" s="107">
        <v>19.898061149968498</v>
      </c>
      <c r="I39" s="107">
        <v>45.489201199937</v>
      </c>
      <c r="J39" s="107">
        <v>83.645112174889803</v>
      </c>
      <c r="K39" s="107">
        <v>145.31736759981101</v>
      </c>
      <c r="L39" s="107">
        <v>204.39419322473199</v>
      </c>
      <c r="M39" s="107">
        <v>259.77539804965397</v>
      </c>
      <c r="N39" s="107">
        <v>340.01571207457499</v>
      </c>
      <c r="O39" s="107">
        <v>397.82287719949602</v>
      </c>
      <c r="P39" s="107">
        <v>446.53819432441702</v>
      </c>
      <c r="Q39" s="107">
        <v>488.01179144933798</v>
      </c>
      <c r="R39" s="107">
        <v>526.17582857425998</v>
      </c>
      <c r="S39" s="107">
        <v>564.02895469918099</v>
      </c>
    </row>
    <row r="40" spans="4:19">
      <c r="D40" s="109" t="s">
        <v>420</v>
      </c>
      <c r="G40" s="38">
        <f>SUM(G34,G36,G38)</f>
        <v>1697.5803350000001</v>
      </c>
      <c r="H40" s="38">
        <f t="shared" ref="H40:S40" si="16">SUM(H34,H36,H38)</f>
        <v>1686.698130319262</v>
      </c>
      <c r="I40" s="38">
        <f t="shared" si="16"/>
        <v>1675.815925638524</v>
      </c>
      <c r="J40" s="38">
        <f t="shared" si="16"/>
        <v>1659.492618617418</v>
      </c>
      <c r="K40" s="38">
        <f t="shared" si="16"/>
        <v>1632.287106915574</v>
      </c>
      <c r="L40" s="38">
        <f t="shared" si="16"/>
        <v>1605.0815952137291</v>
      </c>
      <c r="M40" s="38">
        <f t="shared" si="16"/>
        <v>1577.876083511886</v>
      </c>
      <c r="N40" s="38">
        <f t="shared" si="16"/>
        <v>1550.67057181004</v>
      </c>
      <c r="O40" s="38">
        <f t="shared" si="16"/>
        <v>1523.465060108196</v>
      </c>
      <c r="P40" s="38">
        <f t="shared" si="16"/>
        <v>1496.259548406352</v>
      </c>
      <c r="Q40" s="38">
        <f t="shared" si="16"/>
        <v>1469.0540367045071</v>
      </c>
      <c r="R40" s="38">
        <f t="shared" si="16"/>
        <v>1441.8485250026629</v>
      </c>
      <c r="S40" s="38">
        <f t="shared" si="16"/>
        <v>1414.6430133008189</v>
      </c>
    </row>
    <row r="41" spans="4:19">
      <c r="D41" s="109" t="s">
        <v>421</v>
      </c>
      <c r="G41" s="110">
        <f>SUM(G35,G37,G39)</f>
        <v>0</v>
      </c>
      <c r="H41" s="110">
        <f t="shared" ref="H41:S41" si="17">SUM(H35,H37,H39)</f>
        <v>66.58674978073779</v>
      </c>
      <c r="I41" s="110">
        <f t="shared" si="17"/>
        <v>163.4370685614754</v>
      </c>
      <c r="J41" s="110">
        <f t="shared" si="17"/>
        <v>296.87639388258179</v>
      </c>
      <c r="K41" s="110">
        <f t="shared" si="17"/>
        <v>496.91510178442599</v>
      </c>
      <c r="L41" s="110">
        <f t="shared" si="17"/>
        <v>724.23876328627102</v>
      </c>
      <c r="M41" s="110">
        <f t="shared" si="17"/>
        <v>946.28538658811499</v>
      </c>
      <c r="N41" s="110">
        <f t="shared" si="17"/>
        <v>1250.82457618996</v>
      </c>
      <c r="O41" s="110">
        <f t="shared" si="17"/>
        <v>1509.5685129918038</v>
      </c>
      <c r="P41" s="110">
        <f t="shared" si="17"/>
        <v>1757.486780193648</v>
      </c>
      <c r="Q41" s="110">
        <f t="shared" si="17"/>
        <v>1999.0539286954922</v>
      </c>
      <c r="R41" s="110">
        <f t="shared" si="17"/>
        <v>2246.170789997338</v>
      </c>
      <c r="S41" s="110">
        <f t="shared" si="17"/>
        <v>2509.5152846991814</v>
      </c>
    </row>
  </sheetData>
  <mergeCells count="3">
    <mergeCell ref="S3:V3"/>
    <mergeCell ref="E4:J4"/>
    <mergeCell ref="Y7:Z7"/>
  </mergeCells>
  <conditionalFormatting sqref="D20">
    <cfRule type="containsText" dxfId="28" priority="8" operator="containsText" text="\I: DISABLED">
      <formula>NOT(ISERROR(SEARCH("\I: DISABLED",D20)))</formula>
    </cfRule>
  </conditionalFormatting>
  <conditionalFormatting sqref="D21:D22">
    <cfRule type="containsText" dxfId="27" priority="7" operator="containsText" text="\I: DISABLED">
      <formula>NOT(ISERROR(SEARCH("\I: DISABLED",D21)))</formula>
    </cfRule>
  </conditionalFormatting>
  <conditionalFormatting sqref="E20">
    <cfRule type="containsText" dxfId="26" priority="4" operator="containsText" text="\I: DISABLED">
      <formula>NOT(ISERROR(SEARCH("\I: DISABLED",E20)))</formula>
    </cfRule>
  </conditionalFormatting>
  <conditionalFormatting sqref="E21:E22">
    <cfRule type="containsText" dxfId="25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7"/>
  <sheetViews>
    <sheetView zoomScale="60" zoomScaleNormal="60" workbookViewId="0">
      <selection activeCell="Z15" sqref="Z1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8.85546875" style="38" customWidth="1"/>
    <col min="26" max="26" width="12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2" t="s">
        <v>134</v>
      </c>
      <c r="T3" s="112"/>
      <c r="U3" s="112"/>
      <c r="V3" s="112"/>
    </row>
    <row r="4" spans="1:26" ht="15.75" thickBot="1">
      <c r="A4" s="43" t="s">
        <v>32</v>
      </c>
      <c r="B4" s="43"/>
      <c r="C4" s="26"/>
      <c r="D4" s="44" t="s">
        <v>37</v>
      </c>
      <c r="E4" s="113" t="s">
        <v>38</v>
      </c>
      <c r="F4" s="114"/>
      <c r="G4" s="114"/>
      <c r="H4" s="114"/>
      <c r="I4" s="114"/>
      <c r="J4" s="114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3.1517119549415412E-2</v>
      </c>
      <c r="E6" s="46">
        <f>IF($D6=0,"",MAX($D6*(1-$S$4)^($E$5-$D$5),S6))</f>
        <v>2.8365407594473872E-2</v>
      </c>
      <c r="F6" s="46">
        <f>IF($D6=0,"",MAX($D6*(1-$S$4)^($F$5-$D$5),S6))</f>
        <v>2.5528866835026486E-2</v>
      </c>
      <c r="G6" s="46">
        <f>IF($D6=0,"",MAX($D6*(1-$S$4)^($G$5-$D$5),S6))</f>
        <v>1.5074540577414792E-2</v>
      </c>
      <c r="H6" s="46">
        <f>IF($D6=0,"",MAX($D6*(1-$S$4)^($H$5-$D$5),S6))</f>
        <v>8.9013654655576632E-3</v>
      </c>
      <c r="I6" s="46">
        <f>IF($D6=0,"",MAX($D6*(1-$S$4)^($I$5-$D$5),S6))</f>
        <v>1.0821982345905271E-3</v>
      </c>
      <c r="J6" s="46">
        <f>IF($D6=0,"",MAX($D6*(1-$S$4)^($J$5-$D$5),S6))</f>
        <v>1.3157004096533653E-4</v>
      </c>
      <c r="K6" s="23"/>
      <c r="L6" s="47">
        <f>IF($D6=0,"",MIN($D6*(1+$S$4)^($L$5-$D$5),T6))</f>
        <v>3.4668831504356956E-2</v>
      </c>
      <c r="M6" s="47">
        <f>IF($D6=0,"",MIN($D6*(1+$S$4)^($M$5-$D$5),T6))</f>
        <v>3.8135714654792652E-2</v>
      </c>
      <c r="N6" s="47">
        <f>IF($D6=0,"",MIN($D6*(1+$S$4)^($N$5-$D$5),T6))</f>
        <v>6.1417949808690149E-2</v>
      </c>
      <c r="O6" s="47">
        <f>IF($D6=0,"",MIN($D6*(1+$S$4)^($O$5-$D$5),T6))</f>
        <v>9.891422234639359E-2</v>
      </c>
      <c r="P6" s="47">
        <f>IF($D6=0,"",MIN($D6*(1+$S$4)^($P$5-$D$5),T6))</f>
        <v>0.66544542582294486</v>
      </c>
      <c r="Q6" s="47">
        <f>IF($D6=0,"",MIN($D6*(1+$S$4)^($Q$5-$D$5),T6))</f>
        <v>0.9</v>
      </c>
      <c r="S6" s="81">
        <v>0</v>
      </c>
      <c r="T6" s="81">
        <v>0.9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6.6547326946506062E-6</v>
      </c>
      <c r="E7" s="46">
        <f t="shared" ref="E7:E18" si="0">IF($D7=0,"",MAX($D7*(1-$S$4)^($E$5-$D$5),S7))</f>
        <v>5.989259425185546E-6</v>
      </c>
      <c r="F7" s="46">
        <f t="shared" ref="F7:F18" si="1">IF($D7=0,"",MAX($D7*(1-$S$4)^($F$5-$D$5),S7))</f>
        <v>5.390333482666991E-6</v>
      </c>
      <c r="G7" s="46">
        <f t="shared" ref="G7:G18" si="2">IF($D7=0,"",MAX($D7*(1-$S$4)^($G$5-$D$5),S7))</f>
        <v>3.1829380181800323E-6</v>
      </c>
      <c r="H7" s="46">
        <f t="shared" ref="H7:H18" si="3">IF($D7=0,"",MAX($D7*(1-$S$4)^($H$5-$D$5),S7))</f>
        <v>1.8794930703551279E-6</v>
      </c>
      <c r="I7" s="46">
        <f t="shared" ref="I7:I18" si="4">IF($D7=0,"",MAX($D7*(1-$S$4)^($I$5-$D$5),S7))</f>
        <v>2.2850247981993415E-7</v>
      </c>
      <c r="J7" s="46">
        <f t="shared" ref="J7:J18" si="5">IF($D7=0,"",MAX($D7*(1-$S$4)^($J$5-$D$5),S7))</f>
        <v>2.7780567062156694E-8</v>
      </c>
      <c r="K7" s="23"/>
      <c r="L7" s="47">
        <f t="shared" ref="L7:L18" si="6">IF($D7=0,"",MIN($D7*(1+$S$4)^($L$5-$D$5),T7))</f>
        <v>7.3202059641156673E-6</v>
      </c>
      <c r="M7" s="47">
        <f t="shared" ref="M7:M18" si="7">IF($D7=0,"",MIN($D7*(1+$S$4)^($M$5-$D$5),T7))</f>
        <v>8.0522265605272343E-6</v>
      </c>
      <c r="N7" s="47">
        <f t="shared" ref="N7:N18" si="8">IF($D7=0,"",MIN($D7*(1+$S$4)^($N$5-$D$5),T7))</f>
        <v>1.2968191397994723E-5</v>
      </c>
      <c r="O7" s="47">
        <f t="shared" ref="O7:O18" si="9">IF($D7=0,"",MIN($D7*(1+$S$4)^($O$5-$D$5),T7))</f>
        <v>2.0885401928384486E-5</v>
      </c>
      <c r="P7" s="47">
        <f t="shared" ref="P7:P18" si="10">IF($D7=0,"",MIN($D7*(1+$S$4)^($P$5-$D$5),T7))</f>
        <v>1.4050654041485161E-4</v>
      </c>
      <c r="Q7" s="47">
        <f t="shared" ref="Q7:Q18" si="11">IF($D7=0,"",MIN($D7*(1+$S$4)^($Q$5-$D$5),T7))</f>
        <v>9.4525774352083097E-4</v>
      </c>
      <c r="S7" s="81">
        <v>0</v>
      </c>
      <c r="T7" s="81">
        <v>0.9</v>
      </c>
      <c r="Y7" s="115" t="s">
        <v>284</v>
      </c>
      <c r="Z7" s="115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4.773839809648944E-9</v>
      </c>
      <c r="E8" s="46">
        <f t="shared" si="0"/>
        <v>4.2964558286840501E-9</v>
      </c>
      <c r="F8" s="46">
        <f t="shared" si="1"/>
        <v>3.8668102458156447E-9</v>
      </c>
      <c r="G8" s="46">
        <f t="shared" si="2"/>
        <v>2.2833127820516805E-9</v>
      </c>
      <c r="H8" s="46">
        <f t="shared" si="3"/>
        <v>1.3482733646736972E-9</v>
      </c>
      <c r="I8" s="46">
        <f t="shared" si="4"/>
        <v>1.6391856515059891E-10</v>
      </c>
      <c r="J8" s="46">
        <f t="shared" si="5"/>
        <v>1.9928670776296113E-11</v>
      </c>
      <c r="K8" s="23"/>
      <c r="L8" s="47">
        <f t="shared" si="6"/>
        <v>5.2512237906138389E-9</v>
      </c>
      <c r="M8" s="47">
        <f t="shared" si="7"/>
        <v>5.7763461696752232E-9</v>
      </c>
      <c r="N8" s="47">
        <f t="shared" si="8"/>
        <v>9.3028632697236478E-9</v>
      </c>
      <c r="O8" s="47">
        <f t="shared" si="9"/>
        <v>1.4982354324522636E-8</v>
      </c>
      <c r="P8" s="47">
        <f t="shared" si="10"/>
        <v>1.0079378795900435E-7</v>
      </c>
      <c r="Q8" s="47">
        <f t="shared" si="11"/>
        <v>6.7809020338653803E-7</v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2.18115672605361E-2</v>
      </c>
      <c r="E9" s="46">
        <f t="shared" si="0"/>
        <v>1.963041053448249E-2</v>
      </c>
      <c r="F9" s="46">
        <f t="shared" si="1"/>
        <v>1.7667369481034242E-2</v>
      </c>
      <c r="G9" s="46">
        <f t="shared" si="2"/>
        <v>1.0432405004855911E-2</v>
      </c>
      <c r="H9" s="46">
        <f t="shared" si="3"/>
        <v>6.1602308313173692E-3</v>
      </c>
      <c r="I9" s="46">
        <f t="shared" si="4"/>
        <v>7.4894025597724799E-4</v>
      </c>
      <c r="J9" s="46">
        <f t="shared" si="5"/>
        <v>9.1053650809918527E-5</v>
      </c>
      <c r="K9" s="23"/>
      <c r="L9" s="47">
        <f t="shared" si="6"/>
        <v>2.3992723986589713E-2</v>
      </c>
      <c r="M9" s="47">
        <f t="shared" si="7"/>
        <v>2.6391996385248685E-2</v>
      </c>
      <c r="N9" s="47">
        <f t="shared" si="8"/>
        <v>4.2504574098406876E-2</v>
      </c>
      <c r="O9" s="47">
        <f t="shared" si="9"/>
        <v>6.8454041631225274E-2</v>
      </c>
      <c r="P9" s="47">
        <f t="shared" si="10"/>
        <v>0.46052456160520122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0.25393876016079275</v>
      </c>
      <c r="E10" s="46">
        <f t="shared" si="0"/>
        <v>0.22854488414471349</v>
      </c>
      <c r="F10" s="46">
        <f t="shared" si="1"/>
        <v>0.20569039573024214</v>
      </c>
      <c r="G10" s="46">
        <f t="shared" si="2"/>
        <v>0.12145812177475071</v>
      </c>
      <c r="H10" s="46">
        <f t="shared" si="3"/>
        <v>7.1719806326772564E-2</v>
      </c>
      <c r="I10" s="46">
        <f t="shared" si="4"/>
        <v>8.7194541210925628E-3</v>
      </c>
      <c r="J10" s="46">
        <f t="shared" si="5"/>
        <v>1.0600820618983876E-3</v>
      </c>
      <c r="K10" s="23"/>
      <c r="L10" s="47">
        <f t="shared" si="6"/>
        <v>0.27933263617687204</v>
      </c>
      <c r="M10" s="47">
        <f t="shared" si="7"/>
        <v>0.30726589979455926</v>
      </c>
      <c r="N10" s="47">
        <f t="shared" si="8"/>
        <v>0.49485480427813588</v>
      </c>
      <c r="O10" s="47">
        <f t="shared" si="9"/>
        <v>0.50787752032158551</v>
      </c>
      <c r="P10" s="47">
        <f t="shared" si="10"/>
        <v>0.50787752032158551</v>
      </c>
      <c r="Q10" s="47">
        <f t="shared" si="11"/>
        <v>0.50787752032158551</v>
      </c>
      <c r="S10" s="81">
        <v>0</v>
      </c>
      <c r="T10" s="81">
        <f>D10*Z14</f>
        <v>0.50787752032158551</v>
      </c>
      <c r="Y10" s="76" t="s">
        <v>286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0.27797321514560652</v>
      </c>
      <c r="E11" s="46">
        <f t="shared" si="0"/>
        <v>0.25017589363104586</v>
      </c>
      <c r="F11" s="46">
        <f t="shared" si="1"/>
        <v>0.22515830426794131</v>
      </c>
      <c r="G11" s="46">
        <f t="shared" si="2"/>
        <v>0.13295372708717668</v>
      </c>
      <c r="H11" s="46">
        <f t="shared" si="3"/>
        <v>7.8507846307706991E-2</v>
      </c>
      <c r="I11" s="46">
        <f t="shared" si="4"/>
        <v>9.5447213132016026E-3</v>
      </c>
      <c r="J11" s="46">
        <f t="shared" si="5"/>
        <v>1.1604152862583572E-3</v>
      </c>
      <c r="K11" s="23"/>
      <c r="L11" s="47">
        <f t="shared" si="6"/>
        <v>0.30577053666016718</v>
      </c>
      <c r="M11" s="47">
        <f t="shared" si="7"/>
        <v>0.33634759032618394</v>
      </c>
      <c r="N11" s="47">
        <f t="shared" si="8"/>
        <v>0.54169115769622278</v>
      </c>
      <c r="O11" s="47">
        <f t="shared" si="9"/>
        <v>0.87239902638134392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7.2673788437558146E-2</v>
      </c>
      <c r="E12" s="46">
        <f t="shared" si="0"/>
        <v>6.5406409593802339E-2</v>
      </c>
      <c r="F12" s="46">
        <f t="shared" si="1"/>
        <v>5.8865768634422104E-2</v>
      </c>
      <c r="G12" s="46">
        <f t="shared" si="2"/>
        <v>3.4759647720939917E-2</v>
      </c>
      <c r="H12" s="46">
        <f t="shared" si="3"/>
        <v>2.0525224382737815E-2</v>
      </c>
      <c r="I12" s="46">
        <f t="shared" si="4"/>
        <v>2.4953881151740485E-3</v>
      </c>
      <c r="J12" s="46">
        <f t="shared" si="5"/>
        <v>3.0338093894792734E-4</v>
      </c>
      <c r="K12" s="23"/>
      <c r="L12" s="47">
        <f t="shared" si="6"/>
        <v>7.9941167281313966E-2</v>
      </c>
      <c r="M12" s="47">
        <f t="shared" si="7"/>
        <v>8.7935284009445364E-2</v>
      </c>
      <c r="N12" s="47">
        <f t="shared" si="8"/>
        <v>0.14162065425005194</v>
      </c>
      <c r="O12" s="47">
        <f t="shared" si="9"/>
        <v>0.22808147987625119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0.32292144088894542</v>
      </c>
      <c r="E13" s="46">
        <f t="shared" si="0"/>
        <v>0.2906292968000509</v>
      </c>
      <c r="F13" s="46">
        <f t="shared" si="1"/>
        <v>0.26156636712004583</v>
      </c>
      <c r="G13" s="46">
        <f t="shared" si="2"/>
        <v>0.15445232412071588</v>
      </c>
      <c r="H13" s="46">
        <f t="shared" si="3"/>
        <v>9.1202552870041545E-2</v>
      </c>
      <c r="I13" s="46">
        <f t="shared" si="4"/>
        <v>1.1088101268059185E-2</v>
      </c>
      <c r="J13" s="46">
        <f t="shared" si="5"/>
        <v>1.3480542579320863E-3</v>
      </c>
      <c r="K13" s="23"/>
      <c r="L13" s="47">
        <f>D13*1.1</f>
        <v>0.35521358497784</v>
      </c>
      <c r="M13" s="47"/>
      <c r="N13" s="47"/>
      <c r="O13" s="47"/>
      <c r="P13" s="47"/>
      <c r="Q13" s="47">
        <f t="shared" si="11"/>
        <v>0.14514695973537214</v>
      </c>
      <c r="S13" s="81">
        <v>0</v>
      </c>
      <c r="T13" s="102">
        <f>SUM((RSDCK_share!G34*0.417*(RSDCK_share!J35+RSDCK_share!J34)/RSDCK_share!J34)/SUM(RSDCK_share!S34:S35)*1.4)</f>
        <v>0.14514695973537214</v>
      </c>
      <c r="Y13" s="115" t="s">
        <v>423</v>
      </c>
      <c r="Z13" s="115"/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1.175459934764265E-2</v>
      </c>
      <c r="E14" s="46">
        <f t="shared" si="0"/>
        <v>1.0579139412878386E-2</v>
      </c>
      <c r="F14" s="46">
        <f t="shared" si="1"/>
        <v>9.5212254715905473E-3</v>
      </c>
      <c r="G14" s="46">
        <f t="shared" si="2"/>
        <v>5.6221884287195037E-3</v>
      </c>
      <c r="H14" s="46">
        <f t="shared" si="3"/>
        <v>3.3198460452745805E-3</v>
      </c>
      <c r="I14" s="46">
        <f t="shared" si="4"/>
        <v>4.0361577594021553E-4</v>
      </c>
      <c r="J14" s="46">
        <f t="shared" si="5"/>
        <v>4.9070255778788242E-5</v>
      </c>
      <c r="K14" s="23"/>
      <c r="L14" s="47">
        <f t="shared" si="6"/>
        <v>1.2930059282406916E-2</v>
      </c>
      <c r="M14" s="47">
        <f t="shared" si="7"/>
        <v>1.4223065210647609E-2</v>
      </c>
      <c r="N14" s="47">
        <f t="shared" si="8"/>
        <v>2.290638875240009E-2</v>
      </c>
      <c r="O14" s="47">
        <f t="shared" si="9"/>
        <v>3.6890968149627876E-2</v>
      </c>
      <c r="P14" s="47">
        <f t="shared" si="10"/>
        <v>0.24818398635719421</v>
      </c>
      <c r="Q14" s="47">
        <f t="shared" si="11"/>
        <v>0.9</v>
      </c>
      <c r="S14" s="81">
        <v>0</v>
      </c>
      <c r="T14" s="81">
        <v>0.9</v>
      </c>
      <c r="Y14" s="76" t="s">
        <v>422</v>
      </c>
      <c r="Z14" s="111">
        <v>2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1.5100582280709266E-2</v>
      </c>
      <c r="E15" s="46">
        <f t="shared" si="0"/>
        <v>1.359052405263834E-2</v>
      </c>
      <c r="F15" s="46">
        <f t="shared" si="1"/>
        <v>1.2231471647374507E-2</v>
      </c>
      <c r="G15" s="46">
        <f t="shared" si="2"/>
        <v>7.222561693058174E-3</v>
      </c>
      <c r="H15" s="46">
        <f t="shared" si="3"/>
        <v>4.264850454133922E-3</v>
      </c>
      <c r="I15" s="46">
        <f t="shared" si="4"/>
        <v>5.1850625054267294E-4</v>
      </c>
      <c r="J15" s="46">
        <f t="shared" si="5"/>
        <v>6.3038255325277795E-5</v>
      </c>
      <c r="K15" s="23"/>
      <c r="L15" s="47">
        <f t="shared" si="6"/>
        <v>1.6610640508780194E-2</v>
      </c>
      <c r="M15" s="47">
        <f t="shared" si="7"/>
        <v>1.8271704559658215E-2</v>
      </c>
      <c r="N15" s="47">
        <f t="shared" si="8"/>
        <v>2.9426762910375166E-2</v>
      </c>
      <c r="O15" s="47">
        <f t="shared" si="9"/>
        <v>4.7392095934788318E-2</v>
      </c>
      <c r="P15" s="47">
        <f t="shared" si="10"/>
        <v>0.3188303229997228</v>
      </c>
      <c r="Q15" s="47">
        <f t="shared" si="11"/>
        <v>0.9</v>
      </c>
      <c r="S15" s="81">
        <v>0</v>
      </c>
      <c r="T15" s="81">
        <v>0.9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2.5726358480823324E-3</v>
      </c>
      <c r="E16" s="46">
        <f t="shared" si="0"/>
        <v>2.3153722632740991E-3</v>
      </c>
      <c r="F16" s="46">
        <f t="shared" si="1"/>
        <v>2.0838350369466892E-3</v>
      </c>
      <c r="G16" s="46">
        <f t="shared" si="2"/>
        <v>1.2304837509666509E-3</v>
      </c>
      <c r="H16" s="46">
        <f t="shared" si="3"/>
        <v>7.2658835010829795E-4</v>
      </c>
      <c r="I16" s="46">
        <f t="shared" si="4"/>
        <v>8.8336180870648241E-5</v>
      </c>
      <c r="J16" s="46">
        <f t="shared" si="5"/>
        <v>1.0739617349560868E-5</v>
      </c>
      <c r="K16" s="23"/>
      <c r="L16" s="47">
        <f t="shared" si="6"/>
        <v>2.8298994328905657E-3</v>
      </c>
      <c r="M16" s="47">
        <v>0.35</v>
      </c>
      <c r="N16" s="47">
        <f t="shared" si="8"/>
        <v>5.0133394692310467E-3</v>
      </c>
      <c r="O16" s="47">
        <f t="shared" si="9"/>
        <v>8.0740333485912943E-3</v>
      </c>
      <c r="P16" s="47">
        <f t="shared" si="10"/>
        <v>5.431805894350121E-2</v>
      </c>
      <c r="Q16" s="47">
        <f t="shared" si="11"/>
        <v>0.36542473878986986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4.8302138548862615E-3</v>
      </c>
      <c r="E17" s="46">
        <f t="shared" si="0"/>
        <v>4.3471924693976351E-3</v>
      </c>
      <c r="F17" s="46">
        <f t="shared" si="1"/>
        <v>3.9124732224578721E-3</v>
      </c>
      <c r="G17" s="46">
        <f t="shared" si="2"/>
        <v>2.3102763131291493E-3</v>
      </c>
      <c r="H17" s="46">
        <f t="shared" si="3"/>
        <v>1.3641950601396319E-3</v>
      </c>
      <c r="I17" s="46">
        <f t="shared" si="4"/>
        <v>1.6585427162075708E-4</v>
      </c>
      <c r="J17" s="46">
        <f t="shared" si="5"/>
        <v>2.0164007493207263E-5</v>
      </c>
      <c r="K17" s="23"/>
      <c r="L17" s="47">
        <f t="shared" si="6"/>
        <v>5.3132352403748879E-3</v>
      </c>
      <c r="M17" s="47">
        <f t="shared" si="7"/>
        <v>5.8445587644123777E-3</v>
      </c>
      <c r="N17" s="47">
        <f t="shared" si="8"/>
        <v>9.4127203356737816E-3</v>
      </c>
      <c r="O17" s="47">
        <f t="shared" si="9"/>
        <v>1.5159280227805987E-2</v>
      </c>
      <c r="P17" s="47">
        <f t="shared" si="10"/>
        <v>0.10198405696437748</v>
      </c>
      <c r="Q17" s="47">
        <f t="shared" si="11"/>
        <v>0.5</v>
      </c>
      <c r="S17" s="81">
        <v>0</v>
      </c>
      <c r="T17" s="81">
        <v>0.5</v>
      </c>
      <c r="V17" s="76" t="s">
        <v>285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13" t="s">
        <v>38</v>
      </c>
      <c r="F19" s="114"/>
      <c r="G19" s="114"/>
      <c r="H19" s="114"/>
      <c r="I19" s="114"/>
      <c r="J19" s="51"/>
      <c r="K19" s="23"/>
      <c r="L19" s="114" t="s">
        <v>39</v>
      </c>
      <c r="M19" s="114"/>
      <c r="N19" s="114"/>
      <c r="O19" s="114"/>
      <c r="P19" s="11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1.517546996569145E-3</v>
      </c>
      <c r="E21" s="46">
        <f>IF($D21=0,"",MAX($D21*(1-$S$4)^($E$5-$D$5),S21))</f>
        <v>1.3657922969122305E-3</v>
      </c>
      <c r="F21" s="46">
        <f>IF($D21=0,"",MAX($D21*(1-$S$4)^($F$5-$D$5),S21))</f>
        <v>1.2292130672210075E-3</v>
      </c>
      <c r="G21" s="46">
        <f>IF($D21=0,"",MAX($D21*(1-$S$4)^($G$5-$D$5),S21))</f>
        <v>7.2583802406333284E-4</v>
      </c>
      <c r="H21" s="46">
        <f>IF($D21=0,"",MAX($D21*(1-$S$4)^($H$5-$D$5),S21))</f>
        <v>4.2860009482915756E-4</v>
      </c>
      <c r="I21" s="46">
        <f>IF($D21=0,"",MAX($D21*(1-$S$4)^($I$5-$D$5),S21))</f>
        <v>5.2107765686529779E-5</v>
      </c>
      <c r="J21" s="46">
        <f>IF($D21=0,"",MAX($D21*(1-$S$4)^($J$5-$D$5),S21))</f>
        <v>6.3350878303575561E-6</v>
      </c>
      <c r="K21" s="23"/>
      <c r="L21" s="47">
        <f>IF($D21=0,"",MIN($D21*(1+$S$4)^($L$5-$D$5),T21))</f>
        <v>1.6693016962260596E-3</v>
      </c>
      <c r="M21" s="47">
        <f>IF($D21=0,"",MIN($D21*(1+$S$4)^($M$5-$D$5),T21))</f>
        <v>1.8362318658486658E-3</v>
      </c>
      <c r="N21" s="47">
        <f>IF($D21=0,"",MIN($D21*(1+$S$4)^($N$5-$D$5),T21))</f>
        <v>2.957269782267936E-3</v>
      </c>
      <c r="O21" s="47">
        <f>IF($D21=0,"",MIN($D21*(1+$S$4)^($O$5-$D$5),T21))</f>
        <v>4.7627125570403345E-3</v>
      </c>
      <c r="P21" s="47">
        <f>IF($D21=0,"",MIN($D21*(1+$S$4)^($P$5-$D$5),T21))</f>
        <v>3.2041148486141292E-2</v>
      </c>
      <c r="Q21" s="47">
        <f>IF($D21=0,"",MIN($D21*(1+$S$4)^($Q$5-$D$5),T21))</f>
        <v>0.21555682481684987</v>
      </c>
      <c r="S21" s="81">
        <v>0</v>
      </c>
      <c r="T21" s="81">
        <v>0.9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1.6126048586919984E-5</v>
      </c>
      <c r="E22" s="46">
        <f t="shared" ref="E22:E33" si="12">IF($D22=0,"",MAX($D22*(1-$S$4)^($E$5-$D$5),S22))</f>
        <v>1.4513443728227986E-5</v>
      </c>
      <c r="F22" s="46">
        <f t="shared" ref="F22:F33" si="13">IF($D22=0,"",MAX($D22*(1-$S$4)^($F$5-$D$5),S22))</f>
        <v>1.3062099355405188E-5</v>
      </c>
      <c r="G22" s="46">
        <f t="shared" ref="G22:G33" si="14">IF($D22=0,"",MAX($D22*(1-$S$4)^($G$5-$D$5),S22))</f>
        <v>7.7130390483732102E-6</v>
      </c>
      <c r="H22" s="46">
        <f t="shared" ref="H22:H33" si="15">IF($D22=0,"",MAX($D22*(1-$S$4)^($H$5-$D$5),S22))</f>
        <v>4.5544724276738988E-6</v>
      </c>
      <c r="I22" s="46">
        <f t="shared" ref="I22:I33" si="16">IF($D22=0,"",MAX($D22*(1-$S$4)^($I$5-$D$5),S22))</f>
        <v>5.5371752118158165E-7</v>
      </c>
      <c r="J22" s="46">
        <f t="shared" ref="J22:J33" si="17">IF($D22=0,"",MAX($D22*(1-$S$4)^($J$5-$D$5),S22))</f>
        <v>6.7319123813439467E-8</v>
      </c>
      <c r="K22" s="23"/>
      <c r="L22" s="47">
        <f t="shared" ref="L22:L33" si="18">IF($D22=0,"",MIN($D22*(1+$S$4)^($L$5-$D$5),T22))</f>
        <v>1.7738653445611984E-5</v>
      </c>
      <c r="M22" s="47">
        <f t="shared" ref="M22:M33" si="19">IF($D22=0,"",MIN($D22*(1+$S$4)^($M$5-$D$5),T22))</f>
        <v>1.9512518790173183E-5</v>
      </c>
      <c r="N22" s="47">
        <f t="shared" ref="N22:N33" si="20">IF($D22=0,"",MIN($D22*(1+$S$4)^($N$5-$D$5),T22))</f>
        <v>3.1425106636761831E-5</v>
      </c>
      <c r="O22" s="47">
        <f t="shared" ref="O22:O33" si="21">IF($D22=0,"",MIN($D22*(1+$S$4)^($O$5-$D$5),T22))</f>
        <v>5.0610448489571305E-5</v>
      </c>
      <c r="P22" s="47">
        <f t="shared" ref="P22:P33" si="22">IF($D22=0,"",MIN($D22*(1+$S$4)^($P$5-$D$5),T22))</f>
        <v>3.4048178964893728E-4</v>
      </c>
      <c r="Q22" s="47">
        <f t="shared" ref="Q22:Q33" si="23">IF($D22=0,"",MIN($D22*(1+$S$4)^($Q$5-$D$5),T22))</f>
        <v>2.2905912226095187E-3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1.4571575502737007E-5</v>
      </c>
      <c r="E23" s="46">
        <f t="shared" si="12"/>
        <v>1.3114417952463307E-5</v>
      </c>
      <c r="F23" s="46">
        <f t="shared" si="13"/>
        <v>1.1802976157216977E-5</v>
      </c>
      <c r="G23" s="46">
        <f t="shared" si="14"/>
        <v>6.9695393910750541E-6</v>
      </c>
      <c r="H23" s="46">
        <f t="shared" si="15"/>
        <v>4.1154433150359101E-6</v>
      </c>
      <c r="I23" s="46">
        <f t="shared" si="16"/>
        <v>5.0034183039918875E-7</v>
      </c>
      <c r="J23" s="46">
        <f t="shared" si="17"/>
        <v>6.0829885891655426E-8</v>
      </c>
      <c r="K23" s="23"/>
      <c r="L23" s="47">
        <f t="shared" si="18"/>
        <v>1.6028733053010708E-5</v>
      </c>
      <c r="M23" s="47">
        <f t="shared" si="19"/>
        <v>1.7631606358311781E-5</v>
      </c>
      <c r="N23" s="47">
        <f t="shared" si="20"/>
        <v>2.839587835612472E-5</v>
      </c>
      <c r="O23" s="47">
        <f t="shared" si="21"/>
        <v>4.5731846051322432E-5</v>
      </c>
      <c r="P23" s="47">
        <f t="shared" si="22"/>
        <v>3.0766099199283821E-4</v>
      </c>
      <c r="Q23" s="47">
        <f t="shared" si="23"/>
        <v>2.0697893080412859E-3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1.2338667144327223E-2</v>
      </c>
      <c r="E24" s="46">
        <f t="shared" si="12"/>
        <v>1.1104800429894502E-2</v>
      </c>
      <c r="F24" s="46">
        <f t="shared" si="13"/>
        <v>9.9943203869050506E-3</v>
      </c>
      <c r="G24" s="46">
        <f t="shared" si="14"/>
        <v>5.9015462452635652E-3</v>
      </c>
      <c r="H24" s="46">
        <f t="shared" si="15"/>
        <v>3.4848040423656836E-3</v>
      </c>
      <c r="I24" s="46">
        <f t="shared" si="16"/>
        <v>4.2367081737451271E-4</v>
      </c>
      <c r="J24" s="46">
        <f t="shared" si="17"/>
        <v>5.1508480624045346E-5</v>
      </c>
      <c r="K24" s="23"/>
      <c r="L24" s="47">
        <f t="shared" si="18"/>
        <v>1.3572533858759946E-2</v>
      </c>
      <c r="M24" s="47">
        <f t="shared" si="19"/>
        <v>1.4929787244635942E-2</v>
      </c>
      <c r="N24" s="47">
        <f t="shared" si="20"/>
        <v>2.4044571655358643E-2</v>
      </c>
      <c r="O24" s="47">
        <f t="shared" si="21"/>
        <v>3.8724023096671653E-2</v>
      </c>
      <c r="P24" s="47">
        <f t="shared" si="22"/>
        <v>0.26051586342054228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0.18080501990386391</v>
      </c>
      <c r="E25" s="46">
        <f t="shared" si="12"/>
        <v>0.16272451791347753</v>
      </c>
      <c r="F25" s="46">
        <f t="shared" si="13"/>
        <v>0.14645206612212977</v>
      </c>
      <c r="G25" s="46">
        <f t="shared" si="14"/>
        <v>8.6478480524456433E-2</v>
      </c>
      <c r="H25" s="46">
        <f t="shared" si="15"/>
        <v>5.1064677964886292E-2</v>
      </c>
      <c r="I25" s="46">
        <f t="shared" si="16"/>
        <v>6.2082727147156416E-3</v>
      </c>
      <c r="J25" s="46">
        <f t="shared" si="17"/>
        <v>7.5478102744104027E-4</v>
      </c>
      <c r="K25" s="23"/>
      <c r="L25" s="47">
        <f t="shared" si="18"/>
        <v>0.19888552189425032</v>
      </c>
      <c r="M25" s="47">
        <f t="shared" si="19"/>
        <v>0.21877407408367536</v>
      </c>
      <c r="N25" s="47">
        <f t="shared" si="20"/>
        <v>0.35233783405250019</v>
      </c>
      <c r="O25" s="47">
        <f t="shared" si="21"/>
        <v>0.36161003980772782</v>
      </c>
      <c r="P25" s="47">
        <f t="shared" si="22"/>
        <v>0.36161003980772782</v>
      </c>
      <c r="Q25" s="47">
        <f t="shared" si="23"/>
        <v>0.36161003980772782</v>
      </c>
      <c r="S25" s="81">
        <v>0</v>
      </c>
      <c r="T25" s="81">
        <f>D25*Z14</f>
        <v>0.36161003980772782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0.55397429163227896</v>
      </c>
      <c r="E26" s="46">
        <f t="shared" si="12"/>
        <v>0.49857686246905109</v>
      </c>
      <c r="F26" s="46">
        <f t="shared" si="13"/>
        <v>0.44871917622214597</v>
      </c>
      <c r="G26" s="46">
        <f t="shared" si="14"/>
        <v>0.26496418636741503</v>
      </c>
      <c r="H26" s="46">
        <f t="shared" si="15"/>
        <v>0.15645870240809495</v>
      </c>
      <c r="I26" s="46">
        <f t="shared" si="16"/>
        <v>1.902172562035765E-2</v>
      </c>
      <c r="J26" s="46">
        <f t="shared" si="17"/>
        <v>2.3125977654628069E-3</v>
      </c>
      <c r="K26" s="23"/>
      <c r="L26" s="47">
        <f t="shared" si="18"/>
        <v>0.60937172079550694</v>
      </c>
      <c r="M26" s="47">
        <f t="shared" si="19"/>
        <v>0.67030889287505768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2.1777894492855641E-2</v>
      </c>
      <c r="E27" s="46">
        <f t="shared" si="12"/>
        <v>1.9600105043570078E-2</v>
      </c>
      <c r="F27" s="46">
        <f t="shared" si="13"/>
        <v>1.7640094539213069E-2</v>
      </c>
      <c r="G27" s="46">
        <f t="shared" si="14"/>
        <v>1.0416299424459928E-2</v>
      </c>
      <c r="H27" s="46">
        <f t="shared" si="15"/>
        <v>6.1507206471493447E-3</v>
      </c>
      <c r="I27" s="46">
        <f t="shared" si="16"/>
        <v>7.4778403960155937E-4</v>
      </c>
      <c r="J27" s="46">
        <f t="shared" si="17"/>
        <v>9.0913081890979473E-5</v>
      </c>
      <c r="K27" s="23"/>
      <c r="L27" s="47">
        <f t="shared" si="18"/>
        <v>2.3955683942141207E-2</v>
      </c>
      <c r="M27" s="47">
        <f t="shared" si="19"/>
        <v>2.6351252336355331E-2</v>
      </c>
      <c r="N27" s="47">
        <f t="shared" si="20"/>
        <v>4.2438955400223639E-2</v>
      </c>
      <c r="O27" s="47">
        <f t="shared" si="21"/>
        <v>6.8348362061614196E-2</v>
      </c>
      <c r="P27" s="47">
        <f t="shared" si="22"/>
        <v>0.45981360230599788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0.21892393676330643</v>
      </c>
      <c r="E28" s="46">
        <f t="shared" si="12"/>
        <v>0.19703154308697579</v>
      </c>
      <c r="F28" s="46">
        <f t="shared" si="13"/>
        <v>0.17732838877827822</v>
      </c>
      <c r="G28" s="46">
        <f t="shared" si="14"/>
        <v>0.10471064028968553</v>
      </c>
      <c r="H28" s="46">
        <f t="shared" si="15"/>
        <v>6.1830585984656426E-2</v>
      </c>
      <c r="I28" s="46">
        <f t="shared" si="16"/>
        <v>7.517155795389076E-3</v>
      </c>
      <c r="J28" s="46">
        <f t="shared" si="17"/>
        <v>9.1391065363951478E-4</v>
      </c>
      <c r="K28" s="23"/>
      <c r="L28" s="47">
        <f>D28*1.1</f>
        <v>0.2408163304396371</v>
      </c>
      <c r="M28" s="47"/>
      <c r="N28" s="47"/>
      <c r="O28" s="47"/>
      <c r="P28" s="47"/>
      <c r="Q28" s="47">
        <f t="shared" si="23"/>
        <v>0.14514695973537214</v>
      </c>
      <c r="S28" s="81">
        <v>0</v>
      </c>
      <c r="T28" s="102">
        <f>SUM((RSDCK_share!G34*0.417*(RSDCK_share!J35+RSDCK_share!J34)/RSDCK_share!J34)/SUM(RSDCK_share!S34:S35)*1.4)</f>
        <v>0.14514695973537214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1.4691258159708774E-3</v>
      </c>
      <c r="E29" s="46">
        <f t="shared" si="12"/>
        <v>1.3222132343737897E-3</v>
      </c>
      <c r="F29" s="46">
        <f t="shared" si="13"/>
        <v>1.1899919109364108E-3</v>
      </c>
      <c r="G29" s="46">
        <f t="shared" si="14"/>
        <v>7.0267832348884138E-4</v>
      </c>
      <c r="H29" s="46">
        <f t="shared" si="15"/>
        <v>4.1492452323692606E-4</v>
      </c>
      <c r="I29" s="46">
        <f t="shared" si="16"/>
        <v>5.0445135442732451E-5</v>
      </c>
      <c r="J29" s="46">
        <f t="shared" si="17"/>
        <v>6.1329508074955739E-6</v>
      </c>
      <c r="K29" s="23"/>
      <c r="L29" s="47">
        <f t="shared" si="18"/>
        <v>1.6160383975679653E-3</v>
      </c>
      <c r="M29" s="47">
        <f t="shared" si="19"/>
        <v>1.7776422373247619E-3</v>
      </c>
      <c r="N29" s="47">
        <f t="shared" si="20"/>
        <v>2.8629105996339035E-3</v>
      </c>
      <c r="O29" s="47">
        <f t="shared" si="21"/>
        <v>4.6107461498163995E-3</v>
      </c>
      <c r="P29" s="47">
        <f t="shared" si="22"/>
        <v>3.1018794489243072E-2</v>
      </c>
      <c r="Q29" s="47">
        <f t="shared" si="23"/>
        <v>0.20867893835452428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1.8895689411368383E-3</v>
      </c>
      <c r="E30" s="46">
        <f t="shared" si="12"/>
        <v>1.7006120470231545E-3</v>
      </c>
      <c r="F30" s="46">
        <f t="shared" si="13"/>
        <v>1.530550842320839E-3</v>
      </c>
      <c r="G30" s="46">
        <f t="shared" si="14"/>
        <v>9.0377496688203243E-4</v>
      </c>
      <c r="H30" s="46">
        <f t="shared" si="15"/>
        <v>5.3367008019417149E-4</v>
      </c>
      <c r="I30" s="46">
        <f t="shared" si="16"/>
        <v>6.4881823005088265E-5</v>
      </c>
      <c r="J30" s="46">
        <f t="shared" si="17"/>
        <v>7.8881149846960773E-6</v>
      </c>
      <c r="K30" s="23"/>
      <c r="L30" s="47">
        <f t="shared" si="18"/>
        <v>2.0785258352505223E-3</v>
      </c>
      <c r="M30" s="47">
        <f t="shared" si="19"/>
        <v>2.2863784187755745E-3</v>
      </c>
      <c r="N30" s="47">
        <f t="shared" si="20"/>
        <v>3.6822353072222523E-3</v>
      </c>
      <c r="O30" s="47">
        <f t="shared" si="21"/>
        <v>5.930276784634511E-3</v>
      </c>
      <c r="P30" s="47">
        <f t="shared" si="22"/>
        <v>3.9895936768115509E-2</v>
      </c>
      <c r="Q30" s="47">
        <f t="shared" si="23"/>
        <v>0.26839991258579482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1.0979952180562725E-3</v>
      </c>
      <c r="E31" s="46">
        <f t="shared" si="12"/>
        <v>9.8819569625064533E-4</v>
      </c>
      <c r="F31" s="46">
        <f t="shared" si="13"/>
        <v>8.8937612662558078E-4</v>
      </c>
      <c r="G31" s="46">
        <f t="shared" si="14"/>
        <v>5.2516770901113929E-4</v>
      </c>
      <c r="H31" s="46">
        <f t="shared" si="15"/>
        <v>3.1010628049398773E-4</v>
      </c>
      <c r="I31" s="46">
        <f t="shared" si="16"/>
        <v>3.770168414998378E-5</v>
      </c>
      <c r="J31" s="46">
        <f t="shared" si="17"/>
        <v>4.583644631385324E-6</v>
      </c>
      <c r="K31" s="23"/>
      <c r="L31" s="47">
        <f t="shared" si="18"/>
        <v>1.2077947398618999E-3</v>
      </c>
      <c r="M31" s="47">
        <f t="shared" si="19"/>
        <v>1.32857421384809E-3</v>
      </c>
      <c r="N31" s="47">
        <f t="shared" si="20"/>
        <v>2.1396820571444883E-3</v>
      </c>
      <c r="O31" s="47">
        <f t="shared" si="21"/>
        <v>3.4459793498517709E-3</v>
      </c>
      <c r="P31" s="47">
        <f t="shared" si="22"/>
        <v>2.3182825901504882E-2</v>
      </c>
      <c r="Q31" s="47">
        <f t="shared" si="23"/>
        <v>0.15596246007759854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1.491236619541821E-3</v>
      </c>
      <c r="E32" s="46">
        <f t="shared" si="12"/>
        <v>1.3421129575876389E-3</v>
      </c>
      <c r="F32" s="46">
        <f t="shared" si="13"/>
        <v>1.2079016618288751E-3</v>
      </c>
      <c r="G32" s="46">
        <f t="shared" si="14"/>
        <v>7.1325385229333265E-4</v>
      </c>
      <c r="H32" s="46">
        <f t="shared" si="15"/>
        <v>4.2116926724069013E-4</v>
      </c>
      <c r="I32" s="46">
        <f t="shared" si="16"/>
        <v>5.1204350527484601E-5</v>
      </c>
      <c r="J32" s="46">
        <f t="shared" si="17"/>
        <v>6.2252536376144358E-6</v>
      </c>
      <c r="K32" s="23"/>
      <c r="L32" s="47">
        <f t="shared" si="18"/>
        <v>1.6403602814960032E-3</v>
      </c>
      <c r="M32" s="47">
        <f t="shared" si="19"/>
        <v>1.8043963096456036E-3</v>
      </c>
      <c r="N32" s="47">
        <f t="shared" si="20"/>
        <v>2.9059983006473424E-3</v>
      </c>
      <c r="O32" s="47">
        <f t="shared" si="21"/>
        <v>4.680139323175553E-3</v>
      </c>
      <c r="P32" s="47">
        <f t="shared" si="22"/>
        <v>3.1485637059500318E-2</v>
      </c>
      <c r="Q32" s="47">
        <f t="shared" si="23"/>
        <v>0.21181962172227295</v>
      </c>
      <c r="S32" s="81">
        <v>0</v>
      </c>
      <c r="T32" s="81">
        <v>0.5</v>
      </c>
      <c r="V32" s="76" t="s">
        <v>285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6.5735877891401583E-3</v>
      </c>
      <c r="E33" s="46">
        <f t="shared" si="12"/>
        <v>5.9162290102261423E-3</v>
      </c>
      <c r="F33" s="46">
        <f t="shared" si="13"/>
        <v>5.3246061092035281E-3</v>
      </c>
      <c r="G33" s="46">
        <f t="shared" si="14"/>
        <v>3.1441266614235922E-3</v>
      </c>
      <c r="H33" s="46">
        <f t="shared" si="15"/>
        <v>1.8565753523040176E-3</v>
      </c>
      <c r="I33" s="46">
        <f t="shared" si="16"/>
        <v>2.2571622032843024E-4</v>
      </c>
      <c r="J33" s="46">
        <f t="shared" si="17"/>
        <v>2.7441822954358428E-5</v>
      </c>
      <c r="K33" s="23"/>
      <c r="L33" s="47">
        <f t="shared" si="18"/>
        <v>7.2309465680541743E-3</v>
      </c>
      <c r="M33" s="47">
        <f t="shared" si="19"/>
        <v>7.954041224859593E-3</v>
      </c>
      <c r="N33" s="47">
        <f t="shared" si="20"/>
        <v>1.2810062933048628E-2</v>
      </c>
      <c r="O33" s="47">
        <f t="shared" si="21"/>
        <v>2.0630734454304151E-2</v>
      </c>
      <c r="P33" s="47">
        <f t="shared" si="22"/>
        <v>0.13879326499588127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305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290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si="26">IF(E6="","",-E6)</f>
        <v>-2.8365407594473872E-2</v>
      </c>
      <c r="K46" s="32">
        <f t="shared" si="26"/>
        <v>-2.5528866835026486E-2</v>
      </c>
      <c r="L46" s="32">
        <f t="shared" si="26"/>
        <v>-1.5074540577414792E-2</v>
      </c>
      <c r="M46" s="32">
        <f t="shared" si="26"/>
        <v>-8.9013654655576632E-3</v>
      </c>
      <c r="N46" s="32">
        <f t="shared" si="26"/>
        <v>-1.0821982345905271E-3</v>
      </c>
      <c r="O46" s="32">
        <f t="shared" si="26"/>
        <v>-1.3157004096533653E-4</v>
      </c>
      <c r="P46" s="24">
        <v>0</v>
      </c>
      <c r="Q46" s="24">
        <v>5</v>
      </c>
      <c r="R46" s="23" t="s">
        <v>148</v>
      </c>
      <c r="Y46" s="84" t="s">
        <v>289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72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-5.989259425185546E-6</v>
      </c>
      <c r="K47" s="32">
        <f t="shared" si="26"/>
        <v>-5.390333482666991E-6</v>
      </c>
      <c r="L47" s="32">
        <f t="shared" si="26"/>
        <v>-3.1829380181800323E-6</v>
      </c>
      <c r="M47" s="32">
        <f t="shared" si="26"/>
        <v>-1.8794930703551279E-6</v>
      </c>
      <c r="N47" s="32">
        <f t="shared" si="26"/>
        <v>-2.2850247981993415E-7</v>
      </c>
      <c r="O47" s="32">
        <f t="shared" si="26"/>
        <v>-2.7780567062156694E-8</v>
      </c>
      <c r="P47" s="95">
        <v>0</v>
      </c>
      <c r="Q47" s="95">
        <v>5</v>
      </c>
      <c r="R47" s="94" t="s">
        <v>149</v>
      </c>
      <c r="Y47" s="84" t="s">
        <v>289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8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-4.2964558286840501E-9</v>
      </c>
      <c r="K48" s="32">
        <f t="shared" si="26"/>
        <v>-3.8668102458156447E-9</v>
      </c>
      <c r="L48" s="32">
        <f t="shared" si="26"/>
        <v>-2.2833127820516805E-9</v>
      </c>
      <c r="M48" s="32">
        <f t="shared" si="26"/>
        <v>-1.3482733646736972E-9</v>
      </c>
      <c r="N48" s="32">
        <f t="shared" si="26"/>
        <v>-1.6391856515059891E-10</v>
      </c>
      <c r="O48" s="32">
        <f t="shared" si="26"/>
        <v>-1.9928670776296113E-11</v>
      </c>
      <c r="P48" s="95">
        <v>0</v>
      </c>
      <c r="Q48" s="95">
        <v>5</v>
      </c>
      <c r="R48" s="94" t="s">
        <v>150</v>
      </c>
      <c r="Y48" s="84" t="s">
        <v>289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-1.963041053448249E-2</v>
      </c>
      <c r="K49" s="32">
        <f t="shared" si="26"/>
        <v>-1.7667369481034242E-2</v>
      </c>
      <c r="L49" s="32">
        <f t="shared" si="26"/>
        <v>-1.0432405004855911E-2</v>
      </c>
      <c r="M49" s="32">
        <f t="shared" si="26"/>
        <v>-6.1602308313173692E-3</v>
      </c>
      <c r="N49" s="32">
        <f t="shared" si="26"/>
        <v>-7.4894025597724799E-4</v>
      </c>
      <c r="O49" s="32">
        <f t="shared" si="26"/>
        <v>-9.1053650809918527E-5</v>
      </c>
      <c r="P49" s="24">
        <v>0</v>
      </c>
      <c r="Q49" s="24">
        <v>5</v>
      </c>
      <c r="R49" s="23" t="s">
        <v>151</v>
      </c>
      <c r="Y49" s="84"/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-0.47872077777575939</v>
      </c>
      <c r="K50" s="86">
        <f t="shared" ref="K50:O50" si="29">MAX(IF(F10+F11="","",-F10-F11),-$T$10)</f>
        <v>-0.43084869999818343</v>
      </c>
      <c r="L50" s="86">
        <f t="shared" si="29"/>
        <v>-0.25441184886192736</v>
      </c>
      <c r="M50" s="86">
        <f t="shared" si="29"/>
        <v>-0.15022765263447957</v>
      </c>
      <c r="N50" s="86">
        <f t="shared" si="29"/>
        <v>-1.8264175434294164E-2</v>
      </c>
      <c r="O50" s="86">
        <f t="shared" si="29"/>
        <v>-2.2204973481567448E-3</v>
      </c>
      <c r="P50" s="24">
        <v>0</v>
      </c>
      <c r="Q50" s="24">
        <v>5</v>
      </c>
      <c r="R50" s="23" t="s">
        <v>152</v>
      </c>
      <c r="Y50" s="84"/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-0.25017589363104586</v>
      </c>
      <c r="K51" s="32">
        <f t="shared" si="30"/>
        <v>-0.22515830426794131</v>
      </c>
      <c r="L51" s="32">
        <f t="shared" si="30"/>
        <v>-0.13295372708717668</v>
      </c>
      <c r="M51" s="32">
        <f t="shared" si="30"/>
        <v>-7.8507846307706991E-2</v>
      </c>
      <c r="N51" s="32">
        <f t="shared" si="30"/>
        <v>-9.5447213132016026E-3</v>
      </c>
      <c r="O51" s="32">
        <f t="shared" si="30"/>
        <v>-1.1604152862583572E-3</v>
      </c>
      <c r="P51" s="24">
        <v>0</v>
      </c>
      <c r="Q51" s="24">
        <v>5</v>
      </c>
      <c r="R51" s="23" t="s">
        <v>153</v>
      </c>
      <c r="Y51" s="84" t="s">
        <v>289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-6.5406409593802339E-2</v>
      </c>
      <c r="K52" s="32">
        <f t="shared" si="30"/>
        <v>-5.8865768634422104E-2</v>
      </c>
      <c r="L52" s="32">
        <f t="shared" si="30"/>
        <v>-3.4759647720939917E-2</v>
      </c>
      <c r="M52" s="32">
        <f t="shared" si="30"/>
        <v>-2.0525224382737815E-2</v>
      </c>
      <c r="N52" s="32">
        <f t="shared" si="30"/>
        <v>-2.4953881151740485E-3</v>
      </c>
      <c r="O52" s="32">
        <f t="shared" si="30"/>
        <v>-3.0338093894792734E-4</v>
      </c>
      <c r="P52" s="24">
        <v>0</v>
      </c>
      <c r="Q52" s="24">
        <v>5</v>
      </c>
      <c r="R52" s="23" t="s">
        <v>154</v>
      </c>
      <c r="Y52" s="84"/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-0.2906292968000509</v>
      </c>
      <c r="K53" s="32">
        <f t="shared" si="30"/>
        <v>-0.26156636712004583</v>
      </c>
      <c r="L53" s="32">
        <f t="shared" si="30"/>
        <v>-0.15445232412071588</v>
      </c>
      <c r="M53" s="32">
        <f t="shared" si="30"/>
        <v>-9.1202552870041545E-2</v>
      </c>
      <c r="N53" s="32">
        <f t="shared" si="30"/>
        <v>-1.1088101268059185E-2</v>
      </c>
      <c r="O53" s="32">
        <f t="shared" si="30"/>
        <v>-1.3480542579320863E-3</v>
      </c>
      <c r="P53" s="24">
        <v>0</v>
      </c>
      <c r="Q53" s="24">
        <v>5</v>
      </c>
      <c r="R53" s="23" t="s">
        <v>155</v>
      </c>
      <c r="Y53" s="84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si="30"/>
        <v>-1.0579139412878386E-2</v>
      </c>
      <c r="K54" s="32">
        <f t="shared" si="30"/>
        <v>-9.5212254715905473E-3</v>
      </c>
      <c r="L54" s="32">
        <f t="shared" si="30"/>
        <v>-5.6221884287195037E-3</v>
      </c>
      <c r="M54" s="32">
        <f t="shared" si="30"/>
        <v>-3.3198460452745805E-3</v>
      </c>
      <c r="N54" s="32">
        <f t="shared" si="30"/>
        <v>-4.0361577594021553E-4</v>
      </c>
      <c r="O54" s="32">
        <f t="shared" si="30"/>
        <v>-4.9070255778788242E-5</v>
      </c>
      <c r="P54" s="24">
        <v>0</v>
      </c>
      <c r="Q54" s="24">
        <v>5</v>
      </c>
      <c r="R54" s="23" t="s">
        <v>156</v>
      </c>
      <c r="Y54" s="84" t="s">
        <v>289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4" t="s">
        <v>289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si="31">IF(E16="","",-E16)</f>
        <v>-2.3153722632740991E-3</v>
      </c>
      <c r="K56" s="32">
        <f t="shared" si="31"/>
        <v>-2.0838350369466892E-3</v>
      </c>
      <c r="L56" s="32">
        <f t="shared" si="31"/>
        <v>-1.2304837509666509E-3</v>
      </c>
      <c r="M56" s="32">
        <f t="shared" si="31"/>
        <v>-7.2658835010829795E-4</v>
      </c>
      <c r="N56" s="32">
        <f t="shared" si="31"/>
        <v>-8.8336180870648241E-5</v>
      </c>
      <c r="O56" s="32">
        <f t="shared" si="31"/>
        <v>-1.0739617349560868E-5</v>
      </c>
      <c r="P56" s="24">
        <v>0</v>
      </c>
      <c r="Q56" s="24">
        <v>5</v>
      </c>
      <c r="R56" s="23" t="s">
        <v>172</v>
      </c>
      <c r="Y56" s="84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si="31"/>
        <v>-4.3471924693976351E-3</v>
      </c>
      <c r="K57" s="32">
        <f t="shared" si="31"/>
        <v>-3.9124732224578721E-3</v>
      </c>
      <c r="L57" s="32">
        <f t="shared" si="31"/>
        <v>-2.3102763131291493E-3</v>
      </c>
      <c r="M57" s="32">
        <f t="shared" si="31"/>
        <v>-1.3641950601396319E-3</v>
      </c>
      <c r="N57" s="32">
        <f t="shared" si="31"/>
        <v>-1.6585427162075708E-4</v>
      </c>
      <c r="O57" s="32">
        <f t="shared" si="31"/>
        <v>-2.0164007493207263E-5</v>
      </c>
      <c r="P57" s="24">
        <v>0</v>
      </c>
      <c r="Q57" s="24">
        <v>5</v>
      </c>
      <c r="R57" s="23" t="s">
        <v>157</v>
      </c>
      <c r="Y57" s="84" t="s">
        <v>289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 t="str">
        <f t="shared" si="31"/>
        <v/>
      </c>
      <c r="K58" s="55" t="str">
        <f t="shared" si="31"/>
        <v/>
      </c>
      <c r="L58" s="55" t="str">
        <f t="shared" si="31"/>
        <v/>
      </c>
      <c r="M58" s="55" t="str">
        <f t="shared" si="31"/>
        <v/>
      </c>
      <c r="N58" s="55" t="str">
        <f t="shared" si="31"/>
        <v/>
      </c>
      <c r="O58" s="55" t="str">
        <f t="shared" si="31"/>
        <v/>
      </c>
      <c r="P58" s="54">
        <v>0</v>
      </c>
      <c r="Q58" s="54">
        <v>5</v>
      </c>
      <c r="R58" s="53" t="s">
        <v>158</v>
      </c>
      <c r="Y58" s="84" t="s">
        <v>289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4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si="35">IF(E21="","",-E21)</f>
        <v>-1.3657922969122305E-3</v>
      </c>
      <c r="K60" s="33">
        <f t="shared" si="35"/>
        <v>-1.2292130672210075E-3</v>
      </c>
      <c r="L60" s="33">
        <f t="shared" si="35"/>
        <v>-7.2583802406333284E-4</v>
      </c>
      <c r="M60" s="33">
        <f t="shared" si="35"/>
        <v>-4.2860009482915756E-4</v>
      </c>
      <c r="N60" s="33">
        <f t="shared" si="35"/>
        <v>-5.2107765686529779E-5</v>
      </c>
      <c r="O60" s="33">
        <f t="shared" si="35"/>
        <v>-6.3350878303575561E-6</v>
      </c>
      <c r="P60" s="24">
        <v>0</v>
      </c>
      <c r="Q60" s="24">
        <v>5</v>
      </c>
      <c r="R60" s="23" t="s">
        <v>159</v>
      </c>
      <c r="Y60" s="84" t="s">
        <v>289</v>
      </c>
    </row>
    <row r="61" spans="1:25" s="23" customFormat="1" ht="15.75" thickBot="1">
      <c r="A61" s="23" t="s">
        <v>198</v>
      </c>
      <c r="B61" s="26" t="s">
        <v>146</v>
      </c>
      <c r="C61" s="26"/>
      <c r="D61" s="23" t="str">
        <f t="shared" si="33"/>
        <v>\I: DISABLED</v>
      </c>
      <c r="E61" s="94" t="str">
        <f t="shared" si="27"/>
        <v>RSDBDL</v>
      </c>
      <c r="F61" s="94" t="str">
        <f t="shared" si="32"/>
        <v>RSDWH_Apt</v>
      </c>
      <c r="G61" s="28" t="str">
        <f t="shared" si="34"/>
        <v>R-WH_Apt_BDL*</v>
      </c>
      <c r="H61" s="94" t="str">
        <f t="shared" si="25"/>
        <v>RSDWH_Apt</v>
      </c>
      <c r="I61" s="95">
        <v>1</v>
      </c>
      <c r="J61" s="32">
        <f t="shared" si="35"/>
        <v>-1.4513443728227986E-5</v>
      </c>
      <c r="K61" s="32">
        <f t="shared" si="35"/>
        <v>-1.3062099355405188E-5</v>
      </c>
      <c r="L61" s="32">
        <f t="shared" si="35"/>
        <v>-7.7130390483732102E-6</v>
      </c>
      <c r="M61" s="32">
        <f t="shared" si="35"/>
        <v>-4.5544724276738988E-6</v>
      </c>
      <c r="N61" s="32">
        <f t="shared" si="35"/>
        <v>-5.5371752118158165E-7</v>
      </c>
      <c r="O61" s="32">
        <f t="shared" si="35"/>
        <v>-6.7319123813439467E-8</v>
      </c>
      <c r="P61" s="95">
        <v>0</v>
      </c>
      <c r="Q61" s="95">
        <v>5</v>
      </c>
      <c r="R61" s="23" t="s">
        <v>160</v>
      </c>
      <c r="Y61" s="84" t="s">
        <v>289</v>
      </c>
    </row>
    <row r="62" spans="1:25" s="23" customFormat="1" ht="15">
      <c r="A62" s="23" t="s">
        <v>199</v>
      </c>
      <c r="B62" s="26" t="s">
        <v>146</v>
      </c>
      <c r="C62" s="26"/>
      <c r="D62" s="23" t="str">
        <f t="shared" si="33"/>
        <v>\I: DISABLED</v>
      </c>
      <c r="E62" s="94" t="str">
        <f t="shared" si="27"/>
        <v>RSDETH</v>
      </c>
      <c r="F62" s="94" t="str">
        <f t="shared" si="32"/>
        <v>RSDWH_Apt</v>
      </c>
      <c r="G62" s="28" t="str">
        <f t="shared" si="34"/>
        <v>R-WH_Apt_ETH*</v>
      </c>
      <c r="H62" s="94" t="str">
        <f t="shared" si="25"/>
        <v>RSDWH_Apt</v>
      </c>
      <c r="I62" s="95">
        <v>1</v>
      </c>
      <c r="J62" s="32">
        <f t="shared" si="35"/>
        <v>-1.3114417952463307E-5</v>
      </c>
      <c r="K62" s="32">
        <f t="shared" si="35"/>
        <v>-1.1802976157216977E-5</v>
      </c>
      <c r="L62" s="32">
        <f t="shared" si="35"/>
        <v>-6.9695393910750541E-6</v>
      </c>
      <c r="M62" s="32">
        <f t="shared" si="35"/>
        <v>-4.1154433150359101E-6</v>
      </c>
      <c r="N62" s="32">
        <f t="shared" si="35"/>
        <v>-5.0034183039918875E-7</v>
      </c>
      <c r="O62" s="32">
        <f t="shared" si="35"/>
        <v>-6.0829885891655426E-8</v>
      </c>
      <c r="P62" s="95">
        <v>0</v>
      </c>
      <c r="Q62" s="95">
        <v>5</v>
      </c>
      <c r="R62" s="23" t="s">
        <v>161</v>
      </c>
      <c r="Y62" s="84" t="s">
        <v>289</v>
      </c>
    </row>
    <row r="63" spans="1:25" s="23" customFormat="1" ht="15">
      <c r="A63" s="23" t="s">
        <v>200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si="35"/>
        <v>-1.1104800429894502E-2</v>
      </c>
      <c r="K63" s="33">
        <f t="shared" si="35"/>
        <v>-9.9943203869050506E-3</v>
      </c>
      <c r="L63" s="33">
        <f t="shared" si="35"/>
        <v>-5.9015462452635652E-3</v>
      </c>
      <c r="M63" s="33">
        <f t="shared" si="35"/>
        <v>-3.4848040423656836E-3</v>
      </c>
      <c r="N63" s="33">
        <f t="shared" si="35"/>
        <v>-4.2367081737451271E-4</v>
      </c>
      <c r="O63" s="33">
        <f t="shared" si="35"/>
        <v>-5.1508480624045346E-5</v>
      </c>
      <c r="P63" s="24">
        <v>0</v>
      </c>
      <c r="Q63" s="24">
        <v>5</v>
      </c>
      <c r="R63" s="23" t="s">
        <v>162</v>
      </c>
      <c r="Y63" s="84"/>
    </row>
    <row r="64" spans="1:25" s="23" customFormat="1" ht="15">
      <c r="A64" s="23" t="s">
        <v>201</v>
      </c>
      <c r="B64" s="26" t="s">
        <v>146</v>
      </c>
      <c r="C64" s="26"/>
      <c r="D64" s="88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7">
        <f>MAX(IF(E25+E26="","",-E25-E26),-$T$25)</f>
        <v>-0.36161003980772782</v>
      </c>
      <c r="K64" s="87">
        <f t="shared" ref="K64:O64" si="36">MAX(IF(F25+F26="","",-F25-F26),-$T$25)</f>
        <v>-0.36161003980772782</v>
      </c>
      <c r="L64" s="87">
        <f t="shared" si="36"/>
        <v>-0.35144266689187148</v>
      </c>
      <c r="M64" s="87">
        <f t="shared" si="36"/>
        <v>-0.20752338037298124</v>
      </c>
      <c r="N64" s="87">
        <f t="shared" si="36"/>
        <v>-2.5229998335073292E-2</v>
      </c>
      <c r="O64" s="87">
        <f t="shared" si="36"/>
        <v>-3.0673787929038471E-3</v>
      </c>
      <c r="P64" s="24">
        <v>0</v>
      </c>
      <c r="Q64" s="24">
        <v>5</v>
      </c>
      <c r="R64" s="23" t="s">
        <v>163</v>
      </c>
      <c r="Y64" s="84"/>
    </row>
    <row r="65" spans="1:25" s="23" customFormat="1" ht="15">
      <c r="A65" s="23" t="s">
        <v>201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si="37">IF(E26="","",-E26)</f>
        <v>-0.49857686246905109</v>
      </c>
      <c r="K65" s="33">
        <f t="shared" si="37"/>
        <v>-0.44871917622214597</v>
      </c>
      <c r="L65" s="33">
        <f t="shared" si="37"/>
        <v>-0.26496418636741503</v>
      </c>
      <c r="M65" s="33">
        <f t="shared" si="37"/>
        <v>-0.15645870240809495</v>
      </c>
      <c r="N65" s="33">
        <f t="shared" si="37"/>
        <v>-1.902172562035765E-2</v>
      </c>
      <c r="O65" s="33">
        <f t="shared" si="37"/>
        <v>-2.3125977654628069E-3</v>
      </c>
      <c r="P65" s="24">
        <v>0</v>
      </c>
      <c r="Q65" s="24">
        <v>5</v>
      </c>
      <c r="R65" s="23" t="s">
        <v>164</v>
      </c>
      <c r="Y65" s="84" t="s">
        <v>289</v>
      </c>
    </row>
    <row r="66" spans="1:25" s="23" customFormat="1" ht="15">
      <c r="A66" s="23" t="s">
        <v>202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si="37"/>
        <v>-1.9600105043570078E-2</v>
      </c>
      <c r="K66" s="33">
        <f t="shared" si="37"/>
        <v>-1.7640094539213069E-2</v>
      </c>
      <c r="L66" s="33">
        <f t="shared" si="37"/>
        <v>-1.0416299424459928E-2</v>
      </c>
      <c r="M66" s="33">
        <f t="shared" si="37"/>
        <v>-6.1507206471493447E-3</v>
      </c>
      <c r="N66" s="33">
        <f t="shared" si="37"/>
        <v>-7.4778403960155937E-4</v>
      </c>
      <c r="O66" s="33">
        <f t="shared" si="37"/>
        <v>-9.0913081890979473E-5</v>
      </c>
      <c r="P66" s="24">
        <v>0</v>
      </c>
      <c r="Q66" s="24">
        <v>5</v>
      </c>
      <c r="R66" s="23" t="s">
        <v>165</v>
      </c>
      <c r="Y66" s="84"/>
    </row>
    <row r="67" spans="1:25" s="23" customFormat="1" ht="15">
      <c r="A67" s="23" t="s">
        <v>203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si="37"/>
        <v>-0.19703154308697579</v>
      </c>
      <c r="K67" s="33">
        <f t="shared" si="37"/>
        <v>-0.17732838877827822</v>
      </c>
      <c r="L67" s="33">
        <f t="shared" si="37"/>
        <v>-0.10471064028968553</v>
      </c>
      <c r="M67" s="33">
        <f t="shared" si="37"/>
        <v>-6.1830585984656426E-2</v>
      </c>
      <c r="N67" s="33">
        <f t="shared" si="37"/>
        <v>-7.517155795389076E-3</v>
      </c>
      <c r="O67" s="33">
        <f t="shared" si="37"/>
        <v>-9.1391065363951478E-4</v>
      </c>
      <c r="P67" s="24">
        <v>0</v>
      </c>
      <c r="Q67" s="24">
        <v>5</v>
      </c>
      <c r="R67" s="23" t="s">
        <v>166</v>
      </c>
      <c r="Y67" s="84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si="37"/>
        <v>-1.3222132343737897E-3</v>
      </c>
      <c r="K68" s="33">
        <f t="shared" si="37"/>
        <v>-1.1899919109364108E-3</v>
      </c>
      <c r="L68" s="33">
        <f t="shared" si="37"/>
        <v>-7.0267832348884138E-4</v>
      </c>
      <c r="M68" s="33">
        <f t="shared" si="37"/>
        <v>-4.1492452323692606E-4</v>
      </c>
      <c r="N68" s="33">
        <f t="shared" si="37"/>
        <v>-5.0445135442732451E-5</v>
      </c>
      <c r="O68" s="33">
        <f t="shared" si="37"/>
        <v>-6.1329508074955739E-6</v>
      </c>
      <c r="P68" s="24">
        <v>0</v>
      </c>
      <c r="Q68" s="24">
        <v>5</v>
      </c>
      <c r="R68" s="23" t="s">
        <v>167</v>
      </c>
      <c r="Y68" s="84" t="s">
        <v>289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4" t="s">
        <v>289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si="38">IF(E31="","",-E31)</f>
        <v>-9.8819569625064533E-4</v>
      </c>
      <c r="K70" s="33">
        <f t="shared" si="38"/>
        <v>-8.8937612662558078E-4</v>
      </c>
      <c r="L70" s="33">
        <f t="shared" si="38"/>
        <v>-5.2516770901113929E-4</v>
      </c>
      <c r="M70" s="33">
        <f t="shared" si="38"/>
        <v>-3.1010628049398773E-4</v>
      </c>
      <c r="N70" s="33">
        <f t="shared" si="38"/>
        <v>-3.770168414998378E-5</v>
      </c>
      <c r="O70" s="33">
        <f t="shared" si="38"/>
        <v>-4.583644631385324E-6</v>
      </c>
      <c r="P70" s="25">
        <v>0</v>
      </c>
      <c r="Q70" s="25">
        <v>5</v>
      </c>
      <c r="R70" s="23" t="s">
        <v>171</v>
      </c>
      <c r="Y70" s="84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si="38"/>
        <v>-1.3421129575876389E-3</v>
      </c>
      <c r="K71" s="33">
        <f t="shared" si="38"/>
        <v>-1.2079016618288751E-3</v>
      </c>
      <c r="L71" s="33">
        <f t="shared" si="38"/>
        <v>-7.1325385229333265E-4</v>
      </c>
      <c r="M71" s="33">
        <f t="shared" si="38"/>
        <v>-4.2116926724069013E-4</v>
      </c>
      <c r="N71" s="33">
        <f t="shared" si="38"/>
        <v>-5.1204350527484601E-5</v>
      </c>
      <c r="O71" s="33">
        <f t="shared" si="38"/>
        <v>-6.2252536376144358E-6</v>
      </c>
      <c r="P71" s="24">
        <v>0</v>
      </c>
      <c r="Q71" s="24">
        <v>5</v>
      </c>
      <c r="R71" s="23" t="s">
        <v>168</v>
      </c>
      <c r="Y71" s="84" t="s">
        <v>289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si="38"/>
        <v>-5.9162290102261423E-3</v>
      </c>
      <c r="K72" s="33">
        <f t="shared" si="38"/>
        <v>-5.3246061092035281E-3</v>
      </c>
      <c r="L72" s="33">
        <f t="shared" si="38"/>
        <v>-3.1441266614235922E-3</v>
      </c>
      <c r="M72" s="33">
        <f t="shared" si="38"/>
        <v>-1.8565753523040176E-3</v>
      </c>
      <c r="N72" s="33">
        <f t="shared" si="38"/>
        <v>-2.2571622032843024E-4</v>
      </c>
      <c r="O72" s="33">
        <f t="shared" si="38"/>
        <v>-2.7441822954358428E-5</v>
      </c>
      <c r="P72" s="25">
        <v>0</v>
      </c>
      <c r="Q72" s="25">
        <v>5</v>
      </c>
      <c r="R72" s="23" t="s">
        <v>169</v>
      </c>
      <c r="Y72" s="84" t="s">
        <v>289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291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288</v>
      </c>
      <c r="Q75" s="8" t="s">
        <v>287</v>
      </c>
      <c r="R75" s="6" t="s">
        <v>27</v>
      </c>
      <c r="Y75" s="85" t="s">
        <v>290</v>
      </c>
    </row>
    <row r="76" spans="1:25" ht="15">
      <c r="A76" s="26" t="s">
        <v>145</v>
      </c>
      <c r="B76" s="26" t="s">
        <v>146</v>
      </c>
      <c r="D76" s="23" t="str">
        <f>IF(Y76="","UC-UP_"&amp;A33,"\I: DISABLED")</f>
        <v>UC-UP_R-WH_Apt_SOL_X0</v>
      </c>
      <c r="E76" s="23" t="str">
        <f>A76</f>
        <v>RSDSOL</v>
      </c>
      <c r="F76" s="23" t="str">
        <f>H76</f>
        <v>RSDWH_Apt</v>
      </c>
      <c r="G76" s="38" t="str">
        <f>LEFT(A33,12)&amp;"*"</f>
        <v>R-WH_Apt_SOL*</v>
      </c>
      <c r="H76" s="23" t="str">
        <f>B76</f>
        <v>RSDWH_Apt</v>
      </c>
      <c r="I76" s="24">
        <v>1</v>
      </c>
      <c r="J76" s="34">
        <f t="shared" ref="J76:O76" si="39">IF(L33="","",-L33)</f>
        <v>-7.2309465680541743E-3</v>
      </c>
      <c r="K76" s="34">
        <f t="shared" si="39"/>
        <v>-7.954041224859593E-3</v>
      </c>
      <c r="L76" s="34">
        <f t="shared" si="39"/>
        <v>-1.2810062933048628E-2</v>
      </c>
      <c r="M76" s="34">
        <f t="shared" si="39"/>
        <v>-2.0630734454304151E-2</v>
      </c>
      <c r="N76" s="34">
        <f t="shared" si="39"/>
        <v>-0.13879326499588127</v>
      </c>
      <c r="O76" s="34">
        <f t="shared" si="39"/>
        <v>-0.5</v>
      </c>
      <c r="P76" s="24">
        <v>0</v>
      </c>
      <c r="Q76" s="24">
        <v>5</v>
      </c>
      <c r="R76" s="23" t="s">
        <v>196</v>
      </c>
      <c r="Y76" s="84"/>
    </row>
    <row r="77" spans="1:25" ht="15">
      <c r="A77" s="23" t="s">
        <v>203</v>
      </c>
      <c r="B77" s="26" t="s">
        <v>146</v>
      </c>
      <c r="D77" s="23" t="str">
        <f>IF(Y77="","UC-UP_"&amp;A28,"\I: DISABLED")</f>
        <v>UC-UP_R-WH_Apt_GAS_X0</v>
      </c>
      <c r="E77" s="23" t="str">
        <f>A77</f>
        <v>RSDGAS</v>
      </c>
      <c r="F77" s="23" t="str">
        <f>H77</f>
        <v>RSDWH_Apt</v>
      </c>
      <c r="H77" s="23" t="str">
        <f>B77</f>
        <v>RSDWH_Apt</v>
      </c>
      <c r="I77" s="24">
        <v>1</v>
      </c>
      <c r="J77" s="34">
        <f t="shared" ref="J77:O77" si="40">IF(L28="","",-L28)</f>
        <v>-0.2408163304396371</v>
      </c>
      <c r="K77" s="34" t="str">
        <f t="shared" si="40"/>
        <v/>
      </c>
      <c r="L77" s="34" t="str">
        <f t="shared" si="40"/>
        <v/>
      </c>
      <c r="M77" s="34" t="str">
        <f t="shared" si="40"/>
        <v/>
      </c>
      <c r="N77" s="34" t="str">
        <f t="shared" si="40"/>
        <v/>
      </c>
      <c r="O77" s="34">
        <f t="shared" si="40"/>
        <v>-0.14514695973537214</v>
      </c>
      <c r="P77" s="24">
        <v>0</v>
      </c>
      <c r="Q77" s="24">
        <v>5</v>
      </c>
      <c r="R77" s="23" t="s">
        <v>192</v>
      </c>
      <c r="Y77" s="84"/>
    </row>
    <row r="78" spans="1:25" s="23" customFormat="1" ht="15">
      <c r="A78" s="23" t="s">
        <v>203</v>
      </c>
      <c r="B78" s="23" t="s">
        <v>137</v>
      </c>
      <c r="C78" s="26"/>
      <c r="D78" s="23" t="str">
        <f>IF(Y78="","UC-UP_"&amp;A13,"\I: DISABLED")</f>
        <v>UC-UP_R-SH_Apt_GAS_X0</v>
      </c>
      <c r="E78" s="23" t="str">
        <f>A78</f>
        <v>RSDGAS</v>
      </c>
      <c r="F78" s="23" t="str">
        <f>H78</f>
        <v>RSDSH_Apt</v>
      </c>
      <c r="G78" s="38"/>
      <c r="H78" s="23" t="str">
        <f>B78</f>
        <v>RSDSH_Apt</v>
      </c>
      <c r="I78" s="24">
        <v>1</v>
      </c>
      <c r="J78" s="34">
        <f t="shared" ref="J78:O78" si="41">IF(L13="","",-L13)</f>
        <v>-0.35521358497784</v>
      </c>
      <c r="K78" s="34" t="str">
        <f t="shared" si="41"/>
        <v/>
      </c>
      <c r="L78" s="34" t="str">
        <f t="shared" si="41"/>
        <v/>
      </c>
      <c r="M78" s="34" t="str">
        <f t="shared" si="41"/>
        <v/>
      </c>
      <c r="N78" s="34" t="str">
        <f t="shared" si="41"/>
        <v/>
      </c>
      <c r="O78" s="34">
        <f t="shared" si="41"/>
        <v>-0.14514695973537214</v>
      </c>
      <c r="P78" s="24">
        <v>0</v>
      </c>
      <c r="Q78" s="24">
        <v>5</v>
      </c>
      <c r="R78" s="23" t="s">
        <v>180</v>
      </c>
      <c r="Y78" s="84"/>
    </row>
    <row r="79" spans="1:25" s="23" customFormat="1" ht="15">
      <c r="A79" s="23" t="s">
        <v>201</v>
      </c>
      <c r="B79" s="23" t="s">
        <v>137</v>
      </c>
      <c r="C79" s="26"/>
      <c r="D79" s="88" t="str">
        <f>IF(Y79="","UC-UP_"&amp;A10,"\I: DISABLED")</f>
        <v>UC-UP_R-SH_Apt_ELC_X0</v>
      </c>
      <c r="E79" s="23" t="str">
        <f>A79</f>
        <v>RSDELC</v>
      </c>
      <c r="F79" s="23" t="str">
        <f>H79</f>
        <v>RSDSH_Apt</v>
      </c>
      <c r="H79" s="23" t="str">
        <f>B79</f>
        <v>RSDSH_Apt</v>
      </c>
      <c r="I79" s="24">
        <v>1</v>
      </c>
      <c r="J79" s="89">
        <f t="shared" ref="J79:O79" si="42">MAX(IF(L10+L11="","",-L10-L11),-$T$10)</f>
        <v>-0.50787752032158551</v>
      </c>
      <c r="K79" s="89">
        <f t="shared" si="42"/>
        <v>-0.50787752032158551</v>
      </c>
      <c r="L79" s="89">
        <f t="shared" si="42"/>
        <v>-0.50787752032158551</v>
      </c>
      <c r="M79" s="89">
        <f t="shared" si="42"/>
        <v>-0.50787752032158551</v>
      </c>
      <c r="N79" s="89">
        <f t="shared" si="42"/>
        <v>-0.50787752032158551</v>
      </c>
      <c r="O79" s="89">
        <f t="shared" si="42"/>
        <v>-0.50787752032158551</v>
      </c>
      <c r="P79" s="24">
        <v>0</v>
      </c>
      <c r="Q79" s="24">
        <v>5</v>
      </c>
      <c r="R79" s="23" t="s">
        <v>177</v>
      </c>
      <c r="Y79" s="84"/>
    </row>
    <row r="80" spans="1:25" s="23" customFormat="1" ht="15">
      <c r="C80" s="26"/>
      <c r="G80" s="38"/>
      <c r="I80" s="24"/>
      <c r="J80" s="34"/>
      <c r="K80" s="34"/>
      <c r="L80" s="34"/>
      <c r="M80" s="34"/>
      <c r="N80" s="34"/>
      <c r="O80" s="34"/>
      <c r="P80" s="24"/>
      <c r="Q80" s="24"/>
      <c r="Y80" s="84"/>
    </row>
    <row r="81" spans="1:25" s="23" customFormat="1" ht="28.5" customHeight="1">
      <c r="A81" s="26"/>
      <c r="B81" s="26"/>
      <c r="C81" s="26"/>
      <c r="D81" s="97"/>
      <c r="E81" s="97"/>
      <c r="F81" s="97"/>
      <c r="G81" s="97"/>
      <c r="H81" s="97"/>
      <c r="I81" s="98"/>
      <c r="J81" s="98"/>
      <c r="K81" s="98"/>
      <c r="L81" s="98"/>
      <c r="M81" s="98"/>
      <c r="N81" s="98"/>
      <c r="O81" s="98"/>
      <c r="P81" s="98"/>
      <c r="Q81" s="98"/>
      <c r="R81" s="97"/>
      <c r="Y81" s="85"/>
    </row>
    <row r="82" spans="1:25" s="23" customFormat="1" ht="15.75" thickBot="1">
      <c r="A82" s="23" t="s">
        <v>140</v>
      </c>
      <c r="B82" s="23" t="s">
        <v>137</v>
      </c>
      <c r="C82" s="26"/>
      <c r="D82" s="23" t="str">
        <f>IF(Y82="","UC-UP_"&amp;A6,"\I: DISABLED")</f>
        <v>\I: DISABLED</v>
      </c>
      <c r="E82" s="23" t="str">
        <f>A82</f>
        <v>RSDCOA</v>
      </c>
      <c r="F82" s="23" t="str">
        <f t="shared" ref="F82:F104" si="43">H82</f>
        <v>RSDSH_Apt</v>
      </c>
      <c r="H82" s="23" t="str">
        <f t="shared" ref="H82:H105" si="44">B82</f>
        <v>RSDSH_Apt</v>
      </c>
      <c r="I82" s="24">
        <v>1</v>
      </c>
      <c r="J82" s="34">
        <f t="shared" ref="J82:O85" si="45">IF(L6="","",-L6)</f>
        <v>-3.4668831504356956E-2</v>
      </c>
      <c r="K82" s="34">
        <f t="shared" si="45"/>
        <v>-3.8135714654792652E-2</v>
      </c>
      <c r="L82" s="34">
        <f t="shared" si="45"/>
        <v>-6.1417949808690149E-2</v>
      </c>
      <c r="M82" s="34">
        <f t="shared" si="45"/>
        <v>-9.891422234639359E-2</v>
      </c>
      <c r="N82" s="34">
        <f t="shared" si="45"/>
        <v>-0.66544542582294486</v>
      </c>
      <c r="O82" s="34">
        <f t="shared" si="45"/>
        <v>-0.9</v>
      </c>
      <c r="P82" s="24">
        <v>0</v>
      </c>
      <c r="Q82" s="24">
        <v>5</v>
      </c>
      <c r="R82" s="23" t="s">
        <v>173</v>
      </c>
      <c r="Y82" s="84" t="s">
        <v>289</v>
      </c>
    </row>
    <row r="83" spans="1:25" s="23" customFormat="1" ht="15.75" thickBot="1">
      <c r="A83" s="23" t="s">
        <v>198</v>
      </c>
      <c r="B83" s="23" t="s">
        <v>137</v>
      </c>
      <c r="C83" s="26"/>
      <c r="D83" s="23" t="str">
        <f>IF(Y83="","UC-UP_"&amp;A7,"\I: DISABLED")</f>
        <v>\I: DISABLED</v>
      </c>
      <c r="E83" s="94" t="str">
        <f t="shared" ref="E83:E105" si="46">A83</f>
        <v>RSDBDL</v>
      </c>
      <c r="F83" s="94" t="str">
        <f t="shared" si="43"/>
        <v>RSDSH_Apt</v>
      </c>
      <c r="G83" s="94"/>
      <c r="H83" s="94" t="str">
        <f t="shared" si="44"/>
        <v>RSDSH_Apt</v>
      </c>
      <c r="I83" s="95">
        <v>1</v>
      </c>
      <c r="J83" s="32">
        <f t="shared" si="45"/>
        <v>-7.3202059641156673E-6</v>
      </c>
      <c r="K83" s="32">
        <f t="shared" si="45"/>
        <v>-8.0522265605272343E-6</v>
      </c>
      <c r="L83" s="32">
        <f t="shared" si="45"/>
        <v>-1.2968191397994723E-5</v>
      </c>
      <c r="M83" s="32">
        <f t="shared" si="45"/>
        <v>-2.0885401928384486E-5</v>
      </c>
      <c r="N83" s="32">
        <f t="shared" si="45"/>
        <v>-1.4050654041485161E-4</v>
      </c>
      <c r="O83" s="32">
        <f t="shared" si="45"/>
        <v>-9.4525774352083097E-4</v>
      </c>
      <c r="P83" s="95">
        <v>0</v>
      </c>
      <c r="Q83" s="95">
        <v>5</v>
      </c>
      <c r="R83" s="23" t="s">
        <v>174</v>
      </c>
      <c r="Y83" s="84" t="s">
        <v>289</v>
      </c>
    </row>
    <row r="84" spans="1:25" s="23" customFormat="1" ht="15">
      <c r="A84" s="23" t="s">
        <v>199</v>
      </c>
      <c r="B84" s="23" t="s">
        <v>137</v>
      </c>
      <c r="C84" s="26"/>
      <c r="D84" s="23" t="str">
        <f>IF(Y84="","UC-UP_"&amp;A8,"\I: DISABLED")</f>
        <v>\I: DISABLED</v>
      </c>
      <c r="E84" s="94" t="str">
        <f t="shared" si="46"/>
        <v>RSDETH</v>
      </c>
      <c r="F84" s="94" t="str">
        <f t="shared" si="43"/>
        <v>RSDSH_Apt</v>
      </c>
      <c r="G84" s="94"/>
      <c r="H84" s="94" t="str">
        <f t="shared" si="44"/>
        <v>RSDSH_Apt</v>
      </c>
      <c r="I84" s="95">
        <v>1</v>
      </c>
      <c r="J84" s="32">
        <f t="shared" si="45"/>
        <v>-5.2512237906138389E-9</v>
      </c>
      <c r="K84" s="32">
        <f t="shared" si="45"/>
        <v>-5.7763461696752232E-9</v>
      </c>
      <c r="L84" s="32">
        <f t="shared" si="45"/>
        <v>-9.3028632697236478E-9</v>
      </c>
      <c r="M84" s="32">
        <f t="shared" si="45"/>
        <v>-1.4982354324522636E-8</v>
      </c>
      <c r="N84" s="32">
        <f t="shared" si="45"/>
        <v>-1.0079378795900435E-7</v>
      </c>
      <c r="O84" s="32">
        <f t="shared" si="45"/>
        <v>-6.7809020338653803E-7</v>
      </c>
      <c r="P84" s="95">
        <v>0</v>
      </c>
      <c r="Q84" s="95">
        <v>5</v>
      </c>
      <c r="R84" s="23" t="s">
        <v>175</v>
      </c>
      <c r="Y84" s="84" t="s">
        <v>289</v>
      </c>
    </row>
    <row r="85" spans="1:25" s="23" customFormat="1" ht="15">
      <c r="A85" s="23" t="s">
        <v>200</v>
      </c>
      <c r="B85" s="23" t="s">
        <v>137</v>
      </c>
      <c r="C85" s="26"/>
      <c r="D85" s="23" t="str">
        <f>IF(Y85="","UC-UP_"&amp;A9,"\I: DISABLED")</f>
        <v>UC-UP_R-SH_Apt_LPG_X0</v>
      </c>
      <c r="E85" s="23" t="str">
        <f t="shared" si="46"/>
        <v>RSDLPG</v>
      </c>
      <c r="F85" s="23" t="str">
        <f t="shared" si="43"/>
        <v>RSDSH_Apt</v>
      </c>
      <c r="H85" s="23" t="str">
        <f t="shared" si="44"/>
        <v>RSDSH_Apt</v>
      </c>
      <c r="I85" s="24">
        <v>1</v>
      </c>
      <c r="J85" s="34">
        <f t="shared" si="45"/>
        <v>-2.3992723986589713E-2</v>
      </c>
      <c r="K85" s="34">
        <f t="shared" si="45"/>
        <v>-2.6391996385248685E-2</v>
      </c>
      <c r="L85" s="34">
        <f t="shared" si="45"/>
        <v>-4.2504574098406876E-2</v>
      </c>
      <c r="M85" s="34">
        <f t="shared" si="45"/>
        <v>-6.8454041631225274E-2</v>
      </c>
      <c r="N85" s="34">
        <f t="shared" si="45"/>
        <v>-0.46052456160520122</v>
      </c>
      <c r="O85" s="34">
        <f t="shared" si="45"/>
        <v>-0.9</v>
      </c>
      <c r="P85" s="24">
        <v>0</v>
      </c>
      <c r="Q85" s="24">
        <v>5</v>
      </c>
      <c r="R85" s="23" t="s">
        <v>176</v>
      </c>
      <c r="Y85" s="84"/>
    </row>
    <row r="86" spans="1:25" s="23" customFormat="1" ht="15">
      <c r="A86" s="23" t="s">
        <v>201</v>
      </c>
      <c r="B86" s="23" t="s">
        <v>137</v>
      </c>
      <c r="C86" s="26"/>
      <c r="D86" s="23" t="str">
        <f>IF(Y86="","UC-UP_"&amp;A11,"\I: DISABLED")</f>
        <v>\I: DISABLED</v>
      </c>
      <c r="E86" s="23" t="str">
        <f t="shared" si="46"/>
        <v>RSDELC</v>
      </c>
      <c r="F86" s="23" t="str">
        <f t="shared" si="43"/>
        <v>RSDSH_Apt</v>
      </c>
      <c r="H86" s="23" t="str">
        <f t="shared" si="44"/>
        <v>RSDSH_Apt</v>
      </c>
      <c r="I86" s="24">
        <v>1</v>
      </c>
      <c r="J86" s="34">
        <f t="shared" ref="J86:O87" si="47">IF(L11="","",-L11)</f>
        <v>-0.30577053666016718</v>
      </c>
      <c r="K86" s="34">
        <f t="shared" si="47"/>
        <v>-0.33634759032618394</v>
      </c>
      <c r="L86" s="34">
        <f t="shared" si="47"/>
        <v>-0.54169115769622278</v>
      </c>
      <c r="M86" s="34">
        <f t="shared" si="47"/>
        <v>-0.87239902638134392</v>
      </c>
      <c r="N86" s="34">
        <f t="shared" si="47"/>
        <v>-0.9</v>
      </c>
      <c r="O86" s="34">
        <f t="shared" si="47"/>
        <v>-0.9</v>
      </c>
      <c r="P86" s="24">
        <v>0</v>
      </c>
      <c r="Q86" s="24">
        <v>5</v>
      </c>
      <c r="R86" s="23" t="s">
        <v>178</v>
      </c>
      <c r="Y86" s="84" t="s">
        <v>289</v>
      </c>
    </row>
    <row r="87" spans="1:25" s="23" customFormat="1" ht="15">
      <c r="A87" s="23" t="s">
        <v>202</v>
      </c>
      <c r="B87" s="23" t="s">
        <v>137</v>
      </c>
      <c r="C87" s="26"/>
      <c r="D87" s="23" t="str">
        <f>IF(Y87="","UC-UP_"&amp;A12,"\I: DISABLED")</f>
        <v>UC-UP_R-SH_Apt_KER_X0</v>
      </c>
      <c r="E87" s="23" t="str">
        <f t="shared" si="46"/>
        <v>RSDKER</v>
      </c>
      <c r="F87" s="23" t="str">
        <f t="shared" si="43"/>
        <v>RSDSH_Apt</v>
      </c>
      <c r="H87" s="23" t="str">
        <f t="shared" si="44"/>
        <v>RSDSH_Apt</v>
      </c>
      <c r="I87" s="24">
        <v>1</v>
      </c>
      <c r="J87" s="34">
        <f t="shared" si="47"/>
        <v>-7.9941167281313966E-2</v>
      </c>
      <c r="K87" s="34">
        <f t="shared" si="47"/>
        <v>-8.7935284009445364E-2</v>
      </c>
      <c r="L87" s="34">
        <f t="shared" si="47"/>
        <v>-0.14162065425005194</v>
      </c>
      <c r="M87" s="34">
        <f t="shared" si="47"/>
        <v>-0.22808147987625119</v>
      </c>
      <c r="N87" s="34">
        <f t="shared" si="47"/>
        <v>-0.9</v>
      </c>
      <c r="O87" s="34">
        <f t="shared" si="47"/>
        <v>-0.9</v>
      </c>
      <c r="P87" s="24">
        <v>0</v>
      </c>
      <c r="Q87" s="24">
        <v>5</v>
      </c>
      <c r="R87" s="23" t="s">
        <v>179</v>
      </c>
      <c r="Y87" s="84"/>
    </row>
    <row r="88" spans="1:25" ht="15">
      <c r="A88" s="23" t="s">
        <v>141</v>
      </c>
      <c r="B88" s="23" t="s">
        <v>137</v>
      </c>
      <c r="D88" s="23" t="str">
        <f>IF(Y88="","UC-UP_"&amp;A14,"\I: DISABLED")</f>
        <v>\I: DISABLED</v>
      </c>
      <c r="E88" s="23" t="str">
        <f t="shared" si="46"/>
        <v>RSDPEA</v>
      </c>
      <c r="F88" s="23" t="str">
        <f t="shared" si="43"/>
        <v>RSDSH_Apt</v>
      </c>
      <c r="G88" s="23"/>
      <c r="H88" s="23" t="str">
        <f t="shared" si="44"/>
        <v>RSDSH_Apt</v>
      </c>
      <c r="I88" s="24">
        <v>1</v>
      </c>
      <c r="J88" s="34">
        <f t="shared" ref="J88:O88" si="48">IF(L14="","",-L14)</f>
        <v>-1.2930059282406916E-2</v>
      </c>
      <c r="K88" s="34">
        <f t="shared" si="48"/>
        <v>-1.4223065210647609E-2</v>
      </c>
      <c r="L88" s="34">
        <f t="shared" si="48"/>
        <v>-2.290638875240009E-2</v>
      </c>
      <c r="M88" s="34">
        <f t="shared" si="48"/>
        <v>-3.6890968149627876E-2</v>
      </c>
      <c r="N88" s="34">
        <f t="shared" si="48"/>
        <v>-0.24818398635719421</v>
      </c>
      <c r="O88" s="34">
        <f t="shared" si="48"/>
        <v>-0.9</v>
      </c>
      <c r="P88" s="24">
        <v>0</v>
      </c>
      <c r="Q88" s="24">
        <v>5</v>
      </c>
      <c r="R88" s="23" t="s">
        <v>181</v>
      </c>
      <c r="Y88" s="84" t="s">
        <v>289</v>
      </c>
    </row>
    <row r="89" spans="1:25" ht="15">
      <c r="A89" s="23"/>
      <c r="B89" s="23"/>
      <c r="D89" s="23" t="str">
        <f>IF(Y89="","UC-UP_"&amp;A15,"\I: DISABLED")</f>
        <v>\I: DISABLED</v>
      </c>
      <c r="E89" s="23"/>
      <c r="F89" s="23"/>
      <c r="G89" s="23"/>
      <c r="H89" s="23"/>
      <c r="I89" s="24"/>
      <c r="J89" s="34"/>
      <c r="K89" s="34"/>
      <c r="L89" s="34"/>
      <c r="M89" s="34"/>
      <c r="N89" s="34"/>
      <c r="O89" s="34"/>
      <c r="P89" s="24"/>
      <c r="Q89" s="24"/>
      <c r="R89" s="23"/>
      <c r="Y89" s="84" t="s">
        <v>289</v>
      </c>
    </row>
    <row r="90" spans="1:25" ht="15">
      <c r="A90" s="23" t="s">
        <v>142</v>
      </c>
      <c r="B90" s="23" t="s">
        <v>137</v>
      </c>
      <c r="D90" s="23" t="str">
        <f>IF(Y90="","UC-UP_"&amp;A16,"\I: DISABLED")</f>
        <v>UC-UP_R-SH_Apt_WOO_X0</v>
      </c>
      <c r="E90" s="23" t="str">
        <f t="shared" si="46"/>
        <v>RSDWOO</v>
      </c>
      <c r="F90" s="23" t="str">
        <f t="shared" si="43"/>
        <v>RSDSH_Apt</v>
      </c>
      <c r="G90" s="23"/>
      <c r="H90" s="23" t="str">
        <f t="shared" si="44"/>
        <v>RSDSH_Apt</v>
      </c>
      <c r="I90" s="24">
        <v>1</v>
      </c>
      <c r="J90" s="34">
        <f t="shared" ref="J90:O92" si="49">IF(L16="","",-L16)</f>
        <v>-2.8298994328905657E-3</v>
      </c>
      <c r="K90" s="34">
        <f t="shared" si="49"/>
        <v>-0.35</v>
      </c>
      <c r="L90" s="34">
        <f t="shared" si="49"/>
        <v>-5.0133394692310467E-3</v>
      </c>
      <c r="M90" s="34">
        <f t="shared" si="49"/>
        <v>-8.0740333485912943E-3</v>
      </c>
      <c r="N90" s="34">
        <f t="shared" si="49"/>
        <v>-5.431805894350121E-2</v>
      </c>
      <c r="O90" s="34">
        <f t="shared" si="49"/>
        <v>-0.36542473878986986</v>
      </c>
      <c r="P90" s="24">
        <v>0</v>
      </c>
      <c r="Q90" s="24">
        <v>5</v>
      </c>
      <c r="R90" s="23" t="s">
        <v>182</v>
      </c>
      <c r="Y90" s="84"/>
    </row>
    <row r="91" spans="1:25" ht="15">
      <c r="A91" s="23" t="s">
        <v>143</v>
      </c>
      <c r="B91" s="26" t="s">
        <v>137</v>
      </c>
      <c r="D91" s="23" t="str">
        <f>IF(Y91="","UC-UP_"&amp;A17,"\I: DISABLED")</f>
        <v>UC-UP_R-SH_Apt_HET_X0</v>
      </c>
      <c r="E91" s="23" t="str">
        <f t="shared" si="46"/>
        <v>RSDHET</v>
      </c>
      <c r="F91" s="23" t="str">
        <f t="shared" si="43"/>
        <v>RSDSH_Apt</v>
      </c>
      <c r="G91" s="23"/>
      <c r="H91" s="23" t="str">
        <f t="shared" si="44"/>
        <v>RSDSH_Apt</v>
      </c>
      <c r="I91" s="24">
        <v>1</v>
      </c>
      <c r="J91" s="34">
        <f t="shared" si="49"/>
        <v>-5.3132352403748879E-3</v>
      </c>
      <c r="K91" s="34">
        <f t="shared" si="49"/>
        <v>-5.8445587644123777E-3</v>
      </c>
      <c r="L91" s="34">
        <f t="shared" si="49"/>
        <v>-9.4127203356737816E-3</v>
      </c>
      <c r="M91" s="34">
        <f t="shared" si="49"/>
        <v>-1.5159280227805987E-2</v>
      </c>
      <c r="N91" s="34">
        <f t="shared" si="49"/>
        <v>-0.10198405696437748</v>
      </c>
      <c r="O91" s="34">
        <f t="shared" si="49"/>
        <v>-0.5</v>
      </c>
      <c r="P91" s="24">
        <v>0</v>
      </c>
      <c r="Q91" s="24">
        <v>5</v>
      </c>
      <c r="R91" s="23" t="s">
        <v>183</v>
      </c>
      <c r="Y91" s="84"/>
    </row>
    <row r="92" spans="1:25" ht="15.75" thickBot="1">
      <c r="A92" s="53" t="s">
        <v>144</v>
      </c>
      <c r="B92" s="53" t="s">
        <v>137</v>
      </c>
      <c r="C92" s="58"/>
      <c r="D92" s="53" t="str">
        <f>IF(Y92="","UC-UP_"&amp;A18,"\I: DISABLED")</f>
        <v>UC-UP_R-SH_Apt_GEO_X0</v>
      </c>
      <c r="E92" s="53" t="str">
        <f t="shared" si="46"/>
        <v>RSDGEO</v>
      </c>
      <c r="F92" s="53" t="str">
        <f t="shared" si="43"/>
        <v>RSDSH_Apt</v>
      </c>
      <c r="G92" s="53"/>
      <c r="H92" s="53" t="str">
        <f t="shared" si="44"/>
        <v>RSDSH_Apt</v>
      </c>
      <c r="I92" s="54">
        <v>1</v>
      </c>
      <c r="J92" s="59" t="str">
        <f t="shared" si="49"/>
        <v/>
      </c>
      <c r="K92" s="59" t="str">
        <f t="shared" si="49"/>
        <v/>
      </c>
      <c r="L92" s="59" t="str">
        <f t="shared" si="49"/>
        <v/>
      </c>
      <c r="M92" s="59" t="str">
        <f t="shared" si="49"/>
        <v/>
      </c>
      <c r="N92" s="59" t="str">
        <f t="shared" si="49"/>
        <v/>
      </c>
      <c r="O92" s="59" t="str">
        <f t="shared" si="49"/>
        <v/>
      </c>
      <c r="P92" s="54">
        <v>0</v>
      </c>
      <c r="Q92" s="54">
        <v>5</v>
      </c>
      <c r="R92" s="53" t="s">
        <v>184</v>
      </c>
      <c r="S92" s="58"/>
      <c r="T92" s="58"/>
      <c r="U92" s="58"/>
      <c r="Y92" s="84"/>
    </row>
    <row r="94" spans="1:25" ht="15">
      <c r="A94" s="26"/>
      <c r="B94" s="26"/>
      <c r="D94" s="23"/>
      <c r="E94" s="26"/>
      <c r="F94" s="26"/>
      <c r="G94" s="26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Y94" s="84"/>
    </row>
    <row r="95" spans="1:25" ht="15.75" thickBot="1">
      <c r="A95" s="23" t="s">
        <v>140</v>
      </c>
      <c r="B95" s="26" t="s">
        <v>146</v>
      </c>
      <c r="D95" s="23" t="str">
        <f t="shared" ref="D95:D101" si="50">IF(Y95="","UC-UP_"&amp;A21,"\I: DISABLED")</f>
        <v>\I: DISABLED</v>
      </c>
      <c r="E95" s="23" t="str">
        <f t="shared" si="46"/>
        <v>RSDCOA</v>
      </c>
      <c r="F95" s="23" t="str">
        <f t="shared" si="43"/>
        <v>RSDWH_Apt</v>
      </c>
      <c r="G95" s="38" t="str">
        <f t="shared" ref="G95:G101" si="51">LEFT(A21,12)&amp;"*"</f>
        <v>R-WH_Apt_COA*</v>
      </c>
      <c r="H95" s="23" t="str">
        <f t="shared" si="44"/>
        <v>RSDWH_Apt</v>
      </c>
      <c r="I95" s="24">
        <v>1</v>
      </c>
      <c r="J95" s="34">
        <f t="shared" ref="J95:O98" si="52">IF(L21="","",-L21)</f>
        <v>-1.6693016962260596E-3</v>
      </c>
      <c r="K95" s="34">
        <f t="shared" si="52"/>
        <v>-1.8362318658486658E-3</v>
      </c>
      <c r="L95" s="34">
        <f t="shared" si="52"/>
        <v>-2.957269782267936E-3</v>
      </c>
      <c r="M95" s="34">
        <f t="shared" si="52"/>
        <v>-4.7627125570403345E-3</v>
      </c>
      <c r="N95" s="34">
        <f t="shared" si="52"/>
        <v>-3.2041148486141292E-2</v>
      </c>
      <c r="O95" s="34">
        <f t="shared" si="52"/>
        <v>-0.21555682481684987</v>
      </c>
      <c r="P95" s="24">
        <v>0</v>
      </c>
      <c r="Q95" s="24">
        <v>5</v>
      </c>
      <c r="R95" s="23" t="s">
        <v>185</v>
      </c>
      <c r="Y95" s="84" t="s">
        <v>289</v>
      </c>
    </row>
    <row r="96" spans="1:25" ht="15.75" thickBot="1">
      <c r="A96" s="23" t="s">
        <v>198</v>
      </c>
      <c r="B96" s="26" t="s">
        <v>146</v>
      </c>
      <c r="D96" s="23" t="str">
        <f t="shared" si="50"/>
        <v>\I: DISABLED</v>
      </c>
      <c r="E96" s="77" t="str">
        <f t="shared" si="46"/>
        <v>RSDBDL</v>
      </c>
      <c r="F96" s="77" t="str">
        <f t="shared" si="43"/>
        <v>RSDWH_Apt</v>
      </c>
      <c r="G96" s="38" t="str">
        <f t="shared" si="51"/>
        <v>R-WH_Apt_BDL*</v>
      </c>
      <c r="H96" s="77" t="str">
        <f t="shared" si="44"/>
        <v>RSDWH_Apt</v>
      </c>
      <c r="I96" s="79">
        <v>1</v>
      </c>
      <c r="J96" s="80">
        <f t="shared" si="52"/>
        <v>-1.7738653445611984E-5</v>
      </c>
      <c r="K96" s="80">
        <f t="shared" si="52"/>
        <v>-1.9512518790173183E-5</v>
      </c>
      <c r="L96" s="80">
        <f t="shared" si="52"/>
        <v>-3.1425106636761831E-5</v>
      </c>
      <c r="M96" s="80">
        <f t="shared" si="52"/>
        <v>-5.0610448489571305E-5</v>
      </c>
      <c r="N96" s="80">
        <f t="shared" si="52"/>
        <v>-3.4048178964893728E-4</v>
      </c>
      <c r="O96" s="80">
        <f t="shared" si="52"/>
        <v>-2.2905912226095187E-3</v>
      </c>
      <c r="P96" s="79">
        <v>0</v>
      </c>
      <c r="Q96" s="79">
        <v>5</v>
      </c>
      <c r="R96" s="23" t="s">
        <v>186</v>
      </c>
      <c r="Y96" s="84" t="s">
        <v>289</v>
      </c>
    </row>
    <row r="97" spans="1:25" ht="15">
      <c r="A97" s="23" t="s">
        <v>199</v>
      </c>
      <c r="B97" s="26" t="s">
        <v>146</v>
      </c>
      <c r="D97" s="23" t="str">
        <f t="shared" si="50"/>
        <v>\I: DISABLED</v>
      </c>
      <c r="E97" s="77" t="str">
        <f t="shared" si="46"/>
        <v>RSDETH</v>
      </c>
      <c r="F97" s="77" t="str">
        <f t="shared" si="43"/>
        <v>RSDWH_Apt</v>
      </c>
      <c r="G97" s="38" t="str">
        <f t="shared" si="51"/>
        <v>R-WH_Apt_ETH*</v>
      </c>
      <c r="H97" s="77" t="str">
        <f t="shared" si="44"/>
        <v>RSDWH_Apt</v>
      </c>
      <c r="I97" s="79">
        <v>1</v>
      </c>
      <c r="J97" s="80">
        <f t="shared" si="52"/>
        <v>-1.6028733053010708E-5</v>
      </c>
      <c r="K97" s="80">
        <f t="shared" si="52"/>
        <v>-1.7631606358311781E-5</v>
      </c>
      <c r="L97" s="80">
        <f t="shared" si="52"/>
        <v>-2.839587835612472E-5</v>
      </c>
      <c r="M97" s="80">
        <f t="shared" si="52"/>
        <v>-4.5731846051322432E-5</v>
      </c>
      <c r="N97" s="80">
        <f t="shared" si="52"/>
        <v>-3.0766099199283821E-4</v>
      </c>
      <c r="O97" s="80">
        <f t="shared" si="52"/>
        <v>-2.0697893080412859E-3</v>
      </c>
      <c r="P97" s="79">
        <v>0</v>
      </c>
      <c r="Q97" s="79">
        <v>5</v>
      </c>
      <c r="R97" s="23" t="s">
        <v>187</v>
      </c>
      <c r="Y97" s="84" t="s">
        <v>289</v>
      </c>
    </row>
    <row r="98" spans="1:25" ht="15">
      <c r="A98" s="23" t="s">
        <v>200</v>
      </c>
      <c r="B98" s="26" t="s">
        <v>146</v>
      </c>
      <c r="D98" s="23" t="str">
        <f t="shared" si="50"/>
        <v>UC-UP_R-WH_Apt_LPG_X0</v>
      </c>
      <c r="E98" s="23" t="str">
        <f t="shared" si="46"/>
        <v>RSDLPG</v>
      </c>
      <c r="F98" s="23" t="str">
        <f t="shared" si="43"/>
        <v>RSDWH_Apt</v>
      </c>
      <c r="G98" s="38" t="str">
        <f t="shared" si="51"/>
        <v>R-WH_Apt_LPG*</v>
      </c>
      <c r="H98" s="23" t="str">
        <f t="shared" si="44"/>
        <v>RSDWH_Apt</v>
      </c>
      <c r="I98" s="24">
        <v>1</v>
      </c>
      <c r="J98" s="34">
        <f t="shared" si="52"/>
        <v>-1.3572533858759946E-2</v>
      </c>
      <c r="K98" s="34">
        <f t="shared" si="52"/>
        <v>-1.4929787244635942E-2</v>
      </c>
      <c r="L98" s="34">
        <f t="shared" si="52"/>
        <v>-2.4044571655358643E-2</v>
      </c>
      <c r="M98" s="34">
        <f t="shared" si="52"/>
        <v>-3.8724023096671653E-2</v>
      </c>
      <c r="N98" s="34">
        <f t="shared" si="52"/>
        <v>-0.26051586342054228</v>
      </c>
      <c r="O98" s="34">
        <f t="shared" si="52"/>
        <v>-0.9</v>
      </c>
      <c r="P98" s="24">
        <v>0</v>
      </c>
      <c r="Q98" s="24">
        <v>5</v>
      </c>
      <c r="R98" s="23" t="s">
        <v>188</v>
      </c>
      <c r="Y98" s="84"/>
    </row>
    <row r="99" spans="1:25" ht="15">
      <c r="A99" s="23" t="s">
        <v>201</v>
      </c>
      <c r="B99" s="26" t="s">
        <v>146</v>
      </c>
      <c r="D99" s="88" t="str">
        <f t="shared" si="50"/>
        <v>UC-UP_R-WH_Apt_ELC_X0</v>
      </c>
      <c r="E99" s="23" t="str">
        <f t="shared" si="46"/>
        <v>RSDELC</v>
      </c>
      <c r="F99" s="23" t="str">
        <f t="shared" si="43"/>
        <v>RSDWH_Apt</v>
      </c>
      <c r="G99" s="38" t="str">
        <f t="shared" si="51"/>
        <v>R-WH_Apt_ELC*</v>
      </c>
      <c r="H99" s="23" t="str">
        <f t="shared" si="44"/>
        <v>RSDWH_Apt</v>
      </c>
      <c r="I99" s="24">
        <v>1</v>
      </c>
      <c r="J99" s="89">
        <f t="shared" ref="J99:O99" si="53">MAX(IF(L25+L26="","",-L25-L26),-$T$25)</f>
        <v>-0.36161003980772782</v>
      </c>
      <c r="K99" s="89">
        <f t="shared" si="53"/>
        <v>-0.36161003980772782</v>
      </c>
      <c r="L99" s="89">
        <f t="shared" si="53"/>
        <v>-0.36161003980772782</v>
      </c>
      <c r="M99" s="89">
        <f t="shared" si="53"/>
        <v>-0.36161003980772782</v>
      </c>
      <c r="N99" s="89">
        <f t="shared" si="53"/>
        <v>-0.36161003980772782</v>
      </c>
      <c r="O99" s="89">
        <f t="shared" si="53"/>
        <v>-0.36161003980772782</v>
      </c>
      <c r="P99" s="24">
        <v>0</v>
      </c>
      <c r="Q99" s="24">
        <v>5</v>
      </c>
      <c r="R99" s="23" t="s">
        <v>189</v>
      </c>
      <c r="Y99" s="84"/>
    </row>
    <row r="100" spans="1:25" ht="15">
      <c r="A100" s="23" t="s">
        <v>201</v>
      </c>
      <c r="B100" s="26" t="s">
        <v>146</v>
      </c>
      <c r="D100" s="23" t="str">
        <f t="shared" si="50"/>
        <v>\I: DISABLED</v>
      </c>
      <c r="E100" s="23" t="str">
        <f t="shared" si="46"/>
        <v>RSDELC</v>
      </c>
      <c r="F100" s="23" t="str">
        <f t="shared" si="43"/>
        <v>RSDWH_Apt</v>
      </c>
      <c r="G100" s="38" t="str">
        <f t="shared" si="51"/>
        <v>R-WH_Apt_ELC*</v>
      </c>
      <c r="H100" s="23" t="str">
        <f t="shared" si="44"/>
        <v>RSDWH_Apt</v>
      </c>
      <c r="I100" s="24">
        <v>1</v>
      </c>
      <c r="J100" s="34">
        <f t="shared" ref="J100:O101" si="54">IF(L26="","",-L26)</f>
        <v>-0.60937172079550694</v>
      </c>
      <c r="K100" s="34">
        <f t="shared" si="54"/>
        <v>-0.67030889287505768</v>
      </c>
      <c r="L100" s="34">
        <f t="shared" si="54"/>
        <v>-0.9</v>
      </c>
      <c r="M100" s="34">
        <f t="shared" si="54"/>
        <v>-0.9</v>
      </c>
      <c r="N100" s="34">
        <f t="shared" si="54"/>
        <v>-0.9</v>
      </c>
      <c r="O100" s="34">
        <f t="shared" si="54"/>
        <v>-0.9</v>
      </c>
      <c r="P100" s="24">
        <v>0</v>
      </c>
      <c r="Q100" s="24">
        <v>5</v>
      </c>
      <c r="R100" s="23" t="s">
        <v>190</v>
      </c>
      <c r="Y100" s="84" t="s">
        <v>289</v>
      </c>
    </row>
    <row r="101" spans="1:25" ht="15">
      <c r="A101" s="23" t="s">
        <v>202</v>
      </c>
      <c r="B101" s="26" t="s">
        <v>146</v>
      </c>
      <c r="D101" s="23" t="str">
        <f t="shared" si="50"/>
        <v>UC-UP_R-WH_Apt_KER_X0</v>
      </c>
      <c r="E101" s="23" t="str">
        <f t="shared" si="46"/>
        <v>RSDKER</v>
      </c>
      <c r="F101" s="23" t="str">
        <f t="shared" si="43"/>
        <v>RSDWH_Apt</v>
      </c>
      <c r="G101" s="38" t="str">
        <f t="shared" si="51"/>
        <v>R-WH_Apt_KER*</v>
      </c>
      <c r="H101" s="23" t="str">
        <f t="shared" si="44"/>
        <v>RSDWH_Apt</v>
      </c>
      <c r="I101" s="24">
        <v>1</v>
      </c>
      <c r="J101" s="34">
        <f t="shared" si="54"/>
        <v>-2.3955683942141207E-2</v>
      </c>
      <c r="K101" s="34">
        <f t="shared" si="54"/>
        <v>-2.6351252336355331E-2</v>
      </c>
      <c r="L101" s="34">
        <f t="shared" si="54"/>
        <v>-4.2438955400223639E-2</v>
      </c>
      <c r="M101" s="34">
        <f t="shared" si="54"/>
        <v>-6.8348362061614196E-2</v>
      </c>
      <c r="N101" s="34">
        <f t="shared" si="54"/>
        <v>-0.45981360230599788</v>
      </c>
      <c r="O101" s="34">
        <f t="shared" si="54"/>
        <v>-0.9</v>
      </c>
      <c r="P101" s="24">
        <v>0</v>
      </c>
      <c r="Q101" s="24">
        <v>5</v>
      </c>
      <c r="R101" s="23" t="s">
        <v>191</v>
      </c>
      <c r="Y101" s="84"/>
    </row>
    <row r="102" spans="1:25" ht="15">
      <c r="A102" s="23" t="s">
        <v>141</v>
      </c>
      <c r="B102" s="26" t="s">
        <v>146</v>
      </c>
      <c r="D102" s="23" t="str">
        <f>IF(Y102="","UC-UP_"&amp;A29,"\I: DISABLED")</f>
        <v>\I: DISABLED</v>
      </c>
      <c r="E102" s="23" t="str">
        <f t="shared" si="46"/>
        <v>RSDPEA</v>
      </c>
      <c r="F102" s="23" t="str">
        <f t="shared" si="43"/>
        <v>RSDWH_Apt</v>
      </c>
      <c r="G102" s="38" t="str">
        <f>LEFT(A29,12)&amp;"*"</f>
        <v>R-WH_Apt_PEA*</v>
      </c>
      <c r="H102" s="23" t="str">
        <f t="shared" si="44"/>
        <v>RSDWH_Apt</v>
      </c>
      <c r="I102" s="24">
        <v>1</v>
      </c>
      <c r="J102" s="34">
        <f t="shared" ref="J102:O102" si="55">IF(L29="","",-L29)</f>
        <v>-1.6160383975679653E-3</v>
      </c>
      <c r="K102" s="34">
        <f t="shared" si="55"/>
        <v>-1.7776422373247619E-3</v>
      </c>
      <c r="L102" s="34">
        <f t="shared" si="55"/>
        <v>-2.8629105996339035E-3</v>
      </c>
      <c r="M102" s="34">
        <f t="shared" si="55"/>
        <v>-4.6107461498163995E-3</v>
      </c>
      <c r="N102" s="34">
        <f t="shared" si="55"/>
        <v>-3.1018794489243072E-2</v>
      </c>
      <c r="O102" s="34">
        <f t="shared" si="55"/>
        <v>-0.20867893835452428</v>
      </c>
      <c r="P102" s="24">
        <v>0</v>
      </c>
      <c r="Q102" s="24">
        <v>5</v>
      </c>
      <c r="R102" s="23" t="s">
        <v>193</v>
      </c>
      <c r="Y102" s="84" t="s">
        <v>289</v>
      </c>
    </row>
    <row r="103" spans="1:25" ht="15">
      <c r="A103" s="23"/>
      <c r="B103" s="26"/>
      <c r="D103" s="23" t="str">
        <f>IF(Y103="","UC-UP_"&amp;A30,"\I: DISABLED")</f>
        <v>\I: DISABLED</v>
      </c>
      <c r="E103" s="23"/>
      <c r="F103" s="23"/>
      <c r="H103" s="23"/>
      <c r="I103" s="24"/>
      <c r="J103" s="34"/>
      <c r="K103" s="34"/>
      <c r="L103" s="34"/>
      <c r="M103" s="34"/>
      <c r="N103" s="34"/>
      <c r="O103" s="34"/>
      <c r="P103" s="24"/>
      <c r="Q103" s="24"/>
      <c r="R103" s="23"/>
      <c r="Y103" s="84" t="s">
        <v>289</v>
      </c>
    </row>
    <row r="104" spans="1:25" ht="15">
      <c r="A104" s="23" t="s">
        <v>142</v>
      </c>
      <c r="B104" s="26" t="s">
        <v>146</v>
      </c>
      <c r="D104" s="23" t="str">
        <f>IF(Y104="","UC-UP_"&amp;A31,"\I: DISABLED")</f>
        <v>UC-UP_R-WH_Apt_WOO_X0</v>
      </c>
      <c r="E104" s="23" t="str">
        <f t="shared" si="46"/>
        <v>RSDWOO</v>
      </c>
      <c r="F104" s="23" t="str">
        <f t="shared" si="43"/>
        <v>RSDWH_Apt</v>
      </c>
      <c r="G104" s="38" t="str">
        <f>LEFT(A31,12)&amp;"*"</f>
        <v>R-WH_Apt_WOO*</v>
      </c>
      <c r="H104" s="23" t="str">
        <f t="shared" si="44"/>
        <v>RSDWH_Apt</v>
      </c>
      <c r="I104" s="24">
        <v>1</v>
      </c>
      <c r="J104" s="34">
        <f t="shared" ref="J104:O105" si="56">IF(L31="","",-L31)</f>
        <v>-1.2077947398618999E-3</v>
      </c>
      <c r="K104" s="34">
        <f t="shared" si="56"/>
        <v>-1.32857421384809E-3</v>
      </c>
      <c r="L104" s="34">
        <f t="shared" si="56"/>
        <v>-2.1396820571444883E-3</v>
      </c>
      <c r="M104" s="34">
        <f t="shared" si="56"/>
        <v>-3.4459793498517709E-3</v>
      </c>
      <c r="N104" s="34">
        <f t="shared" si="56"/>
        <v>-2.3182825901504882E-2</v>
      </c>
      <c r="O104" s="34">
        <f t="shared" si="56"/>
        <v>-0.15596246007759854</v>
      </c>
      <c r="P104" s="24">
        <v>0</v>
      </c>
      <c r="Q104" s="24">
        <v>5</v>
      </c>
      <c r="R104" s="23" t="s">
        <v>194</v>
      </c>
      <c r="Y104" s="84"/>
    </row>
    <row r="105" spans="1:25" ht="15">
      <c r="A105" s="23" t="s">
        <v>143</v>
      </c>
      <c r="B105" s="26" t="s">
        <v>146</v>
      </c>
      <c r="D105" s="23" t="str">
        <f>IF(Y105="","UC-UP_"&amp;A32,"\I: DISABLED")</f>
        <v>UC-UP_R-WH_Apt_HET_X0</v>
      </c>
      <c r="E105" s="23" t="str">
        <f t="shared" si="46"/>
        <v>RSDHET</v>
      </c>
      <c r="F105" s="23" t="str">
        <f t="shared" ref="F105" si="57">H105</f>
        <v>RSDWH_Apt</v>
      </c>
      <c r="G105" s="38" t="str">
        <f>LEFT(A32,12)&amp;"*"</f>
        <v>R-WH_Apt_HET*</v>
      </c>
      <c r="H105" s="23" t="str">
        <f t="shared" si="44"/>
        <v>RSDWH_Apt</v>
      </c>
      <c r="I105" s="24">
        <v>1</v>
      </c>
      <c r="J105" s="34">
        <f t="shared" si="56"/>
        <v>-1.6403602814960032E-3</v>
      </c>
      <c r="K105" s="34">
        <f t="shared" si="56"/>
        <v>-1.8043963096456036E-3</v>
      </c>
      <c r="L105" s="34">
        <f t="shared" si="56"/>
        <v>-2.9059983006473424E-3</v>
      </c>
      <c r="M105" s="34">
        <f t="shared" si="56"/>
        <v>-4.680139323175553E-3</v>
      </c>
      <c r="N105" s="34">
        <f t="shared" si="56"/>
        <v>-3.1485637059500318E-2</v>
      </c>
      <c r="O105" s="34">
        <f t="shared" si="56"/>
        <v>-0.21181962172227295</v>
      </c>
      <c r="P105" s="24">
        <v>0</v>
      </c>
      <c r="Q105" s="24">
        <v>5</v>
      </c>
      <c r="R105" s="23" t="s">
        <v>195</v>
      </c>
      <c r="Y105" s="84"/>
    </row>
    <row r="107" spans="1:25" ht="15">
      <c r="I107" s="34" t="str">
        <f t="shared" ref="I107" si="58">IF(L34="","",-L34)</f>
        <v/>
      </c>
      <c r="J107" s="34" t="str">
        <f t="shared" ref="J107" si="59">IF(M34="","",-M34)</f>
        <v/>
      </c>
      <c r="K107" s="34" t="str">
        <f t="shared" ref="K107" si="60">IF(N34="","",-N34)</f>
        <v/>
      </c>
      <c r="L107" s="34" t="str">
        <f t="shared" ref="L107" si="61">IF(O34="","",-O34)</f>
        <v/>
      </c>
      <c r="M107" s="34" t="str">
        <f t="shared" ref="M107" si="62">IF(P34="","",-P34)</f>
        <v/>
      </c>
      <c r="N107" s="34" t="str">
        <f t="shared" ref="N107" si="63">IF(Q34="","",-Q34)</f>
        <v/>
      </c>
    </row>
  </sheetData>
  <mergeCells count="6">
    <mergeCell ref="S3:V3"/>
    <mergeCell ref="E19:I19"/>
    <mergeCell ref="L19:P19"/>
    <mergeCell ref="E4:J4"/>
    <mergeCell ref="Y7:Z7"/>
    <mergeCell ref="Y13:Z13"/>
  </mergeCells>
  <conditionalFormatting sqref="E82 E63:E72 D56:E60 D55 D46:E54 E94:E95 D94 E98:E101 D96:D101 D102:E105 E85 D83:D85 D86:E92 D76:E80">
    <cfRule type="containsText" dxfId="24" priority="66" operator="containsText" text="\I: DISABLED">
      <formula>NOT(ISERROR(SEARCH("\I: DISABLED",D46)))</formula>
    </cfRule>
  </conditionalFormatting>
  <conditionalFormatting sqref="E61:E62">
    <cfRule type="containsText" dxfId="23" priority="8" operator="containsText" text="\I: DISABLED">
      <formula>NOT(ISERROR(SEARCH("\I: DISABLED",E61)))</formula>
    </cfRule>
  </conditionalFormatting>
  <conditionalFormatting sqref="E83:E84">
    <cfRule type="containsText" dxfId="22" priority="7" operator="containsText" text="\I: DISABLED">
      <formula>NOT(ISERROR(SEARCH("\I: DISABLED",E83)))</formula>
    </cfRule>
  </conditionalFormatting>
  <conditionalFormatting sqref="E96:E97">
    <cfRule type="containsText" dxfId="21" priority="6" operator="containsText" text="\I: DISABLED">
      <formula>NOT(ISERROR(SEARCH("\I: DISABLED",E96)))</formula>
    </cfRule>
  </conditionalFormatting>
  <conditionalFormatting sqref="D61:D72">
    <cfRule type="containsText" dxfId="20" priority="5" operator="containsText" text="\I: DISABLED">
      <formula>NOT(ISERROR(SEARCH("\I: DISABLED",D61)))</formula>
    </cfRule>
  </conditionalFormatting>
  <conditionalFormatting sqref="D82">
    <cfRule type="containsText" dxfId="19" priority="4" operator="containsText" text="\I: DISABLED">
      <formula>NOT(ISERROR(SEARCH("\I: DISABLED",D82)))</formula>
    </cfRule>
  </conditionalFormatting>
  <conditionalFormatting sqref="D95">
    <cfRule type="containsText" dxfId="18" priority="2" operator="containsText" text="\I: DISABLED">
      <formula>NOT(ISERROR(SEARCH("\I: DISABLED",D95)))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AF108"/>
  <sheetViews>
    <sheetView tabSelected="1" topLeftCell="A47" zoomScale="60" zoomScaleNormal="60" workbookViewId="0">
      <selection activeCell="M7" sqref="M7:Q7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15.1406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2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2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2" t="s">
        <v>134</v>
      </c>
      <c r="T3" s="112"/>
      <c r="U3" s="112"/>
      <c r="V3" s="112"/>
      <c r="Z3" s="112" t="s">
        <v>426</v>
      </c>
      <c r="AA3" s="112"/>
      <c r="AB3" s="112"/>
      <c r="AC3" s="112"/>
      <c r="AD3" s="112"/>
      <c r="AE3" s="112"/>
      <c r="AF3" s="112"/>
    </row>
    <row r="4" spans="1:32" ht="15.75" thickBot="1">
      <c r="A4" s="43" t="s">
        <v>32</v>
      </c>
      <c r="B4" s="43"/>
      <c r="C4" s="26"/>
      <c r="D4" s="44" t="s">
        <v>37</v>
      </c>
      <c r="E4" s="113" t="s">
        <v>38</v>
      </c>
      <c r="F4" s="114"/>
      <c r="G4" s="114"/>
      <c r="H4" s="114"/>
      <c r="I4" s="114"/>
      <c r="J4" s="114"/>
      <c r="K4" s="23"/>
      <c r="L4" s="57" t="s">
        <v>39</v>
      </c>
      <c r="M4" s="57"/>
      <c r="N4" s="57"/>
      <c r="O4" s="57"/>
      <c r="P4" s="57"/>
      <c r="S4" s="50">
        <v>0.1</v>
      </c>
      <c r="Z4" s="50">
        <v>0.25</v>
      </c>
    </row>
    <row r="5" spans="1:32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32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0.13105669756502369</v>
      </c>
      <c r="E6" s="46">
        <f>IF($D6=0,"",MAX($D6*(1-$S$4)^($E$5-$D$5),S6))</f>
        <v>0.11795102780852133</v>
      </c>
      <c r="F6" s="46">
        <f>IF($D6=0,"",MAX($D6*(1-$S$4)^($F$5-$D$5),S6))</f>
        <v>0.1061559250276692</v>
      </c>
      <c r="G6" s="46">
        <f>IF($D6=0,"",MAX($D6*(1-$S$4)^($G$5-$D$5),S6))</f>
        <v>6.2684012169588396E-2</v>
      </c>
      <c r="H6" s="46">
        <f>IF($D6=0,"",MAX($D6*(1-$S$4)^($H$5-$D$5),S6))</f>
        <v>3.7014282346020264E-2</v>
      </c>
      <c r="I6" s="46">
        <f>IF($D6=0,"",MAX($D6*(1-$S$4)^($I$5-$D$5),S6))</f>
        <v>4.5000726196999172E-3</v>
      </c>
      <c r="J6" s="46">
        <f>IF($D6=0,"",MAX($D6*(1-$S$4)^($J$5-$D$5),S6))</f>
        <v>5.471037745177356E-4</v>
      </c>
      <c r="K6" s="23"/>
      <c r="L6" s="47">
        <f>IF($D6=0,"",MIN($D6*(1+$S$4)^($L$5-$D$5),T6))</f>
        <v>0.14416236732152607</v>
      </c>
      <c r="M6" s="47">
        <f>IF($D6=0,"",MIN($D6*(1+$S$4)^($M$5-$D$5),T6))</f>
        <v>0.15857860405367868</v>
      </c>
      <c r="N6" s="47">
        <f>IF($D6=0,"",MIN($D6*(1+$S$4)^($N$5-$D$5),T6))</f>
        <v>0.25539242761449021</v>
      </c>
      <c r="O6" s="47">
        <f>IF($D6=0,"",MIN($D6*(1+$S$4)^($O$5-$D$5),T6))</f>
        <v>0.41131205859741271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32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1.332027257140584E-6</v>
      </c>
      <c r="E7" s="46">
        <f t="shared" ref="E7:E18" si="0">IF($D7=0,"",MAX($D7*(1-$S$4)^($E$5-$D$5),S7))</f>
        <v>1.1988245314265256E-6</v>
      </c>
      <c r="F7" s="46">
        <f t="shared" ref="F7:F18" si="1">IF($D7=0,"",MAX($D7*(1-$S$4)^($F$5-$D$5),S7))</f>
        <v>1.0789420782838731E-6</v>
      </c>
      <c r="G7" s="46">
        <f t="shared" ref="G7:G18" si="2">IF($D7=0,"",MAX($D7*(1-$S$4)^($G$5-$D$5),S7))</f>
        <v>6.3710450780584433E-7</v>
      </c>
      <c r="H7" s="46">
        <f t="shared" ref="H7:H18" si="3">IF($D7=0,"",MAX($D7*(1-$S$4)^($H$5-$D$5),S7))</f>
        <v>3.7620384081427315E-7</v>
      </c>
      <c r="I7" s="46">
        <f t="shared" ref="I7:I18" si="4">IF($D7=0,"",MAX($D7*(1-$S$4)^($I$5-$D$5),S7))</f>
        <v>4.5737604410322442E-8</v>
      </c>
      <c r="J7" s="46">
        <f t="shared" ref="J7:J18" si="5">IF($D7=0,"",MAX($D7*(1-$S$4)^($J$5-$D$5),S7))</f>
        <v>5.5606249331938759E-9</v>
      </c>
      <c r="K7" s="23"/>
      <c r="L7" s="47">
        <f>IF($Z16=0,"",MIN($Z16*(1+$Z$4)^($L$5-$D$5),T7))</f>
        <v>1.2500000000000001E-2</v>
      </c>
      <c r="M7" s="47">
        <f>IF($Z16=0,"",MIN($Z16*(1+$Z$4)^($M$5-$D$5),T7))</f>
        <v>1.5625E-2</v>
      </c>
      <c r="N7" s="47">
        <f>IF($Z16=0,"",MIN($Z16*(1+$Z$4)^($N$5-$D$5),T7))</f>
        <v>4.76837158203125E-2</v>
      </c>
      <c r="O7" s="47">
        <f>IF($Z16=0,"",MIN($Z16*(1+$Z$4)^($O$5-$D$5),T7))</f>
        <v>0.14551915228366852</v>
      </c>
      <c r="P7" s="47">
        <f>IF($Z16=0,"",MIN($Z16*(1+$Z$4)^($P$5-$D$5),T7))</f>
        <v>0.9</v>
      </c>
      <c r="Q7" s="47">
        <f>IF($Z16=0,"",MIN($Z16*(1+$Z$4)^($Q$5-$D$5),T7))</f>
        <v>0.9</v>
      </c>
      <c r="S7" s="81">
        <v>0</v>
      </c>
      <c r="T7" s="81">
        <v>0.9</v>
      </c>
      <c r="Y7" s="115" t="s">
        <v>284</v>
      </c>
      <c r="Z7" s="115"/>
    </row>
    <row r="8" spans="1:32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ref="L7:L18" si="6">IF($D8=0,"",MIN($D8*(1+$S$4)^($L$5-$D$5),T8))</f>
        <v/>
      </c>
      <c r="M8" s="47" t="str">
        <f t="shared" ref="M7:M18" si="7">IF($D8=0,"",MIN($D8*(1+$S$4)^($M$5-$D$5),T8))</f>
        <v/>
      </c>
      <c r="N8" s="47" t="str">
        <f t="shared" ref="N7:N18" si="8">IF($D8=0,"",MIN($D8*(1+$S$4)^($N$5-$D$5),T8))</f>
        <v/>
      </c>
      <c r="O8" s="47" t="str">
        <f t="shared" ref="O7:O18" si="9">IF($D8=0,"",MIN($D8*(1+$S$4)^($O$5-$D$5),T8))</f>
        <v/>
      </c>
      <c r="P8" s="47" t="str">
        <f t="shared" ref="P7:P18" si="10">IF($D8=0,"",MIN($D8*(1+$S$4)^($P$5-$D$5),T8))</f>
        <v/>
      </c>
      <c r="Q8" s="47" t="str">
        <f t="shared" ref="Q7:Q18" si="11">IF($D8=0,"",MIN($D8*(1+$S$4)^($Q$5-$D$5),T8))</f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32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1.227555135326174E-2</v>
      </c>
      <c r="E9" s="46">
        <f t="shared" si="0"/>
        <v>1.1047996217935566E-2</v>
      </c>
      <c r="F9" s="46">
        <f t="shared" si="1"/>
        <v>9.9431965961420104E-3</v>
      </c>
      <c r="G9" s="46">
        <f t="shared" si="2"/>
        <v>5.8713581580558966E-3</v>
      </c>
      <c r="H9" s="46">
        <f t="shared" si="3"/>
        <v>3.4669782787504276E-3</v>
      </c>
      <c r="I9" s="46">
        <f t="shared" si="4"/>
        <v>4.215036206686476E-4</v>
      </c>
      <c r="J9" s="46">
        <f t="shared" si="5"/>
        <v>5.124500009870656E-5</v>
      </c>
      <c r="K9" s="23"/>
      <c r="L9" s="47">
        <f t="shared" si="6"/>
        <v>1.3503106488587916E-2</v>
      </c>
      <c r="M9" s="47">
        <f t="shared" si="7"/>
        <v>1.4853417137446707E-2</v>
      </c>
      <c r="N9" s="47">
        <f t="shared" si="8"/>
        <v>2.3921576834029307E-2</v>
      </c>
      <c r="O9" s="47">
        <f t="shared" si="9"/>
        <v>3.8525938706972553E-2</v>
      </c>
      <c r="P9" s="47">
        <f t="shared" si="10"/>
        <v>0.25918325069887937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32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3.4861745602097829E-2</v>
      </c>
      <c r="E10" s="46">
        <f t="shared" si="0"/>
        <v>3.1375571041888047E-2</v>
      </c>
      <c r="F10" s="46">
        <f t="shared" si="1"/>
        <v>2.8238013937699244E-2</v>
      </c>
      <c r="G10" s="46">
        <f t="shared" si="2"/>
        <v>1.6674264850072031E-2</v>
      </c>
      <c r="H10" s="46">
        <f t="shared" si="3"/>
        <v>9.8459866513190362E-3</v>
      </c>
      <c r="I10" s="46">
        <f t="shared" si="4"/>
        <v>1.1970421182107716E-3</v>
      </c>
      <c r="J10" s="46">
        <f t="shared" si="5"/>
        <v>1.4553237613607455E-4</v>
      </c>
      <c r="K10" s="23"/>
      <c r="L10" s="47">
        <f t="shared" si="6"/>
        <v>3.8347920162307612E-2</v>
      </c>
      <c r="M10" s="47">
        <f t="shared" si="7"/>
        <v>4.2182712178538383E-2</v>
      </c>
      <c r="N10" s="47">
        <f t="shared" si="8"/>
        <v>6.7935679790657871E-2</v>
      </c>
      <c r="O10" s="47">
        <f t="shared" si="9"/>
        <v>0.10941109165965245</v>
      </c>
      <c r="P10" s="47">
        <f t="shared" si="10"/>
        <v>0.34861745602097827</v>
      </c>
      <c r="Q10" s="47">
        <f t="shared" si="11"/>
        <v>0.34861745602097827</v>
      </c>
      <c r="S10" s="81">
        <v>0</v>
      </c>
      <c r="T10" s="81">
        <f>D10*$Z$13</f>
        <v>0.34861745602097827</v>
      </c>
      <c r="Y10" s="76" t="s">
        <v>286</v>
      </c>
      <c r="Z10" s="83">
        <v>6.2E-2</v>
      </c>
    </row>
    <row r="11" spans="1:32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3.2378427172999602E-2</v>
      </c>
      <c r="E11" s="46">
        <f t="shared" si="0"/>
        <v>2.9140584455699642E-2</v>
      </c>
      <c r="F11" s="46">
        <f t="shared" si="1"/>
        <v>2.6226526010129678E-2</v>
      </c>
      <c r="G11" s="46">
        <f t="shared" si="2"/>
        <v>1.5486501343721478E-2</v>
      </c>
      <c r="H11" s="46">
        <f t="shared" si="3"/>
        <v>9.1446241784540975E-3</v>
      </c>
      <c r="I11" s="46">
        <f t="shared" si="4"/>
        <v>1.1117728151044835E-3</v>
      </c>
      <c r="J11" s="46">
        <f t="shared" si="5"/>
        <v>1.3516561952514277E-4</v>
      </c>
      <c r="K11" s="23"/>
      <c r="L11" s="47">
        <f t="shared" si="6"/>
        <v>3.5616269890299562E-2</v>
      </c>
      <c r="M11" s="47">
        <f t="shared" si="7"/>
        <v>3.9177896879329523E-2</v>
      </c>
      <c r="N11" s="47">
        <f t="shared" si="8"/>
        <v>6.3096394703129027E-2</v>
      </c>
      <c r="O11" s="47">
        <f t="shared" si="9"/>
        <v>0.10161737463333634</v>
      </c>
      <c r="P11" s="47">
        <f t="shared" si="10"/>
        <v>0.68363088269637173</v>
      </c>
      <c r="Q11" s="47">
        <f t="shared" si="11"/>
        <v>0.9</v>
      </c>
      <c r="S11" s="90">
        <f>S10</f>
        <v>0</v>
      </c>
      <c r="T11" s="90">
        <v>0.9</v>
      </c>
    </row>
    <row r="12" spans="1:32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0.30204607081342649</v>
      </c>
      <c r="E12" s="46">
        <f t="shared" si="0"/>
        <v>0.27184146373208384</v>
      </c>
      <c r="F12" s="46">
        <f t="shared" si="1"/>
        <v>0.24465731735887547</v>
      </c>
      <c r="G12" s="46">
        <f t="shared" si="2"/>
        <v>0.1444676993272424</v>
      </c>
      <c r="H12" s="46">
        <f t="shared" si="3"/>
        <v>8.5306731775743397E-2</v>
      </c>
      <c r="I12" s="46">
        <f t="shared" si="4"/>
        <v>1.0371307063349907E-2</v>
      </c>
      <c r="J12" s="46">
        <f t="shared" si="5"/>
        <v>1.2609088164936245E-3</v>
      </c>
      <c r="K12" s="23"/>
      <c r="L12" s="47">
        <f t="shared" si="6"/>
        <v>0.33225067789476914</v>
      </c>
      <c r="M12" s="47">
        <f t="shared" si="7"/>
        <v>0.36547574568424612</v>
      </c>
      <c r="N12" s="47">
        <f t="shared" si="8"/>
        <v>0.58860234318193549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  <c r="Y12" s="115" t="s">
        <v>423</v>
      </c>
      <c r="Z12" s="115"/>
    </row>
    <row r="13" spans="1:32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0.42649862196890903</v>
      </c>
      <c r="E13" s="46">
        <f t="shared" si="0"/>
        <v>0.38384875977201816</v>
      </c>
      <c r="F13" s="46">
        <f t="shared" si="1"/>
        <v>0.34546388379481635</v>
      </c>
      <c r="G13" s="46">
        <f t="shared" si="2"/>
        <v>0.20399296874200115</v>
      </c>
      <c r="H13" s="46">
        <f t="shared" si="3"/>
        <v>0.12045580811246429</v>
      </c>
      <c r="I13" s="46">
        <f t="shared" si="4"/>
        <v>1.4644614176316979E-2</v>
      </c>
      <c r="J13" s="46">
        <f t="shared" si="5"/>
        <v>1.7804431993262457E-3</v>
      </c>
      <c r="K13" s="23"/>
      <c r="L13" s="47">
        <f t="shared" si="6"/>
        <v>0.44077257700256012</v>
      </c>
      <c r="M13" s="47">
        <f t="shared" si="7"/>
        <v>0.44077257700256012</v>
      </c>
      <c r="N13" s="47">
        <f t="shared" si="8"/>
        <v>0.44077257700256012</v>
      </c>
      <c r="O13" s="47">
        <f t="shared" si="9"/>
        <v>0.44077257700256012</v>
      </c>
      <c r="P13" s="47">
        <f t="shared" si="10"/>
        <v>0.44077257700256012</v>
      </c>
      <c r="Q13" s="47">
        <f t="shared" si="11"/>
        <v>0.44077257700256012</v>
      </c>
      <c r="S13" s="81">
        <v>0</v>
      </c>
      <c r="T13" s="102">
        <f>SUM((RSDCK_share!G36*0.54*(RSDCK_share!J37+RSDCK_share!J36)/RSDCK_share!J36)/SUM(RSDCK_share!S36:S37)*1.4)</f>
        <v>0.44077257700256012</v>
      </c>
      <c r="Y13" s="76" t="s">
        <v>422</v>
      </c>
      <c r="Z13" s="111">
        <v>10</v>
      </c>
    </row>
    <row r="14" spans="1:32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5.2354414086850647E-2</v>
      </c>
      <c r="E14" s="46">
        <f t="shared" si="0"/>
        <v>4.7118972678165581E-2</v>
      </c>
      <c r="F14" s="46">
        <f t="shared" si="1"/>
        <v>4.2407075410349028E-2</v>
      </c>
      <c r="G14" s="46">
        <f t="shared" si="2"/>
        <v>2.5040953959057002E-2</v>
      </c>
      <c r="H14" s="46">
        <f t="shared" si="3"/>
        <v>1.4786432903283573E-2</v>
      </c>
      <c r="I14" s="46">
        <f t="shared" si="4"/>
        <v>1.7976850457091375E-3</v>
      </c>
      <c r="J14" s="46">
        <f t="shared" si="5"/>
        <v>2.185565338648118E-4</v>
      </c>
      <c r="K14" s="23"/>
      <c r="L14" s="47">
        <f t="shared" si="6"/>
        <v>5.7589855495535719E-2</v>
      </c>
      <c r="M14" s="47">
        <f t="shared" si="7"/>
        <v>6.3348841045089296E-2</v>
      </c>
      <c r="N14" s="47">
        <f t="shared" si="8"/>
        <v>0.1020239419915268</v>
      </c>
      <c r="O14" s="47">
        <f t="shared" si="9"/>
        <v>0.16431057881677386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</row>
    <row r="15" spans="1:32" ht="15.75" customHeight="1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6.7182707075827922E-2</v>
      </c>
      <c r="E15" s="46">
        <f t="shared" si="0"/>
        <v>6.0464436368245132E-2</v>
      </c>
      <c r="F15" s="46">
        <f t="shared" si="1"/>
        <v>5.4417992731420617E-2</v>
      </c>
      <c r="G15" s="46">
        <f t="shared" si="2"/>
        <v>3.2133280527976572E-2</v>
      </c>
      <c r="H15" s="46">
        <f t="shared" si="3"/>
        <v>1.8974380818964891E-2</v>
      </c>
      <c r="I15" s="46">
        <f t="shared" si="4"/>
        <v>2.3068417428972199E-3</v>
      </c>
      <c r="J15" s="46">
        <f t="shared" si="5"/>
        <v>2.8045810177132241E-4</v>
      </c>
      <c r="K15" s="23"/>
      <c r="L15" s="47">
        <f t="shared" si="6"/>
        <v>7.3900977783410718E-2</v>
      </c>
      <c r="M15" s="47">
        <f t="shared" si="7"/>
        <v>8.1291075561751802E-2</v>
      </c>
      <c r="N15" s="47">
        <f t="shared" si="8"/>
        <v>0.13092009010295694</v>
      </c>
      <c r="O15" s="47">
        <f t="shared" si="9"/>
        <v>0.21084811431171324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  <c r="Y15" s="115" t="s">
        <v>424</v>
      </c>
      <c r="Z15" s="115"/>
    </row>
    <row r="16" spans="1:32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7.2705860028742346E-3</v>
      </c>
      <c r="E16" s="46">
        <f t="shared" si="0"/>
        <v>6.5435274025868115E-3</v>
      </c>
      <c r="F16" s="46">
        <f t="shared" si="1"/>
        <v>5.8891746623281303E-3</v>
      </c>
      <c r="G16" s="46">
        <f t="shared" si="2"/>
        <v>3.4774987463581384E-3</v>
      </c>
      <c r="H16" s="46">
        <f t="shared" si="3"/>
        <v>2.053428234737018E-3</v>
      </c>
      <c r="I16" s="46">
        <f t="shared" si="4"/>
        <v>2.4964893522114509E-4</v>
      </c>
      <c r="J16" s="46">
        <f t="shared" si="5"/>
        <v>3.0351482366284595E-5</v>
      </c>
      <c r="K16" s="23"/>
      <c r="L16" s="47">
        <f t="shared" si="6"/>
        <v>7.9976446031616594E-3</v>
      </c>
      <c r="M16" s="47">
        <f t="shared" si="7"/>
        <v>8.7974090634778245E-3</v>
      </c>
      <c r="N16" s="47">
        <f t="shared" si="8"/>
        <v>1.4168315270821678E-2</v>
      </c>
      <c r="O16" s="47">
        <f t="shared" si="9"/>
        <v>2.2818213426811028E-2</v>
      </c>
      <c r="P16" s="47">
        <f t="shared" si="10"/>
        <v>0.15350952967257211</v>
      </c>
      <c r="Q16" s="47">
        <f t="shared" si="11"/>
        <v>0.9</v>
      </c>
      <c r="S16" s="81">
        <v>0</v>
      </c>
      <c r="T16" s="81">
        <v>0.9</v>
      </c>
      <c r="Y16" s="76" t="s">
        <v>425</v>
      </c>
      <c r="Z16" s="116">
        <v>0.01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1.2565534072997864E-3</v>
      </c>
      <c r="E17" s="46">
        <f t="shared" si="0"/>
        <v>1.1308980665698078E-3</v>
      </c>
      <c r="F17" s="46">
        <f t="shared" si="1"/>
        <v>1.0178082599128272E-3</v>
      </c>
      <c r="G17" s="46">
        <f t="shared" si="2"/>
        <v>6.0100559939592541E-4</v>
      </c>
      <c r="H17" s="46">
        <f t="shared" si="3"/>
        <v>3.5488779638730009E-4</v>
      </c>
      <c r="I17" s="46">
        <f t="shared" si="4"/>
        <v>4.3146071039787107E-5</v>
      </c>
      <c r="J17" s="46">
        <f t="shared" si="5"/>
        <v>5.2455549757443675E-6</v>
      </c>
      <c r="K17" s="23"/>
      <c r="L17" s="47">
        <f t="shared" si="6"/>
        <v>1.3822087480297653E-3</v>
      </c>
      <c r="M17" s="47">
        <f t="shared" si="7"/>
        <v>1.5204296228327418E-3</v>
      </c>
      <c r="N17" s="47">
        <f t="shared" si="8"/>
        <v>2.4486671118683604E-3</v>
      </c>
      <c r="O17" s="47">
        <f t="shared" si="9"/>
        <v>3.9436028703351139E-3</v>
      </c>
      <c r="P17" s="47">
        <f t="shared" si="10"/>
        <v>2.6530588110339804E-2</v>
      </c>
      <c r="Q17" s="47">
        <f t="shared" si="11"/>
        <v>0.17848453016788965</v>
      </c>
      <c r="S17" s="81">
        <v>0</v>
      </c>
      <c r="T17" s="81">
        <v>0.5</v>
      </c>
      <c r="V17" s="76" t="s">
        <v>285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13" t="s">
        <v>38</v>
      </c>
      <c r="F19" s="114"/>
      <c r="G19" s="114"/>
      <c r="H19" s="114"/>
      <c r="I19" s="114"/>
      <c r="J19" s="51"/>
      <c r="K19" s="23"/>
      <c r="L19" s="114" t="s">
        <v>39</v>
      </c>
      <c r="M19" s="114"/>
      <c r="N19" s="114"/>
      <c r="O19" s="114"/>
      <c r="P19" s="11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2.7370988258272316E-2</v>
      </c>
      <c r="E21" s="46">
        <f>IF($D21=0,"",MAX($D21*(1-$S$4)^($E$5-$D$5),S21))</f>
        <v>2.4633889432445086E-2</v>
      </c>
      <c r="F21" s="46">
        <f>IF($D21=0,"",MAX($D21*(1-$S$4)^($F$5-$D$5),S21))</f>
        <v>2.2170500489200579E-2</v>
      </c>
      <c r="G21" s="46">
        <f>IF($D21=0,"",MAX($D21*(1-$S$4)^($G$5-$D$5),S21))</f>
        <v>1.3091458833868051E-2</v>
      </c>
      <c r="H21" s="46">
        <f>IF($D21=0,"",MAX($D21*(1-$S$4)^($H$5-$D$5),S21))</f>
        <v>7.7303755268107481E-3</v>
      </c>
      <c r="I21" s="46">
        <f>IF($D21=0,"",MAX($D21*(1-$S$4)^($I$5-$D$5),S21))</f>
        <v>9.3983319527846131E-4</v>
      </c>
      <c r="J21" s="46">
        <f>IF($D21=0,"",MAX($D21*(1-$S$4)^($J$5-$D$5),S21))</f>
        <v>1.1426177575512067E-4</v>
      </c>
      <c r="K21" s="23"/>
      <c r="L21" s="47">
        <f>IF($D21=0,"",MIN($D21*(1+$S$4)^($L$5-$D$5),T21))</f>
        <v>3.0108087084099549E-2</v>
      </c>
      <c r="M21" s="47">
        <f>IF($D21=0,"",MIN($D21*(1+$S$4)^($M$5-$D$5),T21))</f>
        <v>3.3118895792509505E-2</v>
      </c>
      <c r="N21" s="47">
        <f>IF($D21=0,"",MIN($D21*(1+$S$4)^($N$5-$D$5),T21))</f>
        <v>5.3338312862794508E-2</v>
      </c>
      <c r="O21" s="47">
        <f>IF($D21=0,"",MIN($D21*(1+$S$4)^($O$5-$D$5),T21))</f>
        <v>8.5901886248659201E-2</v>
      </c>
      <c r="P21" s="47">
        <f>IF($D21=0,"",MIN($D21*(1+$S$4)^($P$5-$D$5),T21))</f>
        <v>0.57790493538482901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9.2755925615950171E-6</v>
      </c>
      <c r="E22" s="46">
        <f t="shared" ref="E22:E33" si="12">IF($D22=0,"",MAX($D22*(1-$S$4)^($E$5-$D$5),S22))</f>
        <v>8.3480333054355159E-6</v>
      </c>
      <c r="F22" s="46">
        <f t="shared" ref="F22:F33" si="13">IF($D22=0,"",MAX($D22*(1-$S$4)^($F$5-$D$5),S22))</f>
        <v>7.5132299748919647E-6</v>
      </c>
      <c r="G22" s="46">
        <f t="shared" ref="G22:G33" si="14">IF($D22=0,"",MAX($D22*(1-$S$4)^($G$5-$D$5),S22))</f>
        <v>4.4364871678739571E-6</v>
      </c>
      <c r="H22" s="46">
        <f t="shared" ref="H22:H33" si="15">IF($D22=0,"",MAX($D22*(1-$S$4)^($H$5-$D$5),S22))</f>
        <v>2.6197013077578936E-6</v>
      </c>
      <c r="I22" s="46">
        <f t="shared" ref="I22:I33" si="16">IF($D22=0,"",MAX($D22*(1-$S$4)^($I$5-$D$5),S22))</f>
        <v>3.1849452102374438E-7</v>
      </c>
      <c r="J22" s="46">
        <f t="shared" ref="J22:J33" si="17">IF($D22=0,"",MAX($D22*(1-$S$4)^($J$5-$D$5),S22))</f>
        <v>3.8721498371492623E-8</v>
      </c>
      <c r="K22" s="23"/>
      <c r="L22" s="47">
        <f t="shared" ref="L22:L33" si="18">IF($D22=0,"",MIN($D22*(1+$S$4)^($L$5-$D$5),T22))</f>
        <v>1.020315181775452E-5</v>
      </c>
      <c r="M22" s="47">
        <f t="shared" ref="M22:M33" si="19">IF($D22=0,"",MIN($D22*(1+$S$4)^($M$5-$D$5),T22))</f>
        <v>1.1223466999529973E-5</v>
      </c>
      <c r="N22" s="47">
        <f t="shared" ref="N22:N33" si="20">IF($D22=0,"",MIN($D22*(1+$S$4)^($N$5-$D$5),T22))</f>
        <v>1.8075505837413025E-5</v>
      </c>
      <c r="O22" s="47">
        <f t="shared" ref="O22:O33" si="21">IF($D22=0,"",MIN($D22*(1+$S$4)^($O$5-$D$5),T22))</f>
        <v>2.9110782906212056E-5</v>
      </c>
      <c r="P22" s="47">
        <f t="shared" ref="P22:P33" si="22">IF($D22=0,"",MIN($D22*(1+$S$4)^($P$5-$D$5),T22))</f>
        <v>1.9584279052637041E-4</v>
      </c>
      <c r="Q22" s="47">
        <f t="shared" ref="Q22:Q33" si="23">IF($D22=0,"",MIN($D22*(1+$S$4)^($Q$5-$D$5),T22))</f>
        <v>1.3175323633419431E-3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2.3370777937418389E-6</v>
      </c>
      <c r="E23" s="46">
        <f t="shared" si="12"/>
        <v>2.103370014367655E-6</v>
      </c>
      <c r="F23" s="46">
        <f t="shared" si="13"/>
        <v>1.8930330129308897E-6</v>
      </c>
      <c r="G23" s="46">
        <f t="shared" si="14"/>
        <v>1.1178170638055612E-6</v>
      </c>
      <c r="H23" s="46">
        <f t="shared" si="15"/>
        <v>6.6005979800654609E-7</v>
      </c>
      <c r="I23" s="46">
        <f t="shared" si="16"/>
        <v>8.0247862071362864E-8</v>
      </c>
      <c r="J23" s="46">
        <f t="shared" si="17"/>
        <v>9.7562666086817391E-9</v>
      </c>
      <c r="K23" s="23"/>
      <c r="L23" s="47">
        <f t="shared" si="18"/>
        <v>2.5707855731160229E-6</v>
      </c>
      <c r="M23" s="47">
        <f t="shared" si="19"/>
        <v>2.8278641304276256E-6</v>
      </c>
      <c r="N23" s="47">
        <f t="shared" si="20"/>
        <v>4.5543034606949973E-6</v>
      </c>
      <c r="O23" s="47">
        <f t="shared" si="21"/>
        <v>7.334751266483902E-6</v>
      </c>
      <c r="P23" s="47">
        <f t="shared" si="22"/>
        <v>4.9344538773586394E-5</v>
      </c>
      <c r="Q23" s="47">
        <f t="shared" si="23"/>
        <v>3.3196538209879806E-4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1.4339961969328938E-2</v>
      </c>
      <c r="E24" s="46">
        <f t="shared" si="12"/>
        <v>1.2905965772396045E-2</v>
      </c>
      <c r="F24" s="46">
        <f t="shared" si="13"/>
        <v>1.161536919515644E-2</v>
      </c>
      <c r="G24" s="46">
        <f t="shared" si="14"/>
        <v>6.858759356047928E-3</v>
      </c>
      <c r="H24" s="46">
        <f t="shared" si="15"/>
        <v>4.0500288121527424E-3</v>
      </c>
      <c r="I24" s="46">
        <f t="shared" si="16"/>
        <v>4.9238895397694807E-4</v>
      </c>
      <c r="J24" s="46">
        <f t="shared" si="17"/>
        <v>5.9863001781867195E-5</v>
      </c>
      <c r="K24" s="23"/>
      <c r="L24" s="47">
        <f t="shared" si="18"/>
        <v>1.5773958166261832E-2</v>
      </c>
      <c r="M24" s="47">
        <f t="shared" si="19"/>
        <v>1.7351353982888017E-2</v>
      </c>
      <c r="N24" s="47">
        <f t="shared" si="20"/>
        <v>2.7944529102980994E-2</v>
      </c>
      <c r="O24" s="47">
        <f t="shared" si="21"/>
        <v>4.5004943565641935E-2</v>
      </c>
      <c r="P24" s="47">
        <f t="shared" si="22"/>
        <v>0.30277075555725802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3.4653514986361954E-2</v>
      </c>
      <c r="E25" s="46">
        <f t="shared" si="12"/>
        <v>3.118816348772576E-2</v>
      </c>
      <c r="F25" s="46">
        <f t="shared" si="13"/>
        <v>2.8069347138953184E-2</v>
      </c>
      <c r="G25" s="46">
        <f t="shared" si="14"/>
        <v>1.6574668792080468E-2</v>
      </c>
      <c r="H25" s="46">
        <f t="shared" si="15"/>
        <v>9.7871761750355987E-3</v>
      </c>
      <c r="I25" s="46">
        <f t="shared" si="16"/>
        <v>1.1898921372493533E-3</v>
      </c>
      <c r="J25" s="46">
        <f t="shared" si="17"/>
        <v>1.4466310537039905E-4</v>
      </c>
      <c r="K25" s="23"/>
      <c r="L25" s="47">
        <f t="shared" si="18"/>
        <v>3.8118866484998154E-2</v>
      </c>
      <c r="M25" s="47">
        <f t="shared" si="19"/>
        <v>4.1930753133497971E-2</v>
      </c>
      <c r="N25" s="47">
        <f t="shared" si="20"/>
        <v>6.7529897229029842E-2</v>
      </c>
      <c r="O25" s="47">
        <f t="shared" si="21"/>
        <v>0.10875757478632489</v>
      </c>
      <c r="P25" s="47">
        <f t="shared" si="22"/>
        <v>0.34653514986361955</v>
      </c>
      <c r="Q25" s="47">
        <f t="shared" si="23"/>
        <v>0.34653514986361955</v>
      </c>
      <c r="S25" s="81">
        <v>0</v>
      </c>
      <c r="T25" s="81">
        <f>D25*$Z$13</f>
        <v>0.34653514986361955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0.11003350426791135</v>
      </c>
      <c r="E26" s="46">
        <f t="shared" si="12"/>
        <v>9.9030153841120211E-2</v>
      </c>
      <c r="F26" s="46">
        <f t="shared" si="13"/>
        <v>8.9127138457008204E-2</v>
      </c>
      <c r="G26" s="46">
        <f t="shared" si="14"/>
        <v>5.2628683987478782E-2</v>
      </c>
      <c r="H26" s="46">
        <f t="shared" si="15"/>
        <v>3.1076711607766355E-2</v>
      </c>
      <c r="I26" s="46">
        <f t="shared" si="16"/>
        <v>3.7782026329481492E-3</v>
      </c>
      <c r="J26" s="46">
        <f t="shared" si="17"/>
        <v>4.5934123647911704E-4</v>
      </c>
      <c r="K26" s="23"/>
      <c r="L26" s="47">
        <f t="shared" si="18"/>
        <v>0.12103685469470249</v>
      </c>
      <c r="M26" s="47">
        <f t="shared" si="19"/>
        <v>0.13314054016417276</v>
      </c>
      <c r="N26" s="47">
        <f t="shared" si="20"/>
        <v>0.21442417133980196</v>
      </c>
      <c r="O26" s="47">
        <f t="shared" si="21"/>
        <v>0.34533227218446455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0.29809062643229739</v>
      </c>
      <c r="E27" s="46">
        <f t="shared" si="12"/>
        <v>0.26828156378906765</v>
      </c>
      <c r="F27" s="46">
        <f t="shared" si="13"/>
        <v>0.24145340741016091</v>
      </c>
      <c r="G27" s="46">
        <f t="shared" si="14"/>
        <v>0.14257582254162593</v>
      </c>
      <c r="H27" s="46">
        <f t="shared" si="15"/>
        <v>8.4189597452604722E-2</v>
      </c>
      <c r="I27" s="46">
        <f t="shared" si="16"/>
        <v>1.0235489609614406E-2</v>
      </c>
      <c r="J27" s="46">
        <f t="shared" si="17"/>
        <v>1.244396584833453E-3</v>
      </c>
      <c r="K27" s="23"/>
      <c r="L27" s="47">
        <f t="shared" si="18"/>
        <v>0.32789968907552713</v>
      </c>
      <c r="M27" s="47">
        <f t="shared" si="19"/>
        <v>0.36068965798307989</v>
      </c>
      <c r="N27" s="47">
        <f t="shared" si="20"/>
        <v>0.58089430107833029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0.45471120479062138</v>
      </c>
      <c r="E28" s="46">
        <f t="shared" si="12"/>
        <v>0.40924008431155923</v>
      </c>
      <c r="F28" s="46">
        <f t="shared" si="13"/>
        <v>0.36831607588040333</v>
      </c>
      <c r="G28" s="46">
        <f t="shared" si="14"/>
        <v>0.2174869596466194</v>
      </c>
      <c r="H28" s="46">
        <f t="shared" si="15"/>
        <v>0.12842387480173234</v>
      </c>
      <c r="I28" s="46">
        <f t="shared" si="16"/>
        <v>1.5613345067952743E-2</v>
      </c>
      <c r="J28" s="46">
        <f t="shared" si="17"/>
        <v>1.8982182603298611E-3</v>
      </c>
      <c r="K28" s="23"/>
      <c r="L28" s="47">
        <f t="shared" si="18"/>
        <v>0.44077257700256012</v>
      </c>
      <c r="M28" s="47">
        <f t="shared" si="19"/>
        <v>0.44077257700256012</v>
      </c>
      <c r="N28" s="47">
        <f t="shared" si="20"/>
        <v>0.44077257700256012</v>
      </c>
      <c r="O28" s="47">
        <f t="shared" si="21"/>
        <v>0.44077257700256012</v>
      </c>
      <c r="P28" s="47">
        <f t="shared" si="22"/>
        <v>0.44077257700256012</v>
      </c>
      <c r="Q28" s="47">
        <f t="shared" si="23"/>
        <v>0.44077257700256012</v>
      </c>
      <c r="S28" s="81">
        <v>0</v>
      </c>
      <c r="T28" s="102">
        <f>SUM((RSDCK_share!G36*0.54*(RSDCK_share!J37+RSDCK_share!J36)/RSDCK_share!J36)/SUM(RSDCK_share!S36:S37)*1.4)</f>
        <v>0.44077257700256012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2.611107125990678E-2</v>
      </c>
      <c r="E29" s="46">
        <f t="shared" si="12"/>
        <v>2.3499964133916102E-2</v>
      </c>
      <c r="F29" s="46">
        <f t="shared" si="13"/>
        <v>2.1149967720524493E-2</v>
      </c>
      <c r="G29" s="46">
        <f t="shared" si="14"/>
        <v>1.2488844439292511E-2</v>
      </c>
      <c r="H29" s="46">
        <f t="shared" si="15"/>
        <v>7.3745377529578372E-3</v>
      </c>
      <c r="I29" s="46">
        <f t="shared" si="16"/>
        <v>8.9657162915646876E-4</v>
      </c>
      <c r="J29" s="46">
        <f t="shared" si="17"/>
        <v>1.090021792736601E-4</v>
      </c>
      <c r="K29" s="23"/>
      <c r="L29" s="47">
        <f t="shared" si="18"/>
        <v>2.8722178385897461E-2</v>
      </c>
      <c r="M29" s="47">
        <f t="shared" si="19"/>
        <v>3.159439622448721E-2</v>
      </c>
      <c r="N29" s="47">
        <f t="shared" si="20"/>
        <v>5.088309106349892E-2</v>
      </c>
      <c r="O29" s="47">
        <f t="shared" si="21"/>
        <v>8.1947726988675654E-2</v>
      </c>
      <c r="P29" s="47">
        <f t="shared" si="22"/>
        <v>0.55130332916366431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3.303333108893771E-2</v>
      </c>
      <c r="E30" s="46">
        <f t="shared" si="12"/>
        <v>2.9729997980043939E-2</v>
      </c>
      <c r="F30" s="46">
        <f t="shared" si="13"/>
        <v>2.6756998182039547E-2</v>
      </c>
      <c r="G30" s="46">
        <f t="shared" si="14"/>
        <v>1.5799739856512535E-2</v>
      </c>
      <c r="H30" s="46">
        <f t="shared" si="15"/>
        <v>9.3295883878720901E-3</v>
      </c>
      <c r="I30" s="46">
        <f t="shared" si="16"/>
        <v>1.1342601449045124E-3</v>
      </c>
      <c r="J30" s="46">
        <f t="shared" si="17"/>
        <v>1.3789955385290511E-4</v>
      </c>
      <c r="K30" s="23"/>
      <c r="L30" s="47">
        <f t="shared" si="18"/>
        <v>3.6336664197831485E-2</v>
      </c>
      <c r="M30" s="47">
        <f t="shared" si="19"/>
        <v>3.9970330617614638E-2</v>
      </c>
      <c r="N30" s="47">
        <f t="shared" si="20"/>
        <v>6.4372617162974571E-2</v>
      </c>
      <c r="O30" s="47">
        <f t="shared" si="21"/>
        <v>0.10367274366714221</v>
      </c>
      <c r="P30" s="47">
        <f t="shared" si="22"/>
        <v>0.69745837776714603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3.2079554183913422E-3</v>
      </c>
      <c r="E31" s="46">
        <f t="shared" si="12"/>
        <v>2.8871598765522078E-3</v>
      </c>
      <c r="F31" s="46">
        <f t="shared" si="13"/>
        <v>2.5984438888969875E-3</v>
      </c>
      <c r="G31" s="46">
        <f t="shared" si="14"/>
        <v>1.5343551319547824E-3</v>
      </c>
      <c r="H31" s="46">
        <f t="shared" si="15"/>
        <v>9.0602136186797972E-4</v>
      </c>
      <c r="I31" s="46">
        <f t="shared" si="16"/>
        <v>1.1015104616350066E-4</v>
      </c>
      <c r="J31" s="46">
        <f t="shared" si="17"/>
        <v>1.3391795692209786E-5</v>
      </c>
      <c r="K31" s="23"/>
      <c r="L31" s="47">
        <f t="shared" si="18"/>
        <v>3.5287509602304765E-3</v>
      </c>
      <c r="M31" s="47">
        <f t="shared" si="19"/>
        <v>3.8816260562535244E-3</v>
      </c>
      <c r="N31" s="47">
        <f t="shared" si="20"/>
        <v>6.2513975798568671E-3</v>
      </c>
      <c r="O31" s="47">
        <f t="shared" si="21"/>
        <v>1.0067938316335285E-2</v>
      </c>
      <c r="P31" s="47">
        <f t="shared" si="22"/>
        <v>6.7732054512958981E-2</v>
      </c>
      <c r="Q31" s="47">
        <f t="shared" si="23"/>
        <v>0.45566739330365102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1.7255072994710785E-4</v>
      </c>
      <c r="E32" s="46">
        <f t="shared" si="12"/>
        <v>1.5529565695239706E-4</v>
      </c>
      <c r="F32" s="46">
        <f t="shared" si="13"/>
        <v>1.3976609125715737E-4</v>
      </c>
      <c r="G32" s="46">
        <f t="shared" si="14"/>
        <v>8.2530479226438871E-5</v>
      </c>
      <c r="H32" s="46">
        <f t="shared" si="15"/>
        <v>4.8733422678419902E-5</v>
      </c>
      <c r="I32" s="46">
        <f t="shared" si="16"/>
        <v>5.9248464959904782E-6</v>
      </c>
      <c r="J32" s="46">
        <f t="shared" si="17"/>
        <v>7.2032301594517988E-7</v>
      </c>
      <c r="K32" s="23"/>
      <c r="L32" s="47">
        <f t="shared" si="18"/>
        <v>1.8980580294181864E-4</v>
      </c>
      <c r="M32" s="47">
        <f t="shared" si="19"/>
        <v>2.0878638323600053E-4</v>
      </c>
      <c r="N32" s="47">
        <f t="shared" si="20"/>
        <v>3.3625255806541137E-4</v>
      </c>
      <c r="O32" s="47">
        <f t="shared" si="21"/>
        <v>5.415381072899258E-4</v>
      </c>
      <c r="P32" s="47">
        <f t="shared" si="22"/>
        <v>3.6431975893508619E-3</v>
      </c>
      <c r="Q32" s="47">
        <f t="shared" si="23"/>
        <v>2.4509611597741107E-2</v>
      </c>
      <c r="S32" s="81">
        <v>0</v>
      </c>
      <c r="T32" s="81">
        <v>0.5</v>
      </c>
      <c r="V32" s="76" t="s">
        <v>285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3.1297009216606247E-2</v>
      </c>
      <c r="E33" s="46">
        <f t="shared" si="12"/>
        <v>2.8167308294945622E-2</v>
      </c>
      <c r="F33" s="46">
        <f t="shared" si="13"/>
        <v>2.5350577465451062E-2</v>
      </c>
      <c r="G33" s="46">
        <f t="shared" si="14"/>
        <v>1.49692624875742E-2</v>
      </c>
      <c r="H33" s="46">
        <f t="shared" si="15"/>
        <v>8.8391998062876918E-3</v>
      </c>
      <c r="I33" s="46">
        <f t="shared" si="16"/>
        <v>1.0746403417060668E-3</v>
      </c>
      <c r="J33" s="46">
        <f t="shared" si="17"/>
        <v>1.3065117763268996E-4</v>
      </c>
      <c r="K33" s="23"/>
      <c r="L33" s="47">
        <f t="shared" si="18"/>
        <v>3.4426710138266876E-2</v>
      </c>
      <c r="M33" s="47">
        <f t="shared" si="19"/>
        <v>3.7869381152093567E-2</v>
      </c>
      <c r="N33" s="47">
        <f t="shared" si="20"/>
        <v>6.0989017039258235E-2</v>
      </c>
      <c r="O33" s="47">
        <f t="shared" si="21"/>
        <v>9.8223421831895807E-2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si="27">IF(E6="","",-E6)</f>
        <v>-0.11795102780852133</v>
      </c>
      <c r="K46" s="32">
        <f t="shared" ref="K46:K58" si="28">IF(F6="","",-F6)</f>
        <v>-0.1061559250276692</v>
      </c>
      <c r="L46" s="32">
        <f t="shared" ref="L46:L58" si="29">IF(G6="","",-G6)</f>
        <v>-6.2684012169588396E-2</v>
      </c>
      <c r="M46" s="32">
        <f t="shared" ref="M46:M58" si="30">IF(H6="","",-H6)</f>
        <v>-3.7014282346020264E-2</v>
      </c>
      <c r="N46" s="32">
        <f t="shared" ref="N46:N58" si="31">IF(I6="","",-I6)</f>
        <v>-4.5000726196999172E-3</v>
      </c>
      <c r="O46" s="32">
        <f t="shared" ref="O46:O58" si="32">IF(J6="","",-J6)</f>
        <v>-5.471037745177356E-4</v>
      </c>
      <c r="P46" s="24">
        <v>0</v>
      </c>
      <c r="Q46" s="24">
        <v>5</v>
      </c>
      <c r="R46" s="23" t="s">
        <v>225</v>
      </c>
      <c r="Z46" s="84" t="s">
        <v>289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72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-1.1988245314265256E-6</v>
      </c>
      <c r="K47" s="80">
        <f t="shared" si="28"/>
        <v>-1.0789420782838731E-6</v>
      </c>
      <c r="L47" s="80">
        <f t="shared" si="29"/>
        <v>-6.3710450780584433E-7</v>
      </c>
      <c r="M47" s="80">
        <f t="shared" si="30"/>
        <v>-3.7620384081427315E-7</v>
      </c>
      <c r="N47" s="80">
        <f t="shared" si="31"/>
        <v>-4.5737604410322442E-8</v>
      </c>
      <c r="O47" s="80">
        <f t="shared" si="32"/>
        <v>-5.5606249331938759E-9</v>
      </c>
      <c r="P47" s="79">
        <v>0</v>
      </c>
      <c r="Q47" s="79">
        <v>5</v>
      </c>
      <c r="R47" s="79" t="s">
        <v>226</v>
      </c>
      <c r="Z47" s="84" t="s">
        <v>289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289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-1.1047996217935566E-2</v>
      </c>
      <c r="K49" s="32">
        <f t="shared" si="28"/>
        <v>-9.9431965961420104E-3</v>
      </c>
      <c r="L49" s="32">
        <f t="shared" si="29"/>
        <v>-5.8713581580558966E-3</v>
      </c>
      <c r="M49" s="32">
        <f t="shared" si="30"/>
        <v>-3.4669782787504276E-3</v>
      </c>
      <c r="N49" s="32">
        <f t="shared" si="31"/>
        <v>-4.215036206686476E-4</v>
      </c>
      <c r="O49" s="32">
        <f t="shared" si="32"/>
        <v>-5.124500009870656E-5</v>
      </c>
      <c r="P49" s="24">
        <v>0</v>
      </c>
      <c r="Q49" s="24">
        <v>5</v>
      </c>
      <c r="R49" s="23" t="s">
        <v>228</v>
      </c>
      <c r="Z49" s="84"/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-6.0516155497587688E-2</v>
      </c>
      <c r="K50" s="86">
        <f t="shared" ref="K50:O50" si="34">MAX(IF(F10+F11="","",-F10-F11),-$T$10)</f>
        <v>-5.4464539947828919E-2</v>
      </c>
      <c r="L50" s="86">
        <f t="shared" si="34"/>
        <v>-3.2160766193793509E-2</v>
      </c>
      <c r="M50" s="86">
        <f t="shared" si="34"/>
        <v>-1.8990610829773134E-2</v>
      </c>
      <c r="N50" s="86">
        <f t="shared" si="34"/>
        <v>-2.3088149333152551E-3</v>
      </c>
      <c r="O50" s="86">
        <f t="shared" si="34"/>
        <v>-2.8069799566121732E-4</v>
      </c>
      <c r="P50" s="24">
        <v>0</v>
      </c>
      <c r="Q50" s="24">
        <v>5</v>
      </c>
      <c r="R50" s="23" t="s">
        <v>229</v>
      </c>
      <c r="Z50" s="84"/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-2.9140584455699642E-2</v>
      </c>
      <c r="K51" s="32">
        <f t="shared" si="28"/>
        <v>-2.6226526010129678E-2</v>
      </c>
      <c r="L51" s="32">
        <f t="shared" si="29"/>
        <v>-1.5486501343721478E-2</v>
      </c>
      <c r="M51" s="32">
        <f t="shared" si="30"/>
        <v>-9.1446241784540975E-3</v>
      </c>
      <c r="N51" s="32">
        <f t="shared" si="31"/>
        <v>-1.1117728151044835E-3</v>
      </c>
      <c r="O51" s="32">
        <f t="shared" si="32"/>
        <v>-1.3516561952514277E-4</v>
      </c>
      <c r="P51" s="24">
        <v>0</v>
      </c>
      <c r="Q51" s="24">
        <v>5</v>
      </c>
      <c r="R51" s="23" t="s">
        <v>230</v>
      </c>
      <c r="Z51" s="84" t="s">
        <v>289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-0.27184146373208384</v>
      </c>
      <c r="K52" s="32">
        <f t="shared" si="28"/>
        <v>-0.24465731735887547</v>
      </c>
      <c r="L52" s="32">
        <f t="shared" si="29"/>
        <v>-0.1444676993272424</v>
      </c>
      <c r="M52" s="32">
        <f t="shared" si="30"/>
        <v>-8.5306731775743397E-2</v>
      </c>
      <c r="N52" s="32">
        <f t="shared" si="31"/>
        <v>-1.0371307063349907E-2</v>
      </c>
      <c r="O52" s="32">
        <f t="shared" si="32"/>
        <v>-1.2609088164936245E-3</v>
      </c>
      <c r="P52" s="24">
        <v>0</v>
      </c>
      <c r="Q52" s="24">
        <v>5</v>
      </c>
      <c r="R52" s="23" t="s">
        <v>231</v>
      </c>
      <c r="Z52" s="84"/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-0.38384875977201816</v>
      </c>
      <c r="K53" s="32">
        <f t="shared" si="28"/>
        <v>-0.34546388379481635</v>
      </c>
      <c r="L53" s="32">
        <f t="shared" si="29"/>
        <v>-0.20399296874200115</v>
      </c>
      <c r="M53" s="32">
        <f t="shared" si="30"/>
        <v>-0.12045580811246429</v>
      </c>
      <c r="N53" s="32">
        <f t="shared" si="31"/>
        <v>-1.4644614176316979E-2</v>
      </c>
      <c r="O53" s="32">
        <f t="shared" si="32"/>
        <v>-1.7804431993262457E-3</v>
      </c>
      <c r="P53" s="24">
        <v>0</v>
      </c>
      <c r="Q53" s="24">
        <v>5</v>
      </c>
      <c r="R53" s="23" t="s">
        <v>232</v>
      </c>
      <c r="Z53" s="84"/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-4.7118972678165581E-2</v>
      </c>
      <c r="K54" s="32">
        <f t="shared" si="28"/>
        <v>-4.2407075410349028E-2</v>
      </c>
      <c r="L54" s="32">
        <f t="shared" si="29"/>
        <v>-2.5040953959057002E-2</v>
      </c>
      <c r="M54" s="32">
        <f t="shared" si="30"/>
        <v>-1.4786432903283573E-2</v>
      </c>
      <c r="N54" s="32">
        <f t="shared" si="31"/>
        <v>-1.7976850457091375E-3</v>
      </c>
      <c r="O54" s="32">
        <f t="shared" si="32"/>
        <v>-2.185565338648118E-4</v>
      </c>
      <c r="P54" s="24">
        <v>0</v>
      </c>
      <c r="Q54" s="24">
        <v>5</v>
      </c>
      <c r="R54" s="23" t="s">
        <v>233</v>
      </c>
      <c r="Z54" s="84" t="s">
        <v>289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-6.0464436368245132E-2</v>
      </c>
      <c r="K55" s="32">
        <f t="shared" si="28"/>
        <v>-5.4417992731420617E-2</v>
      </c>
      <c r="L55" s="32">
        <f t="shared" si="29"/>
        <v>-3.2133280527976572E-2</v>
      </c>
      <c r="M55" s="32">
        <f t="shared" si="30"/>
        <v>-1.8974380818964891E-2</v>
      </c>
      <c r="N55" s="32">
        <f t="shared" si="31"/>
        <v>-2.3068417428972199E-3</v>
      </c>
      <c r="O55" s="32">
        <f t="shared" si="32"/>
        <v>-2.8045810177132241E-4</v>
      </c>
      <c r="P55" s="24">
        <v>0</v>
      </c>
      <c r="Q55" s="24">
        <v>5</v>
      </c>
      <c r="R55" s="23" t="s">
        <v>234</v>
      </c>
      <c r="Z55" s="84" t="s">
        <v>289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-6.5435274025868115E-3</v>
      </c>
      <c r="K56" s="32">
        <f t="shared" si="28"/>
        <v>-5.8891746623281303E-3</v>
      </c>
      <c r="L56" s="32">
        <f t="shared" si="29"/>
        <v>-3.4774987463581384E-3</v>
      </c>
      <c r="M56" s="32">
        <f t="shared" si="30"/>
        <v>-2.053428234737018E-3</v>
      </c>
      <c r="N56" s="32">
        <f t="shared" si="31"/>
        <v>-2.4964893522114509E-4</v>
      </c>
      <c r="O56" s="32">
        <f t="shared" si="32"/>
        <v>-3.0351482366284595E-5</v>
      </c>
      <c r="P56" s="24">
        <v>0</v>
      </c>
      <c r="Q56" s="24">
        <v>5</v>
      </c>
      <c r="R56" s="23" t="s">
        <v>235</v>
      </c>
      <c r="Z56" s="84"/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-1.1308980665698078E-3</v>
      </c>
      <c r="K57" s="32">
        <f t="shared" si="28"/>
        <v>-1.0178082599128272E-3</v>
      </c>
      <c r="L57" s="32">
        <f t="shared" si="29"/>
        <v>-6.0100559939592541E-4</v>
      </c>
      <c r="M57" s="32">
        <f t="shared" si="30"/>
        <v>-3.5488779638730009E-4</v>
      </c>
      <c r="N57" s="32">
        <f t="shared" si="31"/>
        <v>-4.3146071039787107E-5</v>
      </c>
      <c r="O57" s="32">
        <f t="shared" si="32"/>
        <v>-5.2455549757443675E-6</v>
      </c>
      <c r="P57" s="24">
        <v>0</v>
      </c>
      <c r="Q57" s="24">
        <v>5</v>
      </c>
      <c r="R57" s="23" t="s">
        <v>236</v>
      </c>
      <c r="Z57" s="84" t="s">
        <v>289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4"/>
    </row>
    <row r="61" spans="1:26" s="23" customFormat="1" ht="15.75" thickBot="1">
      <c r="A61" s="23" t="s">
        <v>140</v>
      </c>
      <c r="B61" s="26" t="s">
        <v>224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si="37">IF(E21="","",-E21)</f>
        <v>-2.4633889432445086E-2</v>
      </c>
      <c r="K61" s="33">
        <f t="shared" si="37"/>
        <v>-2.2170500489200579E-2</v>
      </c>
      <c r="L61" s="33">
        <f t="shared" si="37"/>
        <v>-1.3091458833868051E-2</v>
      </c>
      <c r="M61" s="33">
        <f t="shared" si="37"/>
        <v>-7.7303755268107481E-3</v>
      </c>
      <c r="N61" s="33">
        <f t="shared" si="37"/>
        <v>-9.3983319527846131E-4</v>
      </c>
      <c r="O61" s="33">
        <f t="shared" si="37"/>
        <v>-1.1426177575512067E-4</v>
      </c>
      <c r="P61" s="24">
        <v>0</v>
      </c>
      <c r="Q61" s="24">
        <v>5</v>
      </c>
      <c r="R61" s="23" t="s">
        <v>238</v>
      </c>
      <c r="Z61" s="84" t="s">
        <v>289</v>
      </c>
    </row>
    <row r="62" spans="1:26" s="23" customFormat="1" ht="15.75" thickBot="1">
      <c r="A62" s="23" t="s">
        <v>198</v>
      </c>
      <c r="B62" s="26" t="s">
        <v>224</v>
      </c>
      <c r="C62" s="26"/>
      <c r="D62" s="23" t="str">
        <f t="shared" si="35"/>
        <v>\I: DISABLED</v>
      </c>
      <c r="E62" s="77" t="str">
        <f t="shared" si="33"/>
        <v>RSDBDL</v>
      </c>
      <c r="F62" s="77" t="str">
        <f t="shared" si="25"/>
        <v>RSDWH_Att</v>
      </c>
      <c r="G62" s="26" t="str">
        <f t="shared" si="36"/>
        <v>R-WH_Att_BDL*</v>
      </c>
      <c r="H62" s="78" t="str">
        <f t="shared" si="26"/>
        <v>RSDWH_Att</v>
      </c>
      <c r="I62" s="77">
        <v>1</v>
      </c>
      <c r="J62" s="79">
        <f t="shared" si="37"/>
        <v>-8.3480333054355159E-6</v>
      </c>
      <c r="K62" s="80">
        <f t="shared" si="37"/>
        <v>-7.5132299748919647E-6</v>
      </c>
      <c r="L62" s="80">
        <f t="shared" si="37"/>
        <v>-4.4364871678739571E-6</v>
      </c>
      <c r="M62" s="80">
        <f t="shared" si="37"/>
        <v>-2.6197013077578936E-6</v>
      </c>
      <c r="N62" s="80">
        <f t="shared" si="37"/>
        <v>-3.1849452102374438E-7</v>
      </c>
      <c r="O62" s="80">
        <f t="shared" si="37"/>
        <v>-3.8721498371492623E-8</v>
      </c>
      <c r="P62" s="79">
        <v>0</v>
      </c>
      <c r="Q62" s="79">
        <v>5</v>
      </c>
      <c r="R62" s="79" t="s">
        <v>239</v>
      </c>
      <c r="Z62" s="84" t="s">
        <v>289</v>
      </c>
    </row>
    <row r="63" spans="1:26" s="23" customFormat="1" ht="15">
      <c r="A63" s="23" t="s">
        <v>199</v>
      </c>
      <c r="B63" s="26" t="s">
        <v>224</v>
      </c>
      <c r="C63" s="26"/>
      <c r="D63" s="23" t="str">
        <f t="shared" si="35"/>
        <v>\I: DISABLED</v>
      </c>
      <c r="E63" s="77" t="str">
        <f t="shared" si="33"/>
        <v>RSDETH</v>
      </c>
      <c r="F63" s="77" t="str">
        <f t="shared" si="25"/>
        <v>RSDWH_Att</v>
      </c>
      <c r="G63" s="26" t="str">
        <f t="shared" si="36"/>
        <v>R-WH_Att_ETH*</v>
      </c>
      <c r="H63" s="78" t="str">
        <f t="shared" si="26"/>
        <v>RSDWH_Att</v>
      </c>
      <c r="I63" s="77">
        <v>1</v>
      </c>
      <c r="J63" s="79">
        <f t="shared" si="37"/>
        <v>-2.103370014367655E-6</v>
      </c>
      <c r="K63" s="80">
        <f t="shared" si="37"/>
        <v>-1.8930330129308897E-6</v>
      </c>
      <c r="L63" s="80">
        <f t="shared" si="37"/>
        <v>-1.1178170638055612E-6</v>
      </c>
      <c r="M63" s="80">
        <f t="shared" si="37"/>
        <v>-6.6005979800654609E-7</v>
      </c>
      <c r="N63" s="80">
        <f t="shared" si="37"/>
        <v>-8.0247862071362864E-8</v>
      </c>
      <c r="O63" s="80">
        <f t="shared" si="37"/>
        <v>-9.7562666086817391E-9</v>
      </c>
      <c r="P63" s="79">
        <v>0</v>
      </c>
      <c r="Q63" s="79">
        <v>5</v>
      </c>
      <c r="R63" s="79" t="s">
        <v>240</v>
      </c>
      <c r="Z63" s="84" t="s">
        <v>289</v>
      </c>
    </row>
    <row r="64" spans="1:26" s="23" customFormat="1" ht="15">
      <c r="A64" s="23" t="s">
        <v>200</v>
      </c>
      <c r="B64" s="26" t="s">
        <v>224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si="37"/>
        <v>-1.2905965772396045E-2</v>
      </c>
      <c r="K64" s="33">
        <f t="shared" si="37"/>
        <v>-1.161536919515644E-2</v>
      </c>
      <c r="L64" s="33">
        <f t="shared" si="37"/>
        <v>-6.858759356047928E-3</v>
      </c>
      <c r="M64" s="33">
        <f t="shared" si="37"/>
        <v>-4.0500288121527424E-3</v>
      </c>
      <c r="N64" s="33">
        <f t="shared" si="37"/>
        <v>-4.9238895397694807E-4</v>
      </c>
      <c r="O64" s="33">
        <f t="shared" si="37"/>
        <v>-5.9863001781867195E-5</v>
      </c>
      <c r="P64" s="24">
        <v>0</v>
      </c>
      <c r="Q64" s="24">
        <v>5</v>
      </c>
      <c r="R64" s="23" t="s">
        <v>241</v>
      </c>
      <c r="Z64" s="84"/>
    </row>
    <row r="65" spans="1:26" s="23" customFormat="1" ht="15">
      <c r="A65" s="23" t="s">
        <v>201</v>
      </c>
      <c r="B65" s="26" t="s">
        <v>224</v>
      </c>
      <c r="C65" s="26"/>
      <c r="D65" s="88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7">
        <f t="shared" ref="J65:O65" si="38">MAX(IF(E25+E26="","",-E25-E26),-$T$25)</f>
        <v>-0.13021831732884598</v>
      </c>
      <c r="K65" s="87">
        <f t="shared" si="38"/>
        <v>-0.11719648559596138</v>
      </c>
      <c r="L65" s="87">
        <f t="shared" si="38"/>
        <v>-6.9203352779559246E-2</v>
      </c>
      <c r="M65" s="87">
        <f t="shared" si="38"/>
        <v>-4.086388778280195E-2</v>
      </c>
      <c r="N65" s="87">
        <f t="shared" si="38"/>
        <v>-4.9680947701975023E-3</v>
      </c>
      <c r="O65" s="87">
        <f t="shared" si="38"/>
        <v>-6.0400434184951614E-4</v>
      </c>
      <c r="P65" s="24">
        <v>0</v>
      </c>
      <c r="Q65" s="24">
        <v>5</v>
      </c>
      <c r="R65" s="23" t="s">
        <v>242</v>
      </c>
      <c r="Z65" s="84"/>
    </row>
    <row r="66" spans="1:26" s="23" customFormat="1" ht="15">
      <c r="A66" s="23" t="s">
        <v>201</v>
      </c>
      <c r="B66" s="26" t="s">
        <v>224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si="39">IF(E26="","",-E26)</f>
        <v>-9.9030153841120211E-2</v>
      </c>
      <c r="K66" s="33">
        <f t="shared" si="39"/>
        <v>-8.9127138457008204E-2</v>
      </c>
      <c r="L66" s="33">
        <f t="shared" si="39"/>
        <v>-5.2628683987478782E-2</v>
      </c>
      <c r="M66" s="33">
        <f t="shared" si="39"/>
        <v>-3.1076711607766355E-2</v>
      </c>
      <c r="N66" s="33">
        <f t="shared" si="39"/>
        <v>-3.7782026329481492E-3</v>
      </c>
      <c r="O66" s="33">
        <f t="shared" si="39"/>
        <v>-4.5934123647911704E-4</v>
      </c>
      <c r="P66" s="24">
        <v>0</v>
      </c>
      <c r="Q66" s="24">
        <v>5</v>
      </c>
      <c r="R66" s="23" t="s">
        <v>243</v>
      </c>
      <c r="Z66" s="84" t="s">
        <v>289</v>
      </c>
    </row>
    <row r="67" spans="1:26" s="23" customFormat="1" ht="15">
      <c r="A67" s="23" t="s">
        <v>202</v>
      </c>
      <c r="B67" s="26" t="s">
        <v>224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si="39"/>
        <v>-0.26828156378906765</v>
      </c>
      <c r="K67" s="33">
        <f t="shared" si="39"/>
        <v>-0.24145340741016091</v>
      </c>
      <c r="L67" s="33">
        <f t="shared" si="39"/>
        <v>-0.14257582254162593</v>
      </c>
      <c r="M67" s="33">
        <f t="shared" si="39"/>
        <v>-8.4189597452604722E-2</v>
      </c>
      <c r="N67" s="33">
        <f t="shared" si="39"/>
        <v>-1.0235489609614406E-2</v>
      </c>
      <c r="O67" s="33">
        <f t="shared" si="39"/>
        <v>-1.244396584833453E-3</v>
      </c>
      <c r="P67" s="24">
        <v>0</v>
      </c>
      <c r="Q67" s="24">
        <v>5</v>
      </c>
      <c r="R67" s="23" t="s">
        <v>244</v>
      </c>
      <c r="Z67" s="84"/>
    </row>
    <row r="68" spans="1:26" s="23" customFormat="1" ht="15">
      <c r="A68" s="23" t="s">
        <v>203</v>
      </c>
      <c r="B68" s="26" t="s">
        <v>224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si="39"/>
        <v>-0.40924008431155923</v>
      </c>
      <c r="K68" s="33">
        <f t="shared" si="39"/>
        <v>-0.36831607588040333</v>
      </c>
      <c r="L68" s="33">
        <f t="shared" si="39"/>
        <v>-0.2174869596466194</v>
      </c>
      <c r="M68" s="33">
        <f t="shared" si="39"/>
        <v>-0.12842387480173234</v>
      </c>
      <c r="N68" s="33">
        <f t="shared" si="39"/>
        <v>-1.5613345067952743E-2</v>
      </c>
      <c r="O68" s="33">
        <f t="shared" si="39"/>
        <v>-1.8982182603298611E-3</v>
      </c>
      <c r="P68" s="24">
        <v>0</v>
      </c>
      <c r="Q68" s="24">
        <v>5</v>
      </c>
      <c r="R68" s="23" t="s">
        <v>245</v>
      </c>
      <c r="Z68" s="84"/>
    </row>
    <row r="69" spans="1:26" s="23" customFormat="1" ht="15">
      <c r="A69" s="23" t="s">
        <v>141</v>
      </c>
      <c r="B69" s="26" t="s">
        <v>224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si="39"/>
        <v>-2.3499964133916102E-2</v>
      </c>
      <c r="K69" s="33">
        <f t="shared" si="39"/>
        <v>-2.1149967720524493E-2</v>
      </c>
      <c r="L69" s="33">
        <f t="shared" si="39"/>
        <v>-1.2488844439292511E-2</v>
      </c>
      <c r="M69" s="33">
        <f t="shared" si="39"/>
        <v>-7.3745377529578372E-3</v>
      </c>
      <c r="N69" s="33">
        <f t="shared" si="39"/>
        <v>-8.9657162915646876E-4</v>
      </c>
      <c r="O69" s="33">
        <f t="shared" si="39"/>
        <v>-1.090021792736601E-4</v>
      </c>
      <c r="P69" s="24">
        <v>0</v>
      </c>
      <c r="Q69" s="24">
        <v>5</v>
      </c>
      <c r="R69" s="23" t="s">
        <v>246</v>
      </c>
      <c r="Z69" s="84" t="s">
        <v>289</v>
      </c>
    </row>
    <row r="70" spans="1:26" s="23" customFormat="1" ht="15">
      <c r="A70" s="56" t="s">
        <v>170</v>
      </c>
      <c r="B70" s="26" t="s">
        <v>224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si="39"/>
        <v>-2.9729997980043939E-2</v>
      </c>
      <c r="K70" s="33">
        <f t="shared" si="39"/>
        <v>-2.6756998182039547E-2</v>
      </c>
      <c r="L70" s="33">
        <f t="shared" si="39"/>
        <v>-1.5799739856512535E-2</v>
      </c>
      <c r="M70" s="33">
        <f t="shared" si="39"/>
        <v>-9.3295883878720901E-3</v>
      </c>
      <c r="N70" s="33">
        <f t="shared" si="39"/>
        <v>-1.1342601449045124E-3</v>
      </c>
      <c r="O70" s="33">
        <f t="shared" si="39"/>
        <v>-1.3789955385290511E-4</v>
      </c>
      <c r="P70" s="24">
        <v>0</v>
      </c>
      <c r="Q70" s="24">
        <v>5</v>
      </c>
      <c r="R70" s="23" t="s">
        <v>247</v>
      </c>
      <c r="Z70" s="84" t="s">
        <v>289</v>
      </c>
    </row>
    <row r="71" spans="1:26" s="23" customFormat="1" ht="15">
      <c r="A71" s="23" t="s">
        <v>142</v>
      </c>
      <c r="B71" s="26" t="s">
        <v>224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si="39"/>
        <v>-2.8871598765522078E-3</v>
      </c>
      <c r="K71" s="33">
        <f t="shared" si="39"/>
        <v>-2.5984438888969875E-3</v>
      </c>
      <c r="L71" s="33">
        <f t="shared" si="39"/>
        <v>-1.5343551319547824E-3</v>
      </c>
      <c r="M71" s="33">
        <f t="shared" si="39"/>
        <v>-9.0602136186797972E-4</v>
      </c>
      <c r="N71" s="33">
        <f t="shared" si="39"/>
        <v>-1.1015104616350066E-4</v>
      </c>
      <c r="O71" s="33">
        <f t="shared" si="39"/>
        <v>-1.3391795692209786E-5</v>
      </c>
      <c r="P71" s="25">
        <v>0</v>
      </c>
      <c r="Q71" s="25">
        <v>5</v>
      </c>
      <c r="R71" s="23" t="s">
        <v>248</v>
      </c>
      <c r="Z71" s="84"/>
    </row>
    <row r="72" spans="1:26" s="23" customFormat="1" ht="15">
      <c r="A72" s="23" t="s">
        <v>143</v>
      </c>
      <c r="B72" s="26" t="s">
        <v>224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si="39"/>
        <v>-1.5529565695239706E-4</v>
      </c>
      <c r="K72" s="33">
        <f t="shared" si="39"/>
        <v>-1.3976609125715737E-4</v>
      </c>
      <c r="L72" s="33">
        <f t="shared" si="39"/>
        <v>-8.2530479226438871E-5</v>
      </c>
      <c r="M72" s="33">
        <f t="shared" si="39"/>
        <v>-4.8733422678419902E-5</v>
      </c>
      <c r="N72" s="33">
        <f t="shared" si="39"/>
        <v>-5.9248464959904782E-6</v>
      </c>
      <c r="O72" s="33">
        <f t="shared" si="39"/>
        <v>-7.2032301594517988E-7</v>
      </c>
      <c r="P72" s="24">
        <v>0</v>
      </c>
      <c r="Q72" s="24">
        <v>5</v>
      </c>
      <c r="R72" s="23" t="s">
        <v>249</v>
      </c>
      <c r="Z72" s="84" t="s">
        <v>289</v>
      </c>
    </row>
    <row r="73" spans="1:26" s="23" customFormat="1" ht="15">
      <c r="A73" s="26" t="s">
        <v>145</v>
      </c>
      <c r="B73" s="26" t="s">
        <v>224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si="39"/>
        <v>-2.8167308294945622E-2</v>
      </c>
      <c r="K73" s="33">
        <f t="shared" si="39"/>
        <v>-2.5350577465451062E-2</v>
      </c>
      <c r="L73" s="33">
        <f t="shared" si="39"/>
        <v>-1.49692624875742E-2</v>
      </c>
      <c r="M73" s="33">
        <f t="shared" si="39"/>
        <v>-8.8391998062876918E-3</v>
      </c>
      <c r="N73" s="33">
        <f t="shared" si="39"/>
        <v>-1.0746403417060668E-3</v>
      </c>
      <c r="O73" s="33">
        <f t="shared" si="39"/>
        <v>-1.3065117763268996E-4</v>
      </c>
      <c r="P73" s="25">
        <v>0</v>
      </c>
      <c r="Q73" s="25">
        <v>5</v>
      </c>
      <c r="R73" s="23" t="s">
        <v>250</v>
      </c>
      <c r="Z73" s="84" t="s">
        <v>289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291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279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5" t="s">
        <v>290</v>
      </c>
    </row>
    <row r="77" spans="1:26" ht="15">
      <c r="A77" s="26" t="s">
        <v>145</v>
      </c>
      <c r="B77" s="26" t="s">
        <v>224</v>
      </c>
      <c r="D77" s="23" t="str">
        <f>IF(Z77="","UC-UP_"&amp;A33,"\I: DISABLED")</f>
        <v>UC-UP_R-WH_Att_SOL_X0</v>
      </c>
      <c r="E77" s="23" t="str">
        <f>A77</f>
        <v>RSDSOL</v>
      </c>
      <c r="F77" s="23" t="str">
        <f>H77</f>
        <v>RSDWH_Att</v>
      </c>
      <c r="H77" s="23" t="str">
        <f>B77</f>
        <v>RSDWH_Att</v>
      </c>
      <c r="I77" s="24">
        <v>1</v>
      </c>
      <c r="J77" s="34">
        <f t="shared" ref="J77:O77" si="40">IF(L33="","",-L33)</f>
        <v>-3.4426710138266876E-2</v>
      </c>
      <c r="K77" s="34">
        <f t="shared" si="40"/>
        <v>-3.7869381152093567E-2</v>
      </c>
      <c r="L77" s="34">
        <f t="shared" si="40"/>
        <v>-6.0989017039258235E-2</v>
      </c>
      <c r="M77" s="34">
        <f t="shared" si="40"/>
        <v>-9.8223421831895807E-2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276</v>
      </c>
      <c r="Z77" s="84"/>
    </row>
    <row r="78" spans="1:26" ht="15">
      <c r="A78" s="23" t="s">
        <v>203</v>
      </c>
      <c r="B78" s="26" t="s">
        <v>224</v>
      </c>
      <c r="D78" s="23" t="str">
        <f>IF(Z78="","UC-UP_"&amp;A28,"\I: DISABLED")</f>
        <v>UC-UP_R-WH_Att_GAS_X0</v>
      </c>
      <c r="E78" s="23" t="str">
        <f>A78</f>
        <v>RSDGAS</v>
      </c>
      <c r="F78" s="23" t="str">
        <f>H78</f>
        <v>RSDWH_Att</v>
      </c>
      <c r="H78" s="23" t="str">
        <f>B78</f>
        <v>RSDWH_Att</v>
      </c>
      <c r="I78" s="24">
        <v>1</v>
      </c>
      <c r="J78" s="34">
        <f t="shared" ref="J78:O78" si="41">IF(L28="","",-L28)</f>
        <v>-0.44077257700256012</v>
      </c>
      <c r="K78" s="34">
        <f t="shared" si="41"/>
        <v>-0.44077257700256012</v>
      </c>
      <c r="L78" s="34">
        <f t="shared" si="41"/>
        <v>-0.44077257700256012</v>
      </c>
      <c r="M78" s="34">
        <f t="shared" si="41"/>
        <v>-0.44077257700256012</v>
      </c>
      <c r="N78" s="34">
        <f t="shared" si="41"/>
        <v>-0.44077257700256012</v>
      </c>
      <c r="O78" s="34">
        <f t="shared" si="41"/>
        <v>-0.44077257700256012</v>
      </c>
      <c r="P78" s="24">
        <v>0</v>
      </c>
      <c r="Q78" s="24">
        <v>5</v>
      </c>
      <c r="R78" s="23" t="s">
        <v>271</v>
      </c>
      <c r="Z78" s="84"/>
    </row>
    <row r="79" spans="1:26" s="23" customFormat="1" ht="15">
      <c r="A79" s="23" t="s">
        <v>203</v>
      </c>
      <c r="B79" s="23" t="s">
        <v>223</v>
      </c>
      <c r="C79" s="26"/>
      <c r="D79" s="23" t="str">
        <f>IF(Z79="","UC-UP_"&amp;A13,"\I: DISABLED")</f>
        <v>UC-UP_R-SH_Att_GAS_X0</v>
      </c>
      <c r="E79" s="23" t="str">
        <f>A79</f>
        <v>RSDGAS</v>
      </c>
      <c r="F79" s="23" t="str">
        <f>H79</f>
        <v>RSDSH_Att</v>
      </c>
      <c r="G79" s="38"/>
      <c r="H79" s="23" t="str">
        <f>B79</f>
        <v>RSDSH_Att</v>
      </c>
      <c r="I79" s="24">
        <v>1</v>
      </c>
      <c r="J79" s="34">
        <f t="shared" ref="J79:O79" si="42">IF(L13="","",-L13)</f>
        <v>-0.44077257700256012</v>
      </c>
      <c r="K79" s="34">
        <f t="shared" si="42"/>
        <v>-0.44077257700256012</v>
      </c>
      <c r="L79" s="34">
        <f t="shared" si="42"/>
        <v>-0.44077257700256012</v>
      </c>
      <c r="M79" s="34">
        <f t="shared" si="42"/>
        <v>-0.44077257700256012</v>
      </c>
      <c r="N79" s="34">
        <f t="shared" si="42"/>
        <v>-0.44077257700256012</v>
      </c>
      <c r="O79" s="34">
        <f t="shared" si="42"/>
        <v>-0.44077257700256012</v>
      </c>
      <c r="P79" s="24">
        <v>0</v>
      </c>
      <c r="Q79" s="24">
        <v>5</v>
      </c>
      <c r="R79" s="23" t="s">
        <v>258</v>
      </c>
      <c r="Z79" s="84"/>
    </row>
    <row r="80" spans="1:26" s="23" customFormat="1" ht="15.75" thickBot="1">
      <c r="A80" s="23" t="s">
        <v>201</v>
      </c>
      <c r="B80" s="23" t="s">
        <v>223</v>
      </c>
      <c r="C80" s="26"/>
      <c r="D80" s="88" t="str">
        <f>IF(Z80="","UC-UP_"&amp;A10,"\I: DISABLED")</f>
        <v>UC-UP_R-SH_Att_ELC_X0</v>
      </c>
      <c r="E80" s="23" t="str">
        <f>A80</f>
        <v>RSDELC</v>
      </c>
      <c r="F80" s="23" t="str">
        <f>H80</f>
        <v>RSDSH_Att</v>
      </c>
      <c r="H80" s="23" t="str">
        <f>B80</f>
        <v>RSDSH_Att</v>
      </c>
      <c r="I80" s="24">
        <v>1</v>
      </c>
      <c r="J80" s="89">
        <f t="shared" ref="J80:O80" si="43">MAX(IF(L10+L11="","",-L10-L11),-$T$10)</f>
        <v>-7.3964190052607182E-2</v>
      </c>
      <c r="K80" s="89">
        <f t="shared" si="43"/>
        <v>-8.1360609057867905E-2</v>
      </c>
      <c r="L80" s="89">
        <f t="shared" si="43"/>
        <v>-0.1310320744937869</v>
      </c>
      <c r="M80" s="89">
        <f t="shared" si="43"/>
        <v>-0.21102846629298877</v>
      </c>
      <c r="N80" s="89">
        <f t="shared" si="43"/>
        <v>-0.34861745602097827</v>
      </c>
      <c r="O80" s="89">
        <f t="shared" si="43"/>
        <v>-0.34861745602097827</v>
      </c>
      <c r="P80" s="24">
        <v>0</v>
      </c>
      <c r="Q80" s="24">
        <v>5</v>
      </c>
      <c r="R80" s="23" t="s">
        <v>255</v>
      </c>
      <c r="Z80" s="84"/>
    </row>
    <row r="81" spans="1:26" s="23" customFormat="1" ht="15">
      <c r="A81" s="23" t="s">
        <v>198</v>
      </c>
      <c r="B81" s="23" t="s">
        <v>223</v>
      </c>
      <c r="C81" s="26"/>
      <c r="D81" s="23" t="str">
        <f>IF(Z81="","UC-UP_"&amp;A7,"\I: DISABLED")</f>
        <v>UC-UP_R-SH_Att_BDL_X0</v>
      </c>
      <c r="E81" s="77" t="str">
        <f>A81</f>
        <v>RSDBDL</v>
      </c>
      <c r="F81" s="77" t="str">
        <f>H81</f>
        <v>RSDSH_Att</v>
      </c>
      <c r="G81" s="77"/>
      <c r="H81" s="78" t="str">
        <f>B81</f>
        <v>RSDSH_Att</v>
      </c>
      <c r="I81" s="77">
        <v>1</v>
      </c>
      <c r="J81" s="79">
        <f>IF(L7="","",-L7)</f>
        <v>-1.2500000000000001E-2</v>
      </c>
      <c r="K81" s="80">
        <f>IF(M7="","",-M7)</f>
        <v>-1.5625E-2</v>
      </c>
      <c r="L81" s="80">
        <f>IF(N7="","",-N7)</f>
        <v>-4.76837158203125E-2</v>
      </c>
      <c r="M81" s="80">
        <f>IF(O7="","",-O7)</f>
        <v>-0.14551915228366852</v>
      </c>
      <c r="N81" s="80">
        <f>IF(P7="","",-P7)</f>
        <v>-0.9</v>
      </c>
      <c r="O81" s="80">
        <f>IF(Q7="","",-Q7)</f>
        <v>-0.9</v>
      </c>
      <c r="P81" s="79">
        <v>0</v>
      </c>
      <c r="Q81" s="79">
        <v>5</v>
      </c>
      <c r="R81" s="79" t="s">
        <v>252</v>
      </c>
      <c r="Z81" s="84"/>
    </row>
    <row r="82" spans="1:26" s="23" customFormat="1" ht="28.5" customHeight="1">
      <c r="A82" s="26"/>
      <c r="B82" s="26"/>
      <c r="C82" s="26"/>
      <c r="D82" s="97"/>
      <c r="E82" s="97"/>
      <c r="F82" s="97"/>
      <c r="G82" s="97"/>
      <c r="H82" s="97"/>
      <c r="I82" s="98"/>
      <c r="J82" s="98"/>
      <c r="K82" s="98"/>
      <c r="L82" s="98"/>
      <c r="M82" s="98"/>
      <c r="N82" s="98"/>
      <c r="O82" s="98"/>
      <c r="P82" s="98"/>
      <c r="Q82" s="98"/>
      <c r="R82" s="97"/>
      <c r="Z82" s="85"/>
    </row>
    <row r="83" spans="1:26" s="23" customFormat="1" ht="28.5" customHeight="1">
      <c r="A83" s="26"/>
      <c r="B83" s="26"/>
      <c r="C83" s="26"/>
      <c r="D83" s="97"/>
      <c r="E83" s="97"/>
      <c r="F83" s="97"/>
      <c r="G83" s="97"/>
      <c r="H83" s="97"/>
      <c r="I83" s="98"/>
      <c r="J83" s="98"/>
      <c r="K83" s="98"/>
      <c r="L83" s="98"/>
      <c r="M83" s="98"/>
      <c r="N83" s="98"/>
      <c r="O83" s="98"/>
      <c r="P83" s="98"/>
      <c r="Q83" s="98"/>
      <c r="R83" s="97"/>
      <c r="Z83" s="85"/>
    </row>
    <row r="84" spans="1:26" s="23" customFormat="1" ht="15">
      <c r="A84" s="23" t="s">
        <v>140</v>
      </c>
      <c r="B84" s="23" t="s">
        <v>223</v>
      </c>
      <c r="C84" s="26"/>
      <c r="D84" s="23" t="str">
        <f>IF(Z84="","UC-UP_"&amp;A6,"\I: DISABLED")</f>
        <v>\I: DISABLED</v>
      </c>
      <c r="E84" s="23" t="str">
        <f>A84</f>
        <v>RSDCOA</v>
      </c>
      <c r="F84" s="23" t="str">
        <f t="shared" ref="F84:F107" si="44">H84</f>
        <v>RSDSH_Att</v>
      </c>
      <c r="H84" s="23" t="str">
        <f t="shared" ref="H84:H107" si="45">B84</f>
        <v>RSDSH_Att</v>
      </c>
      <c r="I84" s="24">
        <v>1</v>
      </c>
      <c r="J84" s="34">
        <f>IF(L6="","",-L6)</f>
        <v>-0.14416236732152607</v>
      </c>
      <c r="K84" s="34">
        <f>IF(M6="","",-M6)</f>
        <v>-0.15857860405367868</v>
      </c>
      <c r="L84" s="34">
        <f>IF(N6="","",-N6)</f>
        <v>-0.25539242761449021</v>
      </c>
      <c r="M84" s="34">
        <f>IF(O6="","",-O6)</f>
        <v>-0.41131205859741271</v>
      </c>
      <c r="N84" s="34">
        <f>IF(P6="","",-P6)</f>
        <v>-0.9</v>
      </c>
      <c r="O84" s="34">
        <f>IF(Q6="","",-Q6)</f>
        <v>-0.9</v>
      </c>
      <c r="P84" s="24">
        <v>0</v>
      </c>
      <c r="Q84" s="24">
        <v>5</v>
      </c>
      <c r="R84" s="23" t="s">
        <v>251</v>
      </c>
      <c r="Z84" s="84" t="s">
        <v>289</v>
      </c>
    </row>
    <row r="85" spans="1:26" s="23" customFormat="1" ht="15">
      <c r="A85" s="23" t="s">
        <v>199</v>
      </c>
      <c r="B85" s="23" t="s">
        <v>223</v>
      </c>
      <c r="C85" s="26"/>
      <c r="D85" s="23" t="str">
        <f>IF(Z85="","UC-UP_"&amp;A8,"\I: DISABLED")</f>
        <v>\I: DISABLED</v>
      </c>
      <c r="E85" s="77" t="str">
        <f t="shared" ref="E85:E107" si="46">A85</f>
        <v>RSDETH</v>
      </c>
      <c r="F85" s="23" t="str">
        <f t="shared" si="44"/>
        <v>RSDSH_Att</v>
      </c>
      <c r="H85" s="23" t="str">
        <f t="shared" si="45"/>
        <v>RSDSH_Att</v>
      </c>
      <c r="I85" s="24">
        <v>1</v>
      </c>
      <c r="J85" s="34" t="str">
        <f>IF(L8="","",-L8)</f>
        <v/>
      </c>
      <c r="K85" s="34" t="str">
        <f>IF(M8="","",-M8)</f>
        <v/>
      </c>
      <c r="L85" s="34" t="str">
        <f>IF(N8="","",-N8)</f>
        <v/>
      </c>
      <c r="M85" s="34" t="str">
        <f>IF(O8="","",-O8)</f>
        <v/>
      </c>
      <c r="N85" s="34" t="str">
        <f>IF(P8="","",-P8)</f>
        <v/>
      </c>
      <c r="O85" s="34" t="str">
        <f>IF(Q8="","",-Q8)</f>
        <v/>
      </c>
      <c r="P85" s="24">
        <v>0</v>
      </c>
      <c r="Q85" s="24">
        <v>5</v>
      </c>
      <c r="R85" s="23" t="s">
        <v>253</v>
      </c>
      <c r="Z85" s="84" t="s">
        <v>289</v>
      </c>
    </row>
    <row r="86" spans="1:26" s="23" customFormat="1" ht="15">
      <c r="A86" s="23" t="s">
        <v>200</v>
      </c>
      <c r="B86" s="23" t="s">
        <v>223</v>
      </c>
      <c r="C86" s="26"/>
      <c r="D86" s="23" t="str">
        <f>IF(Z86="","UC-UP_"&amp;A9,"\I: DISABLED")</f>
        <v>UC-UP_R-SH_Att_LPG_X0</v>
      </c>
      <c r="E86" s="23" t="str">
        <f t="shared" si="46"/>
        <v>RSDLPG</v>
      </c>
      <c r="F86" s="23" t="str">
        <f t="shared" si="44"/>
        <v>RSDSH_Att</v>
      </c>
      <c r="H86" s="23" t="str">
        <f t="shared" si="45"/>
        <v>RSDSH_Att</v>
      </c>
      <c r="I86" s="24">
        <v>1</v>
      </c>
      <c r="J86" s="34">
        <f>IF(L9="","",-L9)</f>
        <v>-1.3503106488587916E-2</v>
      </c>
      <c r="K86" s="34">
        <f>IF(M9="","",-M9)</f>
        <v>-1.4853417137446707E-2</v>
      </c>
      <c r="L86" s="34">
        <f>IF(N9="","",-N9)</f>
        <v>-2.3921576834029307E-2</v>
      </c>
      <c r="M86" s="34">
        <f>IF(O9="","",-O9)</f>
        <v>-3.8525938706972553E-2</v>
      </c>
      <c r="N86" s="34">
        <f>IF(P9="","",-P9)</f>
        <v>-0.25918325069887937</v>
      </c>
      <c r="O86" s="34">
        <f>IF(Q9="","",-Q9)</f>
        <v>-0.9</v>
      </c>
      <c r="P86" s="24">
        <v>0</v>
      </c>
      <c r="Q86" s="24">
        <v>5</v>
      </c>
      <c r="R86" s="23" t="s">
        <v>254</v>
      </c>
      <c r="Z86" s="84"/>
    </row>
    <row r="87" spans="1:26" s="23" customFormat="1" ht="15">
      <c r="A87" s="23" t="s">
        <v>201</v>
      </c>
      <c r="B87" s="23" t="s">
        <v>223</v>
      </c>
      <c r="C87" s="26"/>
      <c r="D87" s="23" t="str">
        <f>IF(Z87="","UC-UP_"&amp;A11,"\I: DISABLED")</f>
        <v>\I: DISABLED</v>
      </c>
      <c r="E87" s="23" t="str">
        <f t="shared" si="46"/>
        <v>RSDELC</v>
      </c>
      <c r="F87" s="23" t="str">
        <f t="shared" si="44"/>
        <v>RSDSH_Att</v>
      </c>
      <c r="H87" s="23" t="str">
        <f t="shared" si="45"/>
        <v>RSDSH_Att</v>
      </c>
      <c r="I87" s="24">
        <v>1</v>
      </c>
      <c r="J87" s="34">
        <f>IF(L11="","",-L11)</f>
        <v>-3.5616269890299562E-2</v>
      </c>
      <c r="K87" s="34">
        <f>IF(M11="","",-M11)</f>
        <v>-3.9177896879329523E-2</v>
      </c>
      <c r="L87" s="34">
        <f>IF(N11="","",-N11)</f>
        <v>-6.3096394703129027E-2</v>
      </c>
      <c r="M87" s="34">
        <f>IF(O11="","",-O11)</f>
        <v>-0.10161737463333634</v>
      </c>
      <c r="N87" s="34">
        <f>IF(P11="","",-P11)</f>
        <v>-0.68363088269637173</v>
      </c>
      <c r="O87" s="34">
        <f>IF(Q11="","",-Q11)</f>
        <v>-0.9</v>
      </c>
      <c r="P87" s="24">
        <v>0</v>
      </c>
      <c r="Q87" s="24">
        <v>5</v>
      </c>
      <c r="R87" s="23" t="s">
        <v>256</v>
      </c>
      <c r="Z87" s="84" t="s">
        <v>289</v>
      </c>
    </row>
    <row r="88" spans="1:26" s="23" customFormat="1" ht="15">
      <c r="A88" s="23" t="s">
        <v>202</v>
      </c>
      <c r="B88" s="23" t="s">
        <v>223</v>
      </c>
      <c r="C88" s="26"/>
      <c r="D88" s="23" t="str">
        <f>IF(Z88="","UC-UP_"&amp;A12,"\I: DISABLED")</f>
        <v>UC-UP_R-SH_Att_KER_X0</v>
      </c>
      <c r="E88" s="23" t="str">
        <f t="shared" si="46"/>
        <v>RSDKER</v>
      </c>
      <c r="F88" s="23" t="str">
        <f t="shared" si="44"/>
        <v>RSDSH_Att</v>
      </c>
      <c r="H88" s="23" t="str">
        <f t="shared" si="45"/>
        <v>RSDSH_Att</v>
      </c>
      <c r="I88" s="24">
        <v>1</v>
      </c>
      <c r="J88" s="34">
        <f>IF(L12="","",-L12)</f>
        <v>-0.33225067789476914</v>
      </c>
      <c r="K88" s="34">
        <f>IF(M12="","",-M12)</f>
        <v>-0.36547574568424612</v>
      </c>
      <c r="L88" s="34">
        <f>IF(N12="","",-N12)</f>
        <v>-0.58860234318193549</v>
      </c>
      <c r="M88" s="34">
        <f>IF(O12="","",-O12)</f>
        <v>-0.9</v>
      </c>
      <c r="N88" s="34">
        <f>IF(P12="","",-P12)</f>
        <v>-0.9</v>
      </c>
      <c r="O88" s="34">
        <f>IF(Q12="","",-Q12)</f>
        <v>-0.9</v>
      </c>
      <c r="P88" s="24">
        <v>0</v>
      </c>
      <c r="Q88" s="24">
        <v>5</v>
      </c>
      <c r="R88" s="23" t="s">
        <v>257</v>
      </c>
      <c r="Z88" s="84"/>
    </row>
    <row r="89" spans="1:26" ht="15">
      <c r="A89" s="23" t="s">
        <v>141</v>
      </c>
      <c r="B89" s="23" t="s">
        <v>223</v>
      </c>
      <c r="D89" s="23" t="str">
        <f>IF(Z89="","UC-UP_"&amp;A14,"\I: DISABLED")</f>
        <v>\I: DISABLED</v>
      </c>
      <c r="E89" s="23" t="str">
        <f t="shared" si="46"/>
        <v>RSDPEA</v>
      </c>
      <c r="F89" s="23" t="str">
        <f t="shared" si="44"/>
        <v>RSDSH_Att</v>
      </c>
      <c r="H89" s="23" t="str">
        <f t="shared" si="45"/>
        <v>RSDSH_Att</v>
      </c>
      <c r="I89" s="24">
        <v>1</v>
      </c>
      <c r="J89" s="34">
        <f>IF(L14="","",-L14)</f>
        <v>-5.7589855495535719E-2</v>
      </c>
      <c r="K89" s="34">
        <f>IF(M14="","",-M14)</f>
        <v>-6.3348841045089296E-2</v>
      </c>
      <c r="L89" s="34">
        <f>IF(N14="","",-N14)</f>
        <v>-0.1020239419915268</v>
      </c>
      <c r="M89" s="34">
        <f>IF(O14="","",-O14)</f>
        <v>-0.16431057881677386</v>
      </c>
      <c r="N89" s="34">
        <f>IF(P14="","",-P14)</f>
        <v>-0.9</v>
      </c>
      <c r="O89" s="34">
        <f>IF(Q14="","",-Q14)</f>
        <v>-0.9</v>
      </c>
      <c r="P89" s="24">
        <v>0</v>
      </c>
      <c r="Q89" s="24">
        <v>5</v>
      </c>
      <c r="R89" s="23" t="s">
        <v>259</v>
      </c>
      <c r="Z89" s="84" t="s">
        <v>289</v>
      </c>
    </row>
    <row r="90" spans="1:26" ht="15">
      <c r="A90" s="56" t="s">
        <v>170</v>
      </c>
      <c r="B90" s="23" t="s">
        <v>223</v>
      </c>
      <c r="D90" s="23" t="str">
        <f>IF(Z90="","UC-UP_"&amp;A15,"\I: DISABLED")</f>
        <v>\I: DISABLED</v>
      </c>
      <c r="E90" s="23"/>
      <c r="F90" s="23" t="str">
        <f t="shared" si="44"/>
        <v>RSDSH_Att</v>
      </c>
      <c r="H90" s="23" t="str">
        <f t="shared" si="45"/>
        <v>RSDSH_Att</v>
      </c>
      <c r="I90" s="24">
        <v>1</v>
      </c>
      <c r="J90" s="34">
        <f>IF(L15="","",-L15)</f>
        <v>-7.3900977783410718E-2</v>
      </c>
      <c r="K90" s="34">
        <f>IF(M15="","",-M15)</f>
        <v>-8.1291075561751802E-2</v>
      </c>
      <c r="L90" s="34">
        <f>IF(N15="","",-N15)</f>
        <v>-0.13092009010295694</v>
      </c>
      <c r="M90" s="34">
        <f>IF(O15="","",-O15)</f>
        <v>-0.21084811431171324</v>
      </c>
      <c r="N90" s="34">
        <f>IF(P15="","",-P15)</f>
        <v>-0.9</v>
      </c>
      <c r="O90" s="34">
        <f>IF(Q15="","",-Q15)</f>
        <v>-0.9</v>
      </c>
      <c r="P90" s="24">
        <v>0</v>
      </c>
      <c r="Q90" s="24">
        <v>5</v>
      </c>
      <c r="R90" s="23" t="s">
        <v>260</v>
      </c>
      <c r="Z90" s="84" t="s">
        <v>289</v>
      </c>
    </row>
    <row r="91" spans="1:26" ht="15">
      <c r="A91" s="23" t="s">
        <v>142</v>
      </c>
      <c r="B91" s="23" t="s">
        <v>223</v>
      </c>
      <c r="D91" s="23" t="str">
        <f>IF(Z91="","UC-UP_"&amp;A16,"\I: DISABLED")</f>
        <v>UC-UP_R-SH_Att_WOO_X0</v>
      </c>
      <c r="E91" s="23" t="str">
        <f t="shared" si="46"/>
        <v>RSDWOO</v>
      </c>
      <c r="F91" s="23" t="str">
        <f t="shared" si="44"/>
        <v>RSDSH_Att</v>
      </c>
      <c r="H91" s="23" t="str">
        <f t="shared" si="45"/>
        <v>RSDSH_Att</v>
      </c>
      <c r="I91" s="24">
        <v>1</v>
      </c>
      <c r="J91" s="34">
        <f>IF(L16="","",-L16)</f>
        <v>-7.9976446031616594E-3</v>
      </c>
      <c r="K91" s="34">
        <f>IF(M16="","",-M16)</f>
        <v>-8.7974090634778245E-3</v>
      </c>
      <c r="L91" s="34">
        <f>IF(N16="","",-N16)</f>
        <v>-1.4168315270821678E-2</v>
      </c>
      <c r="M91" s="34">
        <f>IF(O16="","",-O16)</f>
        <v>-2.2818213426811028E-2</v>
      </c>
      <c r="N91" s="34">
        <f>IF(P16="","",-P16)</f>
        <v>-0.15350952967257211</v>
      </c>
      <c r="O91" s="34">
        <f>IF(Q16="","",-Q16)</f>
        <v>-0.9</v>
      </c>
      <c r="P91" s="24">
        <v>0</v>
      </c>
      <c r="Q91" s="24">
        <v>5</v>
      </c>
      <c r="R91" s="23" t="s">
        <v>261</v>
      </c>
      <c r="Z91" s="84"/>
    </row>
    <row r="92" spans="1:26" ht="15">
      <c r="A92" s="23" t="s">
        <v>143</v>
      </c>
      <c r="B92" s="26" t="s">
        <v>223</v>
      </c>
      <c r="D92" s="23" t="str">
        <f>IF(Z92="","UC-UP_"&amp;A17,"\I: DISABLED")</f>
        <v>UC-UP_R-SH_Att_HET_X0</v>
      </c>
      <c r="E92" s="23" t="str">
        <f t="shared" si="46"/>
        <v>RSDHET</v>
      </c>
      <c r="F92" s="23" t="str">
        <f t="shared" si="44"/>
        <v>RSDSH_Att</v>
      </c>
      <c r="H92" s="23" t="str">
        <f t="shared" si="45"/>
        <v>RSDSH_Att</v>
      </c>
      <c r="I92" s="24">
        <v>1</v>
      </c>
      <c r="J92" s="34">
        <f>IF(L17="","",-L17)</f>
        <v>-1.3822087480297653E-3</v>
      </c>
      <c r="K92" s="34">
        <f>IF(M17="","",-M17)</f>
        <v>-1.5204296228327418E-3</v>
      </c>
      <c r="L92" s="34">
        <f>IF(N17="","",-N17)</f>
        <v>-2.4486671118683604E-3</v>
      </c>
      <c r="M92" s="34">
        <f>IF(O17="","",-O17)</f>
        <v>-3.9436028703351139E-3</v>
      </c>
      <c r="N92" s="34">
        <f>IF(P17="","",-P17)</f>
        <v>-2.6530588110339804E-2</v>
      </c>
      <c r="O92" s="34">
        <f>IF(Q17="","",-Q17)</f>
        <v>-0.17848453016788965</v>
      </c>
      <c r="P92" s="24">
        <v>0</v>
      </c>
      <c r="Q92" s="24">
        <v>5</v>
      </c>
      <c r="R92" s="23" t="s">
        <v>262</v>
      </c>
      <c r="Z92" s="84"/>
    </row>
    <row r="93" spans="1:26" ht="15.75" thickBot="1">
      <c r="A93" s="53" t="s">
        <v>144</v>
      </c>
      <c r="B93" s="53" t="s">
        <v>223</v>
      </c>
      <c r="C93" s="58"/>
      <c r="D93" s="53" t="str">
        <f>IF(Z93="","UC-UP_"&amp;A18,"\I: DISABLED")</f>
        <v>UC-UP_R-SH_Att_GEO_X0</v>
      </c>
      <c r="E93" s="53" t="str">
        <f t="shared" si="46"/>
        <v>RSDGEO</v>
      </c>
      <c r="F93" s="53" t="str">
        <f t="shared" si="44"/>
        <v>RSDSH_Att</v>
      </c>
      <c r="G93" s="58"/>
      <c r="H93" s="53" t="str">
        <f t="shared" si="45"/>
        <v>RSDSH_Att</v>
      </c>
      <c r="I93" s="54">
        <v>1</v>
      </c>
      <c r="J93" s="59" t="str">
        <f>IF(L18="","",-L18)</f>
        <v/>
      </c>
      <c r="K93" s="59" t="str">
        <f>IF(M18="","",-M18)</f>
        <v/>
      </c>
      <c r="L93" s="59" t="str">
        <f>IF(N18="","",-N18)</f>
        <v/>
      </c>
      <c r="M93" s="59" t="str">
        <f>IF(O18="","",-O18)</f>
        <v/>
      </c>
      <c r="N93" s="59" t="str">
        <f>IF(P18="","",-P18)</f>
        <v/>
      </c>
      <c r="O93" s="59" t="str">
        <f>IF(Q18="","",-Q18)</f>
        <v/>
      </c>
      <c r="P93" s="54">
        <v>0</v>
      </c>
      <c r="Q93" s="54">
        <v>5</v>
      </c>
      <c r="R93" s="53" t="s">
        <v>263</v>
      </c>
      <c r="S93" s="58"/>
      <c r="T93" s="58"/>
      <c r="U93" s="58"/>
      <c r="Z93" s="84"/>
    </row>
    <row r="94" spans="1:26" ht="15">
      <c r="A94" s="26"/>
      <c r="B94" s="26"/>
      <c r="C94" s="93"/>
      <c r="D94" s="26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">
      <c r="A96" s="26"/>
      <c r="B96" s="26"/>
      <c r="D96" s="23"/>
      <c r="E96" s="26"/>
      <c r="F96" s="26"/>
      <c r="G96" s="93"/>
      <c r="H96" s="26"/>
      <c r="I96" s="63"/>
      <c r="J96" s="33"/>
      <c r="K96" s="33"/>
      <c r="L96" s="33"/>
      <c r="M96" s="33"/>
      <c r="N96" s="33"/>
      <c r="O96" s="33"/>
      <c r="P96" s="63"/>
      <c r="Q96" s="63"/>
      <c r="R96" s="26"/>
      <c r="S96" s="93"/>
      <c r="T96" s="93"/>
      <c r="U96" s="93"/>
      <c r="Z96" s="84"/>
    </row>
    <row r="97" spans="1:26" ht="15.75" thickBot="1">
      <c r="A97" s="23" t="s">
        <v>140</v>
      </c>
      <c r="B97" s="26" t="s">
        <v>224</v>
      </c>
      <c r="D97" s="23" t="str">
        <f>IF(Z97="","UC-UP_"&amp;A21,"\I: DISABLED")</f>
        <v>\I: DISABLED</v>
      </c>
      <c r="E97" s="23" t="str">
        <f t="shared" si="46"/>
        <v>RSDCOA</v>
      </c>
      <c r="F97" s="23" t="str">
        <f t="shared" si="44"/>
        <v>RSDWH_Att</v>
      </c>
      <c r="G97" s="38" t="str">
        <f>LEFT(A21,12)&amp;"*"</f>
        <v>R-WH_Att_COA*</v>
      </c>
      <c r="H97" s="23" t="str">
        <f t="shared" si="45"/>
        <v>RSDWH_Att</v>
      </c>
      <c r="I97" s="24">
        <v>1</v>
      </c>
      <c r="J97" s="34">
        <f t="shared" ref="J97:J103" si="47">IF(L21="","",-L21)</f>
        <v>-3.0108087084099549E-2</v>
      </c>
      <c r="K97" s="34">
        <f t="shared" ref="K97:K103" si="48">IF(M21="","",-M21)</f>
        <v>-3.3118895792509505E-2</v>
      </c>
      <c r="L97" s="34">
        <f t="shared" ref="L97:L103" si="49">IF(N21="","",-N21)</f>
        <v>-5.3338312862794508E-2</v>
      </c>
      <c r="M97" s="34">
        <f t="shared" ref="M97:M103" si="50">IF(O21="","",-O21)</f>
        <v>-8.5901886248659201E-2</v>
      </c>
      <c r="N97" s="34">
        <f t="shared" ref="N97:N103" si="51">IF(P21="","",-P21)</f>
        <v>-0.57790493538482901</v>
      </c>
      <c r="O97" s="34">
        <f t="shared" ref="O97:O103" si="52">IF(Q21="","",-Q21)</f>
        <v>-0.9</v>
      </c>
      <c r="P97" s="24">
        <v>0</v>
      </c>
      <c r="Q97" s="24">
        <v>5</v>
      </c>
      <c r="R97" s="23" t="s">
        <v>264</v>
      </c>
      <c r="Z97" s="84" t="s">
        <v>289</v>
      </c>
    </row>
    <row r="98" spans="1:26" ht="15.75" thickBot="1">
      <c r="A98" s="23" t="s">
        <v>198</v>
      </c>
      <c r="B98" s="26" t="s">
        <v>224</v>
      </c>
      <c r="D98" s="23" t="str">
        <f>IF(Z98="","UC-UP_"&amp;A22,"\I: DISABLED")</f>
        <v>\I: DISABLED</v>
      </c>
      <c r="E98" s="77" t="str">
        <f t="shared" si="46"/>
        <v>RSDBDL</v>
      </c>
      <c r="F98" s="77" t="str">
        <f t="shared" si="44"/>
        <v>RSDWH_Att</v>
      </c>
      <c r="G98" s="38" t="str">
        <f t="shared" ref="G98:G103" si="53">LEFT(A22,12)&amp;"*"</f>
        <v>R-WH_Att_BDL*</v>
      </c>
      <c r="H98" s="78" t="str">
        <f t="shared" si="45"/>
        <v>RSDWH_Att</v>
      </c>
      <c r="I98" s="77">
        <v>1</v>
      </c>
      <c r="J98" s="79">
        <f t="shared" si="47"/>
        <v>-1.020315181775452E-5</v>
      </c>
      <c r="K98" s="80">
        <f t="shared" si="48"/>
        <v>-1.1223466999529973E-5</v>
      </c>
      <c r="L98" s="80">
        <f t="shared" si="49"/>
        <v>-1.8075505837413025E-5</v>
      </c>
      <c r="M98" s="80">
        <f t="shared" si="50"/>
        <v>-2.9110782906212056E-5</v>
      </c>
      <c r="N98" s="80">
        <f t="shared" si="51"/>
        <v>-1.9584279052637041E-4</v>
      </c>
      <c r="O98" s="80">
        <f t="shared" si="52"/>
        <v>-1.3175323633419431E-3</v>
      </c>
      <c r="P98" s="79">
        <v>0</v>
      </c>
      <c r="Q98" s="79">
        <v>5</v>
      </c>
      <c r="R98" s="79" t="s">
        <v>265</v>
      </c>
      <c r="Z98" s="84" t="s">
        <v>289</v>
      </c>
    </row>
    <row r="99" spans="1:26" ht="15">
      <c r="A99" s="23" t="s">
        <v>199</v>
      </c>
      <c r="B99" s="26" t="s">
        <v>224</v>
      </c>
      <c r="D99" s="23" t="str">
        <f>IF(Z99="","UC-UP_"&amp;A23,"\I: DISABLED")</f>
        <v>\I: DISABLED</v>
      </c>
      <c r="E99" s="77" t="str">
        <f t="shared" si="46"/>
        <v>RSDETH</v>
      </c>
      <c r="F99" s="77" t="str">
        <f t="shared" si="44"/>
        <v>RSDWH_Att</v>
      </c>
      <c r="G99" s="38" t="str">
        <f t="shared" si="53"/>
        <v>R-WH_Att_ETH*</v>
      </c>
      <c r="H99" s="78" t="str">
        <f t="shared" si="45"/>
        <v>RSDWH_Att</v>
      </c>
      <c r="I99" s="77">
        <v>1</v>
      </c>
      <c r="J99" s="79">
        <f t="shared" si="47"/>
        <v>-2.5707855731160229E-6</v>
      </c>
      <c r="K99" s="80">
        <f t="shared" si="48"/>
        <v>-2.8278641304276256E-6</v>
      </c>
      <c r="L99" s="80">
        <f t="shared" si="49"/>
        <v>-4.5543034606949973E-6</v>
      </c>
      <c r="M99" s="80">
        <f t="shared" si="50"/>
        <v>-7.334751266483902E-6</v>
      </c>
      <c r="N99" s="80">
        <f t="shared" si="51"/>
        <v>-4.9344538773586394E-5</v>
      </c>
      <c r="O99" s="80">
        <f t="shared" si="52"/>
        <v>-3.3196538209879806E-4</v>
      </c>
      <c r="P99" s="79">
        <v>0</v>
      </c>
      <c r="Q99" s="79">
        <v>5</v>
      </c>
      <c r="R99" s="79" t="s">
        <v>266</v>
      </c>
      <c r="Z99" s="84" t="s">
        <v>289</v>
      </c>
    </row>
    <row r="100" spans="1:26" ht="15">
      <c r="A100" s="23" t="s">
        <v>200</v>
      </c>
      <c r="B100" s="26" t="s">
        <v>224</v>
      </c>
      <c r="D100" s="23" t="str">
        <f>IF(Z100="","UC-UP_"&amp;A24,"\I: DISABLED")</f>
        <v>UC-UP_R-WH_Att_LPG_X0</v>
      </c>
      <c r="E100" s="23" t="str">
        <f t="shared" si="46"/>
        <v>RSDLPG</v>
      </c>
      <c r="F100" s="23" t="str">
        <f t="shared" si="44"/>
        <v>RSDWH_Att</v>
      </c>
      <c r="G100" s="38" t="str">
        <f t="shared" si="53"/>
        <v>R-WH_Att_LPG*</v>
      </c>
      <c r="H100" s="23" t="str">
        <f t="shared" si="45"/>
        <v>RSDWH_Att</v>
      </c>
      <c r="I100" s="24">
        <v>1</v>
      </c>
      <c r="J100" s="34">
        <f t="shared" si="47"/>
        <v>-1.5773958166261832E-2</v>
      </c>
      <c r="K100" s="34">
        <f t="shared" si="48"/>
        <v>-1.7351353982888017E-2</v>
      </c>
      <c r="L100" s="34">
        <f t="shared" si="49"/>
        <v>-2.7944529102980994E-2</v>
      </c>
      <c r="M100" s="34">
        <f t="shared" si="50"/>
        <v>-4.5004943565641935E-2</v>
      </c>
      <c r="N100" s="34">
        <f t="shared" si="51"/>
        <v>-0.30277075555725802</v>
      </c>
      <c r="O100" s="34">
        <f t="shared" si="52"/>
        <v>-0.9</v>
      </c>
      <c r="P100" s="24">
        <v>0</v>
      </c>
      <c r="Q100" s="24">
        <v>5</v>
      </c>
      <c r="R100" s="23" t="s">
        <v>267</v>
      </c>
      <c r="Z100" s="84"/>
    </row>
    <row r="101" spans="1:26" ht="15">
      <c r="A101" s="23" t="s">
        <v>201</v>
      </c>
      <c r="B101" s="26" t="s">
        <v>224</v>
      </c>
      <c r="D101" s="88" t="str">
        <f>IF(Z101="","UC-UP_"&amp;A25,"\I: DISABLED")</f>
        <v>UC-UP_R-WH_Att_ELC_X0</v>
      </c>
      <c r="E101" s="23" t="str">
        <f t="shared" si="46"/>
        <v>RSDELC</v>
      </c>
      <c r="F101" s="23" t="str">
        <f t="shared" si="44"/>
        <v>RSDWH_Att</v>
      </c>
      <c r="G101" s="38" t="str">
        <f t="shared" si="53"/>
        <v>R-WH_Att_ELC*</v>
      </c>
      <c r="H101" s="23" t="str">
        <f t="shared" si="45"/>
        <v>RSDWH_Att</v>
      </c>
      <c r="I101" s="24">
        <v>1</v>
      </c>
      <c r="J101" s="89">
        <f>MAX(IF(L25+L26="","",-L25-L26),-$T$25)</f>
        <v>-0.15915572117970064</v>
      </c>
      <c r="K101" s="89">
        <f t="shared" ref="K101:O101" si="54">MAX(IF(M25+M26="","",-M25-M26),-$T$25)</f>
        <v>-0.17507129329767074</v>
      </c>
      <c r="L101" s="89">
        <f t="shared" si="54"/>
        <v>-0.28195406856883182</v>
      </c>
      <c r="M101" s="89">
        <f t="shared" si="54"/>
        <v>-0.34653514986361955</v>
      </c>
      <c r="N101" s="89">
        <f t="shared" si="54"/>
        <v>-0.34653514986361955</v>
      </c>
      <c r="O101" s="89">
        <f t="shared" si="54"/>
        <v>-0.34653514986361955</v>
      </c>
      <c r="P101" s="24">
        <v>0</v>
      </c>
      <c r="Q101" s="24">
        <v>5</v>
      </c>
      <c r="R101" s="23" t="s">
        <v>268</v>
      </c>
      <c r="Z101" s="84"/>
    </row>
    <row r="102" spans="1:26" ht="15">
      <c r="A102" s="23" t="s">
        <v>201</v>
      </c>
      <c r="B102" s="26" t="s">
        <v>224</v>
      </c>
      <c r="D102" s="23" t="str">
        <f>IF(Z102="","UC-UP_"&amp;A26,"\I: DISABLED")</f>
        <v>\I: DISABLED</v>
      </c>
      <c r="E102" s="23" t="str">
        <f t="shared" si="46"/>
        <v>RSDELC</v>
      </c>
      <c r="F102" s="23" t="str">
        <f t="shared" si="44"/>
        <v>RSDWH_Att</v>
      </c>
      <c r="G102" s="38" t="str">
        <f t="shared" si="53"/>
        <v>R-WH_Att_ELC*</v>
      </c>
      <c r="H102" s="23" t="str">
        <f t="shared" si="45"/>
        <v>RSDWH_Att</v>
      </c>
      <c r="I102" s="24">
        <v>1</v>
      </c>
      <c r="J102" s="34">
        <f t="shared" si="47"/>
        <v>-0.12103685469470249</v>
      </c>
      <c r="K102" s="34">
        <f t="shared" si="48"/>
        <v>-0.13314054016417276</v>
      </c>
      <c r="L102" s="34">
        <f t="shared" si="49"/>
        <v>-0.21442417133980196</v>
      </c>
      <c r="M102" s="34">
        <f t="shared" si="50"/>
        <v>-0.34533227218446455</v>
      </c>
      <c r="N102" s="34">
        <f t="shared" si="51"/>
        <v>-0.9</v>
      </c>
      <c r="O102" s="34">
        <f t="shared" si="52"/>
        <v>-0.9</v>
      </c>
      <c r="P102" s="24">
        <v>0</v>
      </c>
      <c r="Q102" s="24">
        <v>5</v>
      </c>
      <c r="R102" s="23" t="s">
        <v>269</v>
      </c>
      <c r="Z102" s="84" t="s">
        <v>289</v>
      </c>
    </row>
    <row r="103" spans="1:26" ht="15">
      <c r="A103" s="23" t="s">
        <v>202</v>
      </c>
      <c r="B103" s="26" t="s">
        <v>224</v>
      </c>
      <c r="D103" s="23" t="str">
        <f>IF(Z103="","UC-UP_"&amp;A27,"\I: DISABLED")</f>
        <v>UC-UP_R-WH_Att_KER_X0</v>
      </c>
      <c r="E103" s="23" t="str">
        <f t="shared" si="46"/>
        <v>RSDKER</v>
      </c>
      <c r="F103" s="23" t="str">
        <f t="shared" si="44"/>
        <v>RSDWH_Att</v>
      </c>
      <c r="G103" s="38" t="str">
        <f t="shared" si="53"/>
        <v>R-WH_Att_KER*</v>
      </c>
      <c r="H103" s="23" t="str">
        <f t="shared" si="45"/>
        <v>RSDWH_Att</v>
      </c>
      <c r="I103" s="24">
        <v>1</v>
      </c>
      <c r="J103" s="34">
        <f t="shared" si="47"/>
        <v>-0.32789968907552713</v>
      </c>
      <c r="K103" s="34">
        <f t="shared" si="48"/>
        <v>-0.36068965798307989</v>
      </c>
      <c r="L103" s="34">
        <f t="shared" si="49"/>
        <v>-0.58089430107833029</v>
      </c>
      <c r="M103" s="34">
        <f t="shared" si="50"/>
        <v>-0.9</v>
      </c>
      <c r="N103" s="34">
        <f t="shared" si="51"/>
        <v>-0.9</v>
      </c>
      <c r="O103" s="34">
        <f t="shared" si="52"/>
        <v>-0.9</v>
      </c>
      <c r="P103" s="24">
        <v>0</v>
      </c>
      <c r="Q103" s="24">
        <v>5</v>
      </c>
      <c r="R103" s="23" t="s">
        <v>270</v>
      </c>
      <c r="Z103" s="84"/>
    </row>
    <row r="104" spans="1:26" ht="15">
      <c r="A104" s="23" t="s">
        <v>141</v>
      </c>
      <c r="B104" s="26" t="s">
        <v>224</v>
      </c>
      <c r="D104" s="23" t="str">
        <f>IF(Z104="","UC-UP_"&amp;A29,"\I: DISABLED")</f>
        <v>\I: DISABLED</v>
      </c>
      <c r="E104" s="23" t="str">
        <f t="shared" si="46"/>
        <v>RSDPEA</v>
      </c>
      <c r="F104" s="23" t="str">
        <f t="shared" si="44"/>
        <v>RSDWH_Att</v>
      </c>
      <c r="G104" s="38" t="str">
        <f>LEFT(A29,12)&amp;"*"</f>
        <v>R-WH_Att_PEA*</v>
      </c>
      <c r="H104" s="23" t="str">
        <f t="shared" si="45"/>
        <v>RSDWH_Att</v>
      </c>
      <c r="I104" s="24">
        <v>1</v>
      </c>
      <c r="J104" s="34">
        <f t="shared" ref="J104:O107" si="55">IF(L29="","",-L29)</f>
        <v>-2.8722178385897461E-2</v>
      </c>
      <c r="K104" s="34">
        <f t="shared" si="55"/>
        <v>-3.159439622448721E-2</v>
      </c>
      <c r="L104" s="34">
        <f t="shared" si="55"/>
        <v>-5.088309106349892E-2</v>
      </c>
      <c r="M104" s="34">
        <f t="shared" si="55"/>
        <v>-8.1947726988675654E-2</v>
      </c>
      <c r="N104" s="34">
        <f t="shared" si="55"/>
        <v>-0.55130332916366431</v>
      </c>
      <c r="O104" s="34">
        <f t="shared" si="55"/>
        <v>-0.9</v>
      </c>
      <c r="P104" s="24">
        <v>0</v>
      </c>
      <c r="Q104" s="24">
        <v>5</v>
      </c>
      <c r="R104" s="23" t="s">
        <v>272</v>
      </c>
      <c r="Z104" s="84" t="s">
        <v>289</v>
      </c>
    </row>
    <row r="105" spans="1:26" ht="15">
      <c r="A105" s="56" t="s">
        <v>170</v>
      </c>
      <c r="B105" s="26" t="s">
        <v>224</v>
      </c>
      <c r="D105" s="23" t="str">
        <f>IF(Z105="","UC-UP_"&amp;A30,"\I: DISABLED")</f>
        <v>\I: DISABLED</v>
      </c>
      <c r="E105" s="23"/>
      <c r="F105" s="23" t="str">
        <f t="shared" si="44"/>
        <v>RSDWH_Att</v>
      </c>
      <c r="G105" s="38" t="str">
        <f>LEFT(A30,12)&amp;"*"</f>
        <v>R-WH_Att_SMF*</v>
      </c>
      <c r="H105" s="23" t="str">
        <f t="shared" si="45"/>
        <v>RSDWH_Att</v>
      </c>
      <c r="I105" s="24">
        <v>1</v>
      </c>
      <c r="J105" s="34">
        <f t="shared" si="55"/>
        <v>-3.6336664197831485E-2</v>
      </c>
      <c r="K105" s="34">
        <f t="shared" si="55"/>
        <v>-3.9970330617614638E-2</v>
      </c>
      <c r="L105" s="34">
        <f t="shared" si="55"/>
        <v>-6.4372617162974571E-2</v>
      </c>
      <c r="M105" s="34">
        <f t="shared" si="55"/>
        <v>-0.10367274366714221</v>
      </c>
      <c r="N105" s="34">
        <f t="shared" si="55"/>
        <v>-0.69745837776714603</v>
      </c>
      <c r="O105" s="34">
        <f t="shared" si="55"/>
        <v>-0.9</v>
      </c>
      <c r="P105" s="24">
        <v>0</v>
      </c>
      <c r="Q105" s="24">
        <v>5</v>
      </c>
      <c r="R105" s="23" t="s">
        <v>273</v>
      </c>
      <c r="Z105" s="84" t="s">
        <v>289</v>
      </c>
    </row>
    <row r="106" spans="1:26" ht="15">
      <c r="A106" s="23" t="s">
        <v>142</v>
      </c>
      <c r="B106" s="26" t="s">
        <v>224</v>
      </c>
      <c r="D106" s="23" t="str">
        <f>IF(Z106="","UC-UP_"&amp;A31,"\I: DISABLED")</f>
        <v>UC-UP_R-WH_Att_WOO_X0</v>
      </c>
      <c r="E106" s="23" t="str">
        <f t="shared" si="46"/>
        <v>RSDWOO</v>
      </c>
      <c r="F106" s="23" t="str">
        <f t="shared" si="44"/>
        <v>RSDWH_Att</v>
      </c>
      <c r="G106" s="38" t="str">
        <f>LEFT(A31,12)&amp;"*"</f>
        <v>R-WH_Att_WOO*</v>
      </c>
      <c r="H106" s="23" t="str">
        <f t="shared" si="45"/>
        <v>RSDWH_Att</v>
      </c>
      <c r="I106" s="24">
        <v>1</v>
      </c>
      <c r="J106" s="34">
        <f t="shared" si="55"/>
        <v>-3.5287509602304765E-3</v>
      </c>
      <c r="K106" s="34">
        <f t="shared" si="55"/>
        <v>-3.8816260562535244E-3</v>
      </c>
      <c r="L106" s="34">
        <f t="shared" si="55"/>
        <v>-6.2513975798568671E-3</v>
      </c>
      <c r="M106" s="34">
        <f t="shared" si="55"/>
        <v>-1.0067938316335285E-2</v>
      </c>
      <c r="N106" s="34">
        <f t="shared" si="55"/>
        <v>-6.7732054512958981E-2</v>
      </c>
      <c r="O106" s="34">
        <f t="shared" si="55"/>
        <v>-0.45566739330365102</v>
      </c>
      <c r="P106" s="24">
        <v>0</v>
      </c>
      <c r="Q106" s="24">
        <v>5</v>
      </c>
      <c r="R106" s="23" t="s">
        <v>274</v>
      </c>
      <c r="Z106" s="84"/>
    </row>
    <row r="107" spans="1:26" ht="15">
      <c r="A107" s="23" t="s">
        <v>143</v>
      </c>
      <c r="B107" s="26" t="s">
        <v>224</v>
      </c>
      <c r="D107" s="23" t="str">
        <f>IF(Z107="","UC-UP_"&amp;A32,"\I: DISABLED")</f>
        <v>UC-UP_R-WH_Att_HET_X0</v>
      </c>
      <c r="E107" s="23" t="str">
        <f t="shared" si="46"/>
        <v>RSDHET</v>
      </c>
      <c r="F107" s="23" t="str">
        <f t="shared" si="44"/>
        <v>RSDWH_Att</v>
      </c>
      <c r="G107" s="38" t="str">
        <f>LEFT(A32,12)&amp;"*"</f>
        <v>R-WH_Att_HET*</v>
      </c>
      <c r="H107" s="23" t="str">
        <f t="shared" si="45"/>
        <v>RSDWH_Att</v>
      </c>
      <c r="I107" s="24">
        <v>1</v>
      </c>
      <c r="J107" s="34">
        <f t="shared" si="55"/>
        <v>-1.8980580294181864E-4</v>
      </c>
      <c r="K107" s="34">
        <f t="shared" si="55"/>
        <v>-2.0878638323600053E-4</v>
      </c>
      <c r="L107" s="34">
        <f t="shared" si="55"/>
        <v>-3.3625255806541137E-4</v>
      </c>
      <c r="M107" s="34">
        <f t="shared" si="55"/>
        <v>-5.415381072899258E-4</v>
      </c>
      <c r="N107" s="34">
        <f t="shared" si="55"/>
        <v>-3.6431975893508619E-3</v>
      </c>
      <c r="O107" s="34">
        <f t="shared" si="55"/>
        <v>-2.4509611597741107E-2</v>
      </c>
      <c r="P107" s="24">
        <v>0</v>
      </c>
      <c r="Q107" s="24">
        <v>5</v>
      </c>
      <c r="R107" s="23" t="s">
        <v>275</v>
      </c>
      <c r="Z107" s="84"/>
    </row>
    <row r="108" spans="1:26" ht="15">
      <c r="K108" s="34" t="str">
        <f t="shared" ref="K108" si="56">IF(L34="","",-L34)</f>
        <v/>
      </c>
      <c r="L108" s="34" t="str">
        <f t="shared" ref="L108:P108" si="57">IF(M34="","",-M34)</f>
        <v/>
      </c>
      <c r="M108" s="34" t="str">
        <f t="shared" si="57"/>
        <v/>
      </c>
      <c r="N108" s="34" t="str">
        <f t="shared" si="57"/>
        <v/>
      </c>
      <c r="O108" s="34" t="str">
        <f t="shared" si="57"/>
        <v/>
      </c>
      <c r="P108" s="34" t="str">
        <f t="shared" si="57"/>
        <v/>
      </c>
    </row>
  </sheetData>
  <mergeCells count="8">
    <mergeCell ref="S3:V3"/>
    <mergeCell ref="E4:J4"/>
    <mergeCell ref="E19:I19"/>
    <mergeCell ref="L19:P19"/>
    <mergeCell ref="Y7:Z7"/>
    <mergeCell ref="Y12:Z12"/>
    <mergeCell ref="Z3:AF3"/>
    <mergeCell ref="Y15:Z15"/>
  </mergeCells>
  <conditionalFormatting sqref="F47 D62:D73 E64:E73 D46:D58 E56:E58 D59:E61 D73:E73 D98:D103 E100:E103 D104:E107 D85:D96 E85:E97 D77:E81">
    <cfRule type="containsText" dxfId="17" priority="14" operator="containsText" text="\I: DISABLED">
      <formula>NOT(ISERROR(SEARCH("\I: DISABLED",D46)))</formula>
    </cfRule>
  </conditionalFormatting>
  <conditionalFormatting sqref="F62:F63">
    <cfRule type="containsText" dxfId="16" priority="13" operator="containsText" text="\I: DISABLED">
      <formula>NOT(ISERROR(SEARCH("\I: DISABLED",F62)))</formula>
    </cfRule>
  </conditionalFormatting>
  <conditionalFormatting sqref="F81">
    <cfRule type="containsText" dxfId="15" priority="12" operator="containsText" text="\I: DISABLED">
      <formula>NOT(ISERROR(SEARCH("\I: DISABLED",F81)))</formula>
    </cfRule>
  </conditionalFormatting>
  <conditionalFormatting sqref="F98:F99">
    <cfRule type="containsText" dxfId="14" priority="11" operator="containsText" text="\I: DISABLED">
      <formula>NOT(ISERROR(SEARCH("\I: DISABLED",F98)))</formula>
    </cfRule>
  </conditionalFormatting>
  <conditionalFormatting sqref="D84">
    <cfRule type="containsText" dxfId="13" priority="8" operator="containsText" text="\I: DISABLED">
      <formula>NOT(ISERROR(SEARCH("\I: DISABLED",D84)))</formula>
    </cfRule>
  </conditionalFormatting>
  <conditionalFormatting sqref="D97">
    <cfRule type="containsText" dxfId="12" priority="6" operator="containsText" text="\I: DISABLED">
      <formula>NOT(ISERROR(SEARCH("\I: DISABLED",D97)))</formula>
    </cfRule>
  </conditionalFormatting>
  <conditionalFormatting sqref="E84 E46:E54">
    <cfRule type="containsText" dxfId="11" priority="4" operator="containsText" text="\I: DISABLED">
      <formula>NOT(ISERROR(SEARCH("\I: DISABLED",E46)))</formula>
    </cfRule>
  </conditionalFormatting>
  <conditionalFormatting sqref="E62:E63">
    <cfRule type="containsText" dxfId="10" priority="3" operator="containsText" text="\I: DISABLED">
      <formula>NOT(ISERROR(SEARCH("\I: DISABLED",E62)))</formula>
    </cfRule>
  </conditionalFormatting>
  <conditionalFormatting sqref="E98:E99">
    <cfRule type="containsText" dxfId="9" priority="1" operator="containsText" text="\I: DISABLED">
      <formula>NOT(ISERROR(SEARCH("\I: DISABLED",E98)))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AF107"/>
  <sheetViews>
    <sheetView zoomScale="60" zoomScaleNormal="60" workbookViewId="0">
      <selection activeCell="M7" sqref="M7:Q7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18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2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2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2" t="s">
        <v>134</v>
      </c>
      <c r="T3" s="112"/>
      <c r="U3" s="112"/>
      <c r="V3" s="112"/>
      <c r="Z3" s="112" t="s">
        <v>426</v>
      </c>
      <c r="AA3" s="112"/>
      <c r="AB3" s="112"/>
      <c r="AC3" s="112"/>
      <c r="AD3" s="112"/>
      <c r="AE3" s="112"/>
      <c r="AF3" s="112"/>
    </row>
    <row r="4" spans="1:32" ht="15.75" thickBot="1">
      <c r="A4" s="43" t="s">
        <v>32</v>
      </c>
      <c r="B4" s="43"/>
      <c r="C4" s="26"/>
      <c r="D4" s="44" t="s">
        <v>37</v>
      </c>
      <c r="E4" s="113" t="s">
        <v>38</v>
      </c>
      <c r="F4" s="114"/>
      <c r="G4" s="114"/>
      <c r="H4" s="114"/>
      <c r="I4" s="114"/>
      <c r="J4" s="114"/>
      <c r="K4" s="23"/>
      <c r="L4" s="57" t="s">
        <v>39</v>
      </c>
      <c r="M4" s="57"/>
      <c r="N4" s="57"/>
      <c r="O4" s="57"/>
      <c r="P4" s="57"/>
      <c r="S4" s="50">
        <v>0.1</v>
      </c>
      <c r="Z4" s="50">
        <v>0.25</v>
      </c>
    </row>
    <row r="5" spans="1:32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32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7.3551984319488312E-2</v>
      </c>
      <c r="E6" s="46">
        <f>IF($D6=0,"",MAX($D6*(1-$S$4)^($E$5-$D$5),S6))</f>
        <v>6.619678588753948E-2</v>
      </c>
      <c r="F6" s="46">
        <f>IF($D6=0,"",MAX($D6*(1-$S$4)^($F$5-$D$5),S6))</f>
        <v>5.9577107298785535E-2</v>
      </c>
      <c r="G6" s="46">
        <f>IF($D6=0,"",MAX($D6*(1-$S$4)^($G$5-$D$5),S6))</f>
        <v>3.5179686088859879E-2</v>
      </c>
      <c r="H6" s="46">
        <f>IF($D6=0,"",MAX($D6*(1-$S$4)^($H$5-$D$5),S6))</f>
        <v>2.0773252838610878E-2</v>
      </c>
      <c r="I6" s="46">
        <f>IF($D6=0,"",MAX($D6*(1-$S$4)^($I$5-$D$5),S6))</f>
        <v>2.5255425850823597E-3</v>
      </c>
      <c r="J6" s="46">
        <f>IF($D6=0,"",MAX($D6*(1-$S$4)^($J$5-$D$5),S6))</f>
        <v>3.0704701852033182E-4</v>
      </c>
      <c r="K6" s="23"/>
      <c r="L6" s="47">
        <f>IF($D6=0,"",MIN($D6*(1+$S$4)^($L$5-$D$5),T6))</f>
        <v>8.0907182751437143E-2</v>
      </c>
      <c r="M6" s="47">
        <f>IF($D6=0,"",MIN($D6*(1+$S$4)^($M$5-$D$5),T6))</f>
        <v>8.8997901026580867E-2</v>
      </c>
      <c r="N6" s="47">
        <f>IF($D6=0,"",MIN($D6*(1+$S$4)^($N$5-$D$5),T6))</f>
        <v>0.14333200958231881</v>
      </c>
      <c r="O6" s="47">
        <f>IF($D6=0,"",MIN($D6*(1+$S$4)^($O$5-$D$5),T6))</f>
        <v>0.23083763475242033</v>
      </c>
      <c r="P6" s="47">
        <f>IF($D6=0,"",MIN($D6*(1+$S$4)^($P$5-$D$5),T6))</f>
        <v>0.9</v>
      </c>
      <c r="Q6" s="47">
        <f>IF($D6=0,"",MIN($D6*(1+$S$4)^($Q$5-$D$5),T6))</f>
        <v>0.9</v>
      </c>
      <c r="S6" s="81">
        <v>0</v>
      </c>
      <c r="T6" s="81">
        <v>0.9</v>
      </c>
    </row>
    <row r="7" spans="1:32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/>
      <c r="F7" s="46"/>
      <c r="G7" s="46" t="str">
        <f t="shared" ref="G7:G18" si="0">IF($D7=0,"",MAX($D7*(1-$S$4)^($G$5-$D$5),S7))</f>
        <v/>
      </c>
      <c r="H7" s="46" t="str">
        <f t="shared" ref="H7:H18" si="1">IF($D7=0,"",MAX($D7*(1-$S$4)^($H$5-$D$5),S7))</f>
        <v/>
      </c>
      <c r="I7" s="46" t="str">
        <f t="shared" ref="I7:I18" si="2">IF($D7=0,"",MAX($D7*(1-$S$4)^($I$5-$D$5),S7))</f>
        <v/>
      </c>
      <c r="J7" s="46" t="str">
        <f t="shared" ref="J7:J18" si="3">IF($D7=0,"",MAX($D7*(1-$S$4)^($J$5-$D$5),S7))</f>
        <v/>
      </c>
      <c r="K7" s="23"/>
      <c r="L7" s="47">
        <f>IF($Z16=0,"",MIN($Z16*(1+$Z$4)^($L$5-$D$5),T7))</f>
        <v>1.2500000000000001E-2</v>
      </c>
      <c r="M7" s="47">
        <f>IF($Z16=0,"",MIN($Z16*(1+$Z$4)^($M$5-$D$5),T7))</f>
        <v>1.5625E-2</v>
      </c>
      <c r="N7" s="47">
        <f>IF($Z16=0,"",MIN($Z16*(1+$Z$4)^($N$5-$D$5),T7))</f>
        <v>4.76837158203125E-2</v>
      </c>
      <c r="O7" s="47">
        <f>IF($Z16=0,"",MIN($Z16*(1+$Z$4)^($O$5-$D$5),T7))</f>
        <v>0.14551915228366852</v>
      </c>
      <c r="P7" s="47">
        <f>IF($Z16=0,"",MIN($Z16*(1+$Z$4)^($P$5-$D$5),T7))</f>
        <v>0.9</v>
      </c>
      <c r="Q7" s="47">
        <f>IF($Z16=0,"",MIN($Z16*(1+$Z$4)^($Q$5-$D$5),T7))</f>
        <v>0.9</v>
      </c>
      <c r="S7" s="81">
        <v>0</v>
      </c>
      <c r="T7" s="81">
        <v>0.9</v>
      </c>
      <c r="Y7" s="115" t="s">
        <v>284</v>
      </c>
      <c r="Z7" s="115"/>
    </row>
    <row r="8" spans="1:32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ref="E8:E18" si="4">IF($D8=0,"",MAX($D8*(1-$S$4)^($E$5-$D$5),S8))</f>
        <v/>
      </c>
      <c r="F8" s="46" t="str">
        <f t="shared" ref="F8:F18" si="5">IF($D8=0,"",MAX($D8*(1-$S$4)^($F$5-$D$5),S8))</f>
        <v/>
      </c>
      <c r="G8" s="46" t="str">
        <f t="shared" si="0"/>
        <v/>
      </c>
      <c r="H8" s="46" t="str">
        <f t="shared" si="1"/>
        <v/>
      </c>
      <c r="I8" s="46" t="str">
        <f t="shared" si="2"/>
        <v/>
      </c>
      <c r="J8" s="46" t="str">
        <f t="shared" si="3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" si="11">IF($D8=0,"",MIN($D8*(1+$S$4)^($Q$5-$D$5),T8))</f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32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2.868810819431369E-2</v>
      </c>
      <c r="E9" s="46">
        <f t="shared" si="4"/>
        <v>2.5819297374882321E-2</v>
      </c>
      <c r="F9" s="46">
        <f t="shared" si="5"/>
        <v>2.3237367637394091E-2</v>
      </c>
      <c r="G9" s="46">
        <f t="shared" si="0"/>
        <v>1.372143321620484E-2</v>
      </c>
      <c r="H9" s="46">
        <f t="shared" si="1"/>
        <v>8.1023690998367984E-3</v>
      </c>
      <c r="I9" s="46">
        <f t="shared" si="2"/>
        <v>9.8505892941616125E-4</v>
      </c>
      <c r="J9" s="46">
        <f t="shared" si="3"/>
        <v>1.1976016921298472E-4</v>
      </c>
      <c r="K9" s="23"/>
      <c r="L9" s="47">
        <f t="shared" si="6"/>
        <v>3.1556919013745063E-2</v>
      </c>
      <c r="M9" s="47">
        <f t="shared" si="7"/>
        <v>3.4712610915119568E-2</v>
      </c>
      <c r="N9" s="47">
        <f t="shared" si="8"/>
        <v>5.5905007004909246E-2</v>
      </c>
      <c r="O9" s="47">
        <f t="shared" si="9"/>
        <v>9.003557283147641E-2</v>
      </c>
      <c r="P9" s="47">
        <f t="shared" si="10"/>
        <v>0.60571431166125977</v>
      </c>
      <c r="Q9" s="47">
        <f t="shared" ref="Q9:Q18" si="12">IF($D9=0,"",MIN($D9*(1+$S$4)^($Q$5-$D$5),T9))</f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32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2.3680758777882331E-2</v>
      </c>
      <c r="E10" s="46">
        <f t="shared" si="4"/>
        <v>2.1312682900094099E-2</v>
      </c>
      <c r="F10" s="46">
        <f t="shared" si="5"/>
        <v>1.9181414610084688E-2</v>
      </c>
      <c r="G10" s="46">
        <f t="shared" si="0"/>
        <v>1.1326433513108912E-2</v>
      </c>
      <c r="H10" s="46">
        <f t="shared" si="1"/>
        <v>6.6881457251556824E-3</v>
      </c>
      <c r="I10" s="46">
        <f t="shared" si="2"/>
        <v>8.1312238267864582E-4</v>
      </c>
      <c r="J10" s="46">
        <f t="shared" si="3"/>
        <v>9.8856699058782517E-5</v>
      </c>
      <c r="K10" s="23"/>
      <c r="L10" s="47">
        <f t="shared" si="6"/>
        <v>2.6048834655670566E-2</v>
      </c>
      <c r="M10" s="47">
        <f t="shared" si="7"/>
        <v>2.8653718121237626E-2</v>
      </c>
      <c r="N10" s="47">
        <f t="shared" si="8"/>
        <v>4.6147099571434431E-2</v>
      </c>
      <c r="O10" s="47">
        <f t="shared" si="9"/>
        <v>7.432036533079088E-2</v>
      </c>
      <c r="P10" s="47">
        <f t="shared" si="10"/>
        <v>0.23680758777882333</v>
      </c>
      <c r="Q10" s="47">
        <f t="shared" si="12"/>
        <v>0.23680758777882333</v>
      </c>
      <c r="S10" s="81">
        <v>0</v>
      </c>
      <c r="T10" s="81">
        <f>D10*$Z$13</f>
        <v>0.23680758777882333</v>
      </c>
      <c r="Y10" s="76" t="s">
        <v>286</v>
      </c>
      <c r="Z10" s="83">
        <v>6.2E-2</v>
      </c>
    </row>
    <row r="11" spans="1:32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2.6742714372936485E-2</v>
      </c>
      <c r="E11" s="46">
        <f t="shared" si="4"/>
        <v>2.4068442935642836E-2</v>
      </c>
      <c r="F11" s="46">
        <f t="shared" si="5"/>
        <v>2.1661598642078554E-2</v>
      </c>
      <c r="G11" s="46">
        <f t="shared" si="0"/>
        <v>1.2790957382160968E-2</v>
      </c>
      <c r="H11" s="46">
        <f t="shared" si="1"/>
        <v>7.5529324245922321E-3</v>
      </c>
      <c r="I11" s="46">
        <f t="shared" si="2"/>
        <v>9.1826025653056172E-4</v>
      </c>
      <c r="J11" s="46">
        <f t="shared" si="3"/>
        <v>1.1163901003246377E-4</v>
      </c>
      <c r="K11" s="23"/>
      <c r="L11" s="47">
        <f t="shared" si="6"/>
        <v>2.9416985810230136E-2</v>
      </c>
      <c r="M11" s="47">
        <f t="shared" si="7"/>
        <v>3.2358684391253154E-2</v>
      </c>
      <c r="N11" s="47">
        <f t="shared" si="8"/>
        <v>5.2113984798957139E-2</v>
      </c>
      <c r="O11" s="47">
        <f t="shared" si="9"/>
        <v>8.3930093658568475E-2</v>
      </c>
      <c r="P11" s="47">
        <f t="shared" si="10"/>
        <v>0.56463970083491311</v>
      </c>
      <c r="Q11" s="47">
        <f t="shared" si="12"/>
        <v>0.9</v>
      </c>
      <c r="S11" s="90">
        <f>S10</f>
        <v>0</v>
      </c>
      <c r="T11" s="90">
        <v>0.9</v>
      </c>
    </row>
    <row r="12" spans="1:32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0.62885798417483896</v>
      </c>
      <c r="E12" s="46">
        <f t="shared" si="4"/>
        <v>0.56597218575735508</v>
      </c>
      <c r="F12" s="46">
        <f t="shared" si="5"/>
        <v>0.50937496718161956</v>
      </c>
      <c r="G12" s="46">
        <f t="shared" si="0"/>
        <v>0.30078082437107462</v>
      </c>
      <c r="H12" s="46">
        <f t="shared" si="1"/>
        <v>0.1776080689828759</v>
      </c>
      <c r="I12" s="46">
        <f t="shared" si="2"/>
        <v>2.1592994855229128E-2</v>
      </c>
      <c r="J12" s="46">
        <f t="shared" si="3"/>
        <v>2.6252040770901341E-3</v>
      </c>
      <c r="K12" s="23"/>
      <c r="L12" s="47">
        <f t="shared" si="6"/>
        <v>0.69174378259232294</v>
      </c>
      <c r="M12" s="47">
        <f t="shared" si="7"/>
        <v>0.76091816085155528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2"/>
        <v>0.9</v>
      </c>
      <c r="S12" s="81">
        <v>0</v>
      </c>
      <c r="T12" s="81">
        <v>0.9</v>
      </c>
      <c r="Y12" s="115" t="s">
        <v>423</v>
      </c>
      <c r="Z12" s="115"/>
    </row>
    <row r="13" spans="1:32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0.11274871947220427</v>
      </c>
      <c r="E13" s="46">
        <f t="shared" si="4"/>
        <v>0.10147384752498385</v>
      </c>
      <c r="F13" s="46">
        <f t="shared" si="5"/>
        <v>9.1326462772485462E-2</v>
      </c>
      <c r="G13" s="46">
        <f t="shared" si="0"/>
        <v>5.3927363002524958E-2</v>
      </c>
      <c r="H13" s="46">
        <f t="shared" si="1"/>
        <v>3.1843568579360972E-2</v>
      </c>
      <c r="I13" s="46">
        <f t="shared" si="2"/>
        <v>3.8714345381040778E-3</v>
      </c>
      <c r="J13" s="46">
        <f t="shared" si="3"/>
        <v>4.706760596090801E-4</v>
      </c>
      <c r="K13" s="23"/>
      <c r="L13" s="47">
        <f t="shared" si="6"/>
        <v>0.12402359141942471</v>
      </c>
      <c r="M13" s="47">
        <f t="shared" si="7"/>
        <v>0.13642595056136719</v>
      </c>
      <c r="N13" s="47">
        <f t="shared" si="8"/>
        <v>0.15537976680035717</v>
      </c>
      <c r="O13" s="47">
        <f t="shared" si="9"/>
        <v>0.15537976680035717</v>
      </c>
      <c r="P13" s="47">
        <f t="shared" si="10"/>
        <v>0.15537976680035717</v>
      </c>
      <c r="Q13" s="47">
        <f t="shared" si="12"/>
        <v>0.15537976680035717</v>
      </c>
      <c r="S13" s="81">
        <v>0</v>
      </c>
      <c r="T13" s="102">
        <f>SUM((RSDCK_share!G38*0.16*(RSDCK_share!J39+RSDCK_share!J38)/RSDCK_share!J38)/SUM(RSDCK_share!S38:S39)*1.4)</f>
        <v>0.15537976680035717</v>
      </c>
      <c r="Y13" s="76" t="s">
        <v>422</v>
      </c>
      <c r="Z13" s="111">
        <v>10</v>
      </c>
    </row>
    <row r="14" spans="1:32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8.7474664222764065E-2</v>
      </c>
      <c r="E14" s="46">
        <f t="shared" si="4"/>
        <v>7.8727197800487661E-2</v>
      </c>
      <c r="F14" s="46">
        <f t="shared" si="5"/>
        <v>7.0854478020438899E-2</v>
      </c>
      <c r="G14" s="46">
        <f t="shared" si="0"/>
        <v>4.1838860726288972E-2</v>
      </c>
      <c r="H14" s="46">
        <f t="shared" si="1"/>
        <v>2.4705428870266385E-2</v>
      </c>
      <c r="I14" s="46">
        <f t="shared" si="2"/>
        <v>3.0036033922722573E-3</v>
      </c>
      <c r="J14" s="46">
        <f t="shared" si="3"/>
        <v>3.6516805214934682E-4</v>
      </c>
      <c r="K14" s="23"/>
      <c r="L14" s="47">
        <f t="shared" si="6"/>
        <v>9.6222130645040482E-2</v>
      </c>
      <c r="M14" s="47">
        <f t="shared" si="7"/>
        <v>0.10584434370954453</v>
      </c>
      <c r="N14" s="47">
        <f t="shared" si="8"/>
        <v>0.17046337398765865</v>
      </c>
      <c r="O14" s="47">
        <f t="shared" si="9"/>
        <v>0.27453296844086417</v>
      </c>
      <c r="P14" s="47">
        <f t="shared" si="10"/>
        <v>0.9</v>
      </c>
      <c r="Q14" s="47">
        <f t="shared" si="12"/>
        <v>0.9</v>
      </c>
      <c r="S14" s="81">
        <v>0</v>
      </c>
      <c r="T14" s="81">
        <v>0.9</v>
      </c>
    </row>
    <row r="15" spans="1:32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0.11037835015777261</v>
      </c>
      <c r="E15" s="46">
        <f t="shared" si="4"/>
        <v>9.934051514199535E-2</v>
      </c>
      <c r="F15" s="46">
        <f t="shared" si="5"/>
        <v>8.9406463627795821E-2</v>
      </c>
      <c r="G15" s="46">
        <f t="shared" si="0"/>
        <v>5.2793622707577169E-2</v>
      </c>
      <c r="H15" s="46">
        <f t="shared" si="1"/>
        <v>3.117410627259725E-2</v>
      </c>
      <c r="I15" s="46">
        <f t="shared" si="2"/>
        <v>3.7900435504732589E-3</v>
      </c>
      <c r="J15" s="46">
        <f t="shared" si="3"/>
        <v>4.6078081561910274E-4</v>
      </c>
      <c r="K15" s="23"/>
      <c r="L15" s="47">
        <f t="shared" si="6"/>
        <v>0.12141618517354989</v>
      </c>
      <c r="M15" s="47">
        <f t="shared" si="7"/>
        <v>0.13355780369090489</v>
      </c>
      <c r="N15" s="47">
        <f t="shared" si="8"/>
        <v>0.21509617842223933</v>
      </c>
      <c r="O15" s="47">
        <f t="shared" si="9"/>
        <v>0.34641454631080071</v>
      </c>
      <c r="P15" s="47">
        <f t="shared" si="10"/>
        <v>0.9</v>
      </c>
      <c r="Q15" s="47">
        <f t="shared" si="12"/>
        <v>0.9</v>
      </c>
      <c r="S15" s="81">
        <v>0</v>
      </c>
      <c r="T15" s="81">
        <v>0.9</v>
      </c>
      <c r="Y15" s="115" t="s">
        <v>424</v>
      </c>
      <c r="Z15" s="115"/>
    </row>
    <row r="16" spans="1:32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1.5616869335280529E-2</v>
      </c>
      <c r="E16" s="46">
        <f t="shared" si="4"/>
        <v>1.4055182401752476E-2</v>
      </c>
      <c r="F16" s="46">
        <f t="shared" si="5"/>
        <v>1.2649664161577229E-2</v>
      </c>
      <c r="G16" s="46">
        <f t="shared" si="0"/>
        <v>7.4695001907697399E-3</v>
      </c>
      <c r="H16" s="46">
        <f t="shared" si="1"/>
        <v>4.4106651676476252E-3</v>
      </c>
      <c r="I16" s="46">
        <f t="shared" si="2"/>
        <v>5.3623391560175121E-4</v>
      </c>
      <c r="J16" s="46">
        <f t="shared" si="3"/>
        <v>6.5193525536862655E-5</v>
      </c>
      <c r="K16" s="23"/>
      <c r="L16" s="47">
        <f t="shared" si="6"/>
        <v>1.7178556268808584E-2</v>
      </c>
      <c r="M16" s="47">
        <f t="shared" si="7"/>
        <v>1.8896411895689445E-2</v>
      </c>
      <c r="N16" s="47">
        <f t="shared" si="8"/>
        <v>3.0432860322126821E-2</v>
      </c>
      <c r="O16" s="47">
        <f t="shared" si="9"/>
        <v>4.9012425877388473E-2</v>
      </c>
      <c r="P16" s="47">
        <f t="shared" si="10"/>
        <v>0.32973109260645611</v>
      </c>
      <c r="Q16" s="47">
        <f t="shared" si="12"/>
        <v>0.9</v>
      </c>
      <c r="S16" s="81">
        <v>0</v>
      </c>
      <c r="T16" s="81">
        <v>0.9</v>
      </c>
      <c r="Y16" s="76" t="s">
        <v>425</v>
      </c>
      <c r="Z16" s="116">
        <v>0.01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2.6381971302911564E-3</v>
      </c>
      <c r="E17" s="46">
        <f t="shared" si="4"/>
        <v>2.3743774172620409E-3</v>
      </c>
      <c r="F17" s="46">
        <f t="shared" si="5"/>
        <v>2.1369396755358369E-3</v>
      </c>
      <c r="G17" s="46">
        <f t="shared" si="0"/>
        <v>1.2618415090071566E-3</v>
      </c>
      <c r="H17" s="46">
        <f t="shared" si="1"/>
        <v>7.451047926536361E-4</v>
      </c>
      <c r="I17" s="46">
        <f t="shared" si="2"/>
        <v>9.0587348010228957E-5</v>
      </c>
      <c r="J17" s="46">
        <f t="shared" si="3"/>
        <v>1.1013306719315312E-5</v>
      </c>
      <c r="K17" s="23"/>
      <c r="L17" s="47">
        <f t="shared" si="6"/>
        <v>2.9020168433202724E-3</v>
      </c>
      <c r="M17" s="47">
        <f t="shared" si="7"/>
        <v>3.1922185276522996E-3</v>
      </c>
      <c r="N17" s="47">
        <f t="shared" si="8"/>
        <v>5.1410998609693077E-3</v>
      </c>
      <c r="O17" s="47">
        <f t="shared" si="9"/>
        <v>8.2797927370896821E-3</v>
      </c>
      <c r="P17" s="47">
        <f t="shared" si="10"/>
        <v>5.5702305219197376E-2</v>
      </c>
      <c r="Q17" s="47">
        <f t="shared" si="12"/>
        <v>0.1</v>
      </c>
      <c r="S17" s="81">
        <v>0</v>
      </c>
      <c r="T17" s="81">
        <v>0.1</v>
      </c>
      <c r="V17" s="76" t="s">
        <v>285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4"/>
        <v/>
      </c>
      <c r="F18" s="46" t="str">
        <f t="shared" si="5"/>
        <v/>
      </c>
      <c r="G18" s="46" t="str">
        <f t="shared" si="0"/>
        <v/>
      </c>
      <c r="H18" s="46" t="str">
        <f t="shared" si="1"/>
        <v/>
      </c>
      <c r="I18" s="46" t="str">
        <f t="shared" si="2"/>
        <v/>
      </c>
      <c r="J18" s="46" t="str">
        <f t="shared" si="3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2"/>
        <v/>
      </c>
      <c r="S18" s="81">
        <v>0</v>
      </c>
      <c r="T18" s="81">
        <v>0.9</v>
      </c>
      <c r="V18" s="82">
        <f>SUM(D6:D18)-D15</f>
        <v>0.99999999999999956</v>
      </c>
    </row>
    <row r="19" spans="1:22" ht="15">
      <c r="A19" s="43" t="s">
        <v>31</v>
      </c>
      <c r="B19" s="43"/>
      <c r="C19" s="23"/>
      <c r="D19" s="44" t="s">
        <v>37</v>
      </c>
      <c r="E19" s="114" t="s">
        <v>38</v>
      </c>
      <c r="F19" s="114"/>
      <c r="G19" s="114"/>
      <c r="H19" s="114"/>
      <c r="I19" s="114"/>
      <c r="J19" s="51"/>
      <c r="K19" s="23"/>
      <c r="L19" s="114" t="s">
        <v>39</v>
      </c>
      <c r="M19" s="114"/>
      <c r="N19" s="114"/>
      <c r="O19" s="114"/>
      <c r="P19" s="114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1.1826048417722661E-2</v>
      </c>
      <c r="E21" s="46">
        <f>IF($D21=0,"",MAX($D21*(1-$S$4)^($E$5-$D$5),S21))</f>
        <v>1.0643443575950396E-2</v>
      </c>
      <c r="F21" s="46">
        <f>IF($D21=0,"",MAX($D21*(1-$S$4)^($F$5-$D$5),S21))</f>
        <v>9.5790992183553553E-3</v>
      </c>
      <c r="G21" s="46">
        <f>IF($D21=0,"",MAX($D21*(1-$S$4)^($G$5-$D$5),S21))</f>
        <v>5.6563622974466557E-3</v>
      </c>
      <c r="H21" s="46">
        <f>IF($D21=0,"",MAX($D21*(1-$S$4)^($H$5-$D$5),S21))</f>
        <v>3.3400253730192764E-3</v>
      </c>
      <c r="I21" s="46">
        <f>IF($D21=0,"",MAX($D21*(1-$S$4)^($I$5-$D$5),S21))</f>
        <v>4.0606911109930229E-4</v>
      </c>
      <c r="J21" s="46">
        <f>IF($D21=0,"",MAX($D21*(1-$S$4)^($J$5-$D$5),S21))</f>
        <v>4.9368524060019432E-5</v>
      </c>
      <c r="K21" s="23"/>
      <c r="L21" s="47">
        <f>IF($D21=0,"",MIN($D21*(1+$S$4)^($L$5-$D$5),T21))</f>
        <v>1.3008653259494928E-2</v>
      </c>
      <c r="M21" s="47">
        <f>IF($D21=0,"",MIN($D21*(1+$S$4)^($M$5-$D$5),T21))</f>
        <v>1.4309518585444422E-2</v>
      </c>
      <c r="N21" s="47">
        <f>IF($D21=0,"",MIN($D21*(1+$S$4)^($N$5-$D$5),T21))</f>
        <v>2.3045622777044108E-2</v>
      </c>
      <c r="O21" s="47">
        <f>IF($D21=0,"",MIN($D21*(1+$S$4)^($O$5-$D$5),T21))</f>
        <v>3.711520593865731E-2</v>
      </c>
      <c r="P21" s="47">
        <f>IF($D21=0,"",MIN($D21*(1+$S$4)^($P$5-$D$5),T21))</f>
        <v>0.24969254607152661</v>
      </c>
      <c r="Q21" s="47">
        <f>IF($D21=0,"",MIN($D21*(1+$S$4)^($Q$5-$D$5),T21))</f>
        <v>0.9</v>
      </c>
      <c r="S21" s="81">
        <v>0</v>
      </c>
      <c r="T21" s="81">
        <v>0.9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5.853314432778321E-6</v>
      </c>
      <c r="E22" s="46">
        <f t="shared" ref="E22:E33" si="13">IF($D22=0,"",MAX($D22*(1-$S$4)^($E$5-$D$5),S22))</f>
        <v>5.2679829895004891E-6</v>
      </c>
      <c r="F22" s="46">
        <f t="shared" ref="F22:F33" si="14">IF($D22=0,"",MAX($D22*(1-$S$4)^($F$5-$D$5),S22))</f>
        <v>4.7411846905504399E-6</v>
      </c>
      <c r="G22" s="46">
        <f t="shared" ref="G22:G33" si="15">IF($D22=0,"",MAX($D22*(1-$S$4)^($G$5-$D$5),S22))</f>
        <v>2.7996221479231302E-6</v>
      </c>
      <c r="H22" s="46">
        <f t="shared" ref="H22:H33" si="16">IF($D22=0,"",MAX($D22*(1-$S$4)^($H$5-$D$5),S22))</f>
        <v>1.6531488821271297E-6</v>
      </c>
      <c r="I22" s="46">
        <f t="shared" ref="I22:I33" si="17">IF($D22=0,"",MAX($D22*(1-$S$4)^($I$5-$D$5),S22))</f>
        <v>2.0098431062915596E-7</v>
      </c>
      <c r="J22" s="46">
        <f t="shared" ref="J22:J33" si="18">IF($D22=0,"",MAX($D22*(1-$S$4)^($J$5-$D$5),S22))</f>
        <v>2.4435000111484604E-8</v>
      </c>
      <c r="K22" s="23"/>
      <c r="L22" s="47">
        <f t="shared" ref="L22:L33" si="19">IF($D22=0,"",MIN($D22*(1+$S$4)^($L$5-$D$5),T22))</f>
        <v>6.4386458760561537E-6</v>
      </c>
      <c r="M22" s="47">
        <f t="shared" ref="M22:M33" si="20">IF($D22=0,"",MIN($D22*(1+$S$4)^($M$5-$D$5),T22))</f>
        <v>7.0825104636617698E-6</v>
      </c>
      <c r="N22" s="47">
        <f t="shared" ref="N22:N33" si="21">IF($D22=0,"",MIN($D22*(1+$S$4)^($N$5-$D$5),T22))</f>
        <v>1.1406453926831921E-5</v>
      </c>
      <c r="O22" s="47">
        <f t="shared" ref="O22:O33" si="22">IF($D22=0,"",MIN($D22*(1+$S$4)^($O$5-$D$5),T22))</f>
        <v>1.8370208113702082E-5</v>
      </c>
      <c r="P22" s="47">
        <f t="shared" ref="P22:P33" si="23">IF($D22=0,"",MIN($D22*(1+$S$4)^($P$5-$D$5),T22))</f>
        <v>1.2358557415403164E-4</v>
      </c>
      <c r="Q22" s="47">
        <f t="shared" ref="Q22:Q33" si="24">IF($D22=0,"",MIN($D22*(1+$S$4)^($Q$5-$D$5),T22))</f>
        <v>8.3142194385862434E-4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6.6302637848233548E-6</v>
      </c>
      <c r="E23" s="46">
        <f t="shared" si="13"/>
        <v>5.9672374063410195E-6</v>
      </c>
      <c r="F23" s="46">
        <f t="shared" si="14"/>
        <v>5.370513665706918E-6</v>
      </c>
      <c r="G23" s="46">
        <f t="shared" si="15"/>
        <v>3.1712346144632785E-6</v>
      </c>
      <c r="H23" s="46">
        <f t="shared" si="16"/>
        <v>1.8725823274944218E-6</v>
      </c>
      <c r="I23" s="46">
        <f t="shared" si="17"/>
        <v>2.2766229482219386E-7</v>
      </c>
      <c r="J23" s="46">
        <f t="shared" si="18"/>
        <v>2.7678420180894242E-8</v>
      </c>
      <c r="K23" s="23"/>
      <c r="L23" s="47">
        <f t="shared" si="19"/>
        <v>7.2932901633056909E-6</v>
      </c>
      <c r="M23" s="47">
        <f t="shared" si="20"/>
        <v>8.0226191796362609E-6</v>
      </c>
      <c r="N23" s="47">
        <f t="shared" si="21"/>
        <v>1.2920508414995999E-5</v>
      </c>
      <c r="O23" s="47">
        <f t="shared" si="22"/>
        <v>2.0808608007435212E-5</v>
      </c>
      <c r="P23" s="47">
        <f t="shared" si="23"/>
        <v>1.3998990931555686E-4</v>
      </c>
      <c r="Q23" s="47">
        <f t="shared" si="24"/>
        <v>9.4178210782650549E-4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2.5965857807936754E-2</v>
      </c>
      <c r="E24" s="46">
        <f t="shared" si="13"/>
        <v>2.3369272027143079E-2</v>
      </c>
      <c r="F24" s="46">
        <f t="shared" si="14"/>
        <v>2.1032344824428773E-2</v>
      </c>
      <c r="G24" s="46">
        <f t="shared" si="15"/>
        <v>1.2419389295376948E-2</v>
      </c>
      <c r="H24" s="46">
        <f t="shared" si="16"/>
        <v>7.3335251850271364E-3</v>
      </c>
      <c r="I24" s="46">
        <f t="shared" si="17"/>
        <v>8.9158545835128571E-4</v>
      </c>
      <c r="J24" s="46">
        <f t="shared" si="18"/>
        <v>1.0839597730794878E-4</v>
      </c>
      <c r="K24" s="23"/>
      <c r="L24" s="47">
        <f t="shared" si="19"/>
        <v>2.8562443588730432E-2</v>
      </c>
      <c r="M24" s="47">
        <f t="shared" si="20"/>
        <v>3.1418687947603476E-2</v>
      </c>
      <c r="N24" s="47">
        <f t="shared" si="21"/>
        <v>5.0600111126494901E-2</v>
      </c>
      <c r="O24" s="47">
        <f t="shared" si="22"/>
        <v>8.1491984970331319E-2</v>
      </c>
      <c r="P24" s="47">
        <f t="shared" si="23"/>
        <v>0.5482373247583473</v>
      </c>
      <c r="Q24" s="47">
        <f t="shared" si="24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2.1637274225222124E-2</v>
      </c>
      <c r="E25" s="46">
        <f t="shared" si="13"/>
        <v>1.9473546802699911E-2</v>
      </c>
      <c r="F25" s="46">
        <f t="shared" si="14"/>
        <v>1.752619212242992E-2</v>
      </c>
      <c r="G25" s="46">
        <f t="shared" si="15"/>
        <v>1.0349041186373647E-2</v>
      </c>
      <c r="H25" s="46">
        <f t="shared" si="16"/>
        <v>6.111005330141776E-3</v>
      </c>
      <c r="I25" s="46">
        <f t="shared" si="17"/>
        <v>7.4295558422377526E-4</v>
      </c>
      <c r="J25" s="46">
        <f t="shared" si="18"/>
        <v>9.0326054439308627E-5</v>
      </c>
      <c r="K25" s="23"/>
      <c r="L25" s="47">
        <f t="shared" si="19"/>
        <v>2.380100164774434E-2</v>
      </c>
      <c r="M25" s="47">
        <f t="shared" si="20"/>
        <v>2.6181101812518773E-2</v>
      </c>
      <c r="N25" s="47">
        <f t="shared" si="21"/>
        <v>4.2164926280079632E-2</v>
      </c>
      <c r="O25" s="47">
        <f t="shared" si="22"/>
        <v>6.7907035423331055E-2</v>
      </c>
      <c r="P25" s="47">
        <f t="shared" si="23"/>
        <v>0.21637274225222125</v>
      </c>
      <c r="Q25" s="47">
        <f t="shared" si="24"/>
        <v>0.21637274225222125</v>
      </c>
      <c r="S25" s="81">
        <v>0</v>
      </c>
      <c r="T25" s="81">
        <f>D25*$Z$13</f>
        <v>0.21637274225222125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6.8748571111261703E-2</v>
      </c>
      <c r="E26" s="46">
        <f t="shared" si="13"/>
        <v>6.1873714000135534E-2</v>
      </c>
      <c r="F26" s="46">
        <f t="shared" si="14"/>
        <v>5.568634260012198E-2</v>
      </c>
      <c r="G26" s="46">
        <f t="shared" si="15"/>
        <v>3.2882228441946035E-2</v>
      </c>
      <c r="H26" s="46">
        <f t="shared" si="16"/>
        <v>1.9416627072684722E-2</v>
      </c>
      <c r="I26" s="46">
        <f t="shared" si="17"/>
        <v>2.3606085629296891E-3</v>
      </c>
      <c r="J26" s="46">
        <f t="shared" si="18"/>
        <v>2.8699489187884324E-4</v>
      </c>
      <c r="K26" s="23"/>
      <c r="L26" s="47">
        <f t="shared" si="19"/>
        <v>7.5623428222387878E-2</v>
      </c>
      <c r="M26" s="47">
        <f t="shared" si="20"/>
        <v>8.3185771044626669E-2</v>
      </c>
      <c r="N26" s="47">
        <f t="shared" si="21"/>
        <v>0.13397151612508176</v>
      </c>
      <c r="O26" s="47">
        <f t="shared" si="22"/>
        <v>0.21576246643460548</v>
      </c>
      <c r="P26" s="47">
        <f t="shared" si="23"/>
        <v>0.9</v>
      </c>
      <c r="Q26" s="47">
        <f t="shared" si="24"/>
        <v>0.9</v>
      </c>
      <c r="S26" s="90">
        <f>S25</f>
        <v>0</v>
      </c>
      <c r="T26" s="90"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0.67812717502846676</v>
      </c>
      <c r="E27" s="46">
        <f t="shared" si="13"/>
        <v>0.61031445752562008</v>
      </c>
      <c r="F27" s="46">
        <f t="shared" si="14"/>
        <v>0.54928301177305816</v>
      </c>
      <c r="G27" s="46">
        <f t="shared" si="15"/>
        <v>0.32434612562187315</v>
      </c>
      <c r="H27" s="46">
        <f t="shared" si="16"/>
        <v>0.19152314371845994</v>
      </c>
      <c r="I27" s="46">
        <f t="shared" si="17"/>
        <v>2.3284743089959186E-2</v>
      </c>
      <c r="J27" s="46">
        <f t="shared" si="18"/>
        <v>2.8308811678781159E-3</v>
      </c>
      <c r="K27" s="23"/>
      <c r="L27" s="47">
        <f t="shared" si="19"/>
        <v>0.74593989253131354</v>
      </c>
      <c r="M27" s="47">
        <f t="shared" si="20"/>
        <v>0.82053388178444486</v>
      </c>
      <c r="N27" s="47">
        <f t="shared" si="21"/>
        <v>0.9</v>
      </c>
      <c r="O27" s="47">
        <f t="shared" si="22"/>
        <v>0.9</v>
      </c>
      <c r="P27" s="47">
        <f t="shared" si="23"/>
        <v>0.9</v>
      </c>
      <c r="Q27" s="47">
        <f t="shared" si="24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0.13372757094899013</v>
      </c>
      <c r="E28" s="46">
        <f t="shared" si="13"/>
        <v>0.12035481385409112</v>
      </c>
      <c r="F28" s="46">
        <f t="shared" si="14"/>
        <v>0.10831933246868201</v>
      </c>
      <c r="G28" s="46">
        <f t="shared" si="15"/>
        <v>6.3961482629432048E-2</v>
      </c>
      <c r="H28" s="46">
        <f t="shared" si="16"/>
        <v>3.7768615877853344E-2</v>
      </c>
      <c r="I28" s="46">
        <f t="shared" si="17"/>
        <v>4.5917819669456716E-3</v>
      </c>
      <c r="J28" s="46">
        <f t="shared" si="18"/>
        <v>5.5825349015055934E-4</v>
      </c>
      <c r="K28" s="23"/>
      <c r="L28" s="47">
        <f t="shared" si="19"/>
        <v>0.14710032804388914</v>
      </c>
      <c r="M28" s="47">
        <f t="shared" si="20"/>
        <v>0.15537976680035717</v>
      </c>
      <c r="N28" s="47">
        <f t="shared" si="21"/>
        <v>0.15537976680035717</v>
      </c>
      <c r="O28" s="47">
        <f t="shared" si="22"/>
        <v>0.15537976680035717</v>
      </c>
      <c r="P28" s="47">
        <f t="shared" si="23"/>
        <v>0.15537976680035717</v>
      </c>
      <c r="Q28" s="47">
        <f t="shared" si="24"/>
        <v>0.15537976680035717</v>
      </c>
      <c r="S28" s="81">
        <v>0</v>
      </c>
      <c r="T28" s="102">
        <f>SUM((RSDCK_share!G38*0.16*(RSDCK_share!J39+RSDCK_share!J38)/RSDCK_share!J38)/SUM(RSDCK_share!S38:S39)*1.4)</f>
        <v>0.15537976680035717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2.6460168304189777E-2</v>
      </c>
      <c r="E29" s="46">
        <f t="shared" si="13"/>
        <v>2.3814151473770799E-2</v>
      </c>
      <c r="F29" s="46">
        <f t="shared" si="14"/>
        <v>2.1432736326393722E-2</v>
      </c>
      <c r="G29" s="46">
        <f t="shared" si="15"/>
        <v>1.2655816473372231E-2</v>
      </c>
      <c r="H29" s="46">
        <f t="shared" si="16"/>
        <v>7.473133069361571E-3</v>
      </c>
      <c r="I29" s="46">
        <f t="shared" si="17"/>
        <v>9.0855851788313347E-4</v>
      </c>
      <c r="J29" s="46">
        <f t="shared" si="18"/>
        <v>1.104595051039974E-4</v>
      </c>
      <c r="K29" s="23"/>
      <c r="L29" s="47">
        <f t="shared" si="19"/>
        <v>2.9106185134608758E-2</v>
      </c>
      <c r="M29" s="47">
        <f t="shared" si="20"/>
        <v>3.2016803648069636E-2</v>
      </c>
      <c r="N29" s="47">
        <f t="shared" si="21"/>
        <v>5.1563382443252655E-2</v>
      </c>
      <c r="O29" s="47">
        <f t="shared" si="22"/>
        <v>8.3043343058682842E-2</v>
      </c>
      <c r="P29" s="47">
        <f t="shared" si="23"/>
        <v>0.55867408621911807</v>
      </c>
      <c r="Q29" s="47">
        <f t="shared" si="24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3.192048303810404E-2</v>
      </c>
      <c r="E30" s="46">
        <f t="shared" si="13"/>
        <v>2.8728434734293637E-2</v>
      </c>
      <c r="F30" s="46">
        <f t="shared" si="14"/>
        <v>2.5855591260864275E-2</v>
      </c>
      <c r="G30" s="46">
        <f t="shared" si="15"/>
        <v>1.5267468083627748E-2</v>
      </c>
      <c r="H30" s="46">
        <f t="shared" si="16"/>
        <v>9.0152872287013516E-3</v>
      </c>
      <c r="I30" s="46">
        <f t="shared" si="17"/>
        <v>1.096048461438596E-3</v>
      </c>
      <c r="J30" s="46">
        <f t="shared" si="18"/>
        <v>1.3325390521084523E-4</v>
      </c>
      <c r="K30" s="23"/>
      <c r="L30" s="47">
        <f t="shared" si="19"/>
        <v>3.5112531341914451E-2</v>
      </c>
      <c r="M30" s="47">
        <f t="shared" si="20"/>
        <v>3.8623784476105892E-2</v>
      </c>
      <c r="N30" s="47">
        <f t="shared" si="21"/>
        <v>6.2203991136613332E-2</v>
      </c>
      <c r="O30" s="47">
        <f t="shared" si="22"/>
        <v>0.10018014976542716</v>
      </c>
      <c r="P30" s="47">
        <f t="shared" si="23"/>
        <v>0.67396195247034318</v>
      </c>
      <c r="Q30" s="47">
        <f t="shared" si="24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7.0743239565682087E-3</v>
      </c>
      <c r="E31" s="46">
        <f t="shared" si="13"/>
        <v>6.366891560911388E-3</v>
      </c>
      <c r="F31" s="46">
        <f t="shared" si="14"/>
        <v>5.7302024048202496E-3</v>
      </c>
      <c r="G31" s="46">
        <f t="shared" si="15"/>
        <v>3.38362721802231E-3</v>
      </c>
      <c r="H31" s="46">
        <f t="shared" si="16"/>
        <v>1.9979980359699943E-3</v>
      </c>
      <c r="I31" s="46">
        <f t="shared" si="17"/>
        <v>2.4290991709176006E-4</v>
      </c>
      <c r="J31" s="46">
        <f t="shared" si="18"/>
        <v>2.9532175086888768E-5</v>
      </c>
      <c r="K31" s="23"/>
      <c r="L31" s="47">
        <f t="shared" si="19"/>
        <v>7.7817563522250303E-3</v>
      </c>
      <c r="M31" s="47">
        <f t="shared" si="20"/>
        <v>8.5599319874475333E-3</v>
      </c>
      <c r="N31" s="47">
        <f t="shared" si="21"/>
        <v>1.3785856065104135E-2</v>
      </c>
      <c r="O31" s="47">
        <f t="shared" si="22"/>
        <v>2.2202259051410864E-2</v>
      </c>
      <c r="P31" s="47">
        <f t="shared" si="23"/>
        <v>0.14936569664328064</v>
      </c>
      <c r="Q31" s="47">
        <f t="shared" si="24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6.7040189401442482E-5</v>
      </c>
      <c r="E32" s="46">
        <f t="shared" si="13"/>
        <v>6.0336170461298234E-5</v>
      </c>
      <c r="F32" s="46">
        <f t="shared" si="14"/>
        <v>5.4302553415168417E-5</v>
      </c>
      <c r="G32" s="46">
        <f t="shared" si="15"/>
        <v>3.2065114766122806E-5</v>
      </c>
      <c r="H32" s="46">
        <f t="shared" si="16"/>
        <v>1.8934129618247859E-5</v>
      </c>
      <c r="I32" s="46">
        <f t="shared" si="17"/>
        <v>2.3019481365707897E-6</v>
      </c>
      <c r="J32" s="46">
        <f t="shared" si="18"/>
        <v>2.7986315348527181E-7</v>
      </c>
      <c r="K32" s="23"/>
      <c r="L32" s="47">
        <f t="shared" si="19"/>
        <v>7.374420834158673E-5</v>
      </c>
      <c r="M32" s="47">
        <f t="shared" si="20"/>
        <v>8.1118629175745417E-5</v>
      </c>
      <c r="N32" s="47">
        <f t="shared" si="21"/>
        <v>1.306423634738298E-4</v>
      </c>
      <c r="O32" s="47">
        <f t="shared" si="22"/>
        <v>2.104008327982377E-4</v>
      </c>
      <c r="P32" s="47">
        <f t="shared" si="23"/>
        <v>1.4154715919882101E-3</v>
      </c>
      <c r="Q32" s="47">
        <f t="shared" si="24"/>
        <v>9.5225850633725226E-3</v>
      </c>
      <c r="S32" s="81">
        <v>0</v>
      </c>
      <c r="T32" s="81">
        <v>0.1</v>
      </c>
      <c r="V32" s="76" t="s">
        <v>285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2.6353486432022934E-2</v>
      </c>
      <c r="E33" s="46">
        <f t="shared" si="13"/>
        <v>2.3718137788820641E-2</v>
      </c>
      <c r="F33" s="46">
        <f t="shared" si="14"/>
        <v>2.1346324009938578E-2</v>
      </c>
      <c r="G33" s="46">
        <f t="shared" si="15"/>
        <v>1.2604790864628634E-2</v>
      </c>
      <c r="H33" s="46">
        <f t="shared" si="16"/>
        <v>7.4430029576545639E-3</v>
      </c>
      <c r="I33" s="46">
        <f t="shared" si="17"/>
        <v>9.0489539969935539E-4</v>
      </c>
      <c r="J33" s="46">
        <f t="shared" si="18"/>
        <v>1.1001415544984379E-4</v>
      </c>
      <c r="K33" s="23"/>
      <c r="L33" s="47">
        <f t="shared" si="19"/>
        <v>2.898883507522523E-2</v>
      </c>
      <c r="M33" s="47">
        <f t="shared" si="20"/>
        <v>3.1887718582747755E-2</v>
      </c>
      <c r="N33" s="47">
        <f t="shared" si="21"/>
        <v>5.135548965470111E-2</v>
      </c>
      <c r="O33" s="47">
        <f t="shared" si="22"/>
        <v>8.2708529643792703E-2</v>
      </c>
      <c r="P33" s="47">
        <f t="shared" si="23"/>
        <v>0.5</v>
      </c>
      <c r="Q33" s="47">
        <f t="shared" si="24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277</v>
      </c>
      <c r="D46" s="23" t="str">
        <f t="shared" ref="D46:D58" si="25">IF(Z46="","UC-LO_"&amp;A6,"\I: DISABLED")</f>
        <v>\I: DISABLED</v>
      </c>
      <c r="E46" s="23" t="str">
        <f>A46</f>
        <v>RSDCOA</v>
      </c>
      <c r="F46" s="23" t="str">
        <f t="shared" ref="F46:F72" si="26">H46</f>
        <v>RSDSH_Det</v>
      </c>
      <c r="G46" s="29"/>
      <c r="H46" s="23" t="str">
        <f t="shared" ref="H46:H72" si="27">B46</f>
        <v>RSDSH_Det</v>
      </c>
      <c r="I46" s="24">
        <v>1</v>
      </c>
      <c r="J46" s="32">
        <f t="shared" ref="J46:J58" si="28">IF(E6="","",-E6)</f>
        <v>-6.619678588753948E-2</v>
      </c>
      <c r="K46" s="32">
        <f t="shared" ref="K46:K58" si="29">IF(F6="","",-F6)</f>
        <v>-5.9577107298785535E-2</v>
      </c>
      <c r="L46" s="32">
        <f t="shared" ref="L46:L58" si="30">IF(G6="","",-G6)</f>
        <v>-3.5179686088859879E-2</v>
      </c>
      <c r="M46" s="32">
        <f t="shared" ref="M46:M58" si="31">IF(H6="","",-H6)</f>
        <v>-2.0773252838610878E-2</v>
      </c>
      <c r="N46" s="32">
        <f t="shared" ref="N46:N58" si="32">IF(I6="","",-I6)</f>
        <v>-2.5255425850823597E-3</v>
      </c>
      <c r="O46" s="32">
        <f t="shared" ref="O46:O58" si="33">IF(J6="","",-J6)</f>
        <v>-3.0704701852033182E-4</v>
      </c>
      <c r="P46" s="24">
        <v>0</v>
      </c>
      <c r="Q46" s="24">
        <v>5</v>
      </c>
      <c r="R46" s="23" t="s">
        <v>353</v>
      </c>
      <c r="Z46" s="84" t="s">
        <v>289</v>
      </c>
    </row>
    <row r="47" spans="1:26" s="23" customFormat="1" ht="15.75" thickBot="1">
      <c r="A47" s="23" t="s">
        <v>198</v>
      </c>
      <c r="B47" s="23" t="s">
        <v>277</v>
      </c>
      <c r="D47" s="23" t="str">
        <f t="shared" si="25"/>
        <v>\I: DISABLED</v>
      </c>
      <c r="E47" s="77" t="str">
        <f t="shared" ref="E47:E72" si="34">A47</f>
        <v>RSDBDL</v>
      </c>
      <c r="F47" s="23" t="str">
        <f t="shared" si="26"/>
        <v>RSDSH_Det</v>
      </c>
      <c r="G47" s="26"/>
      <c r="H47" s="23" t="str">
        <f t="shared" si="27"/>
        <v>RSDSH_Det</v>
      </c>
      <c r="I47" s="24">
        <v>1</v>
      </c>
      <c r="J47" s="32" t="str">
        <f t="shared" si="28"/>
        <v/>
      </c>
      <c r="K47" s="32" t="str">
        <f t="shared" si="29"/>
        <v/>
      </c>
      <c r="L47" s="32" t="str">
        <f t="shared" si="30"/>
        <v/>
      </c>
      <c r="M47" s="32" t="str">
        <f t="shared" si="31"/>
        <v/>
      </c>
      <c r="N47" s="32" t="str">
        <f t="shared" si="32"/>
        <v/>
      </c>
      <c r="O47" s="32" t="str">
        <f t="shared" si="33"/>
        <v/>
      </c>
      <c r="P47" s="24">
        <v>0</v>
      </c>
      <c r="Q47" s="24">
        <v>5</v>
      </c>
      <c r="R47" s="23" t="s">
        <v>354</v>
      </c>
      <c r="Z47" s="84" t="s">
        <v>289</v>
      </c>
    </row>
    <row r="48" spans="1:26" s="23" customFormat="1" ht="15.75" thickBot="1">
      <c r="A48" s="23" t="s">
        <v>199</v>
      </c>
      <c r="B48" s="23" t="s">
        <v>277</v>
      </c>
      <c r="D48" s="23" t="str">
        <f t="shared" si="25"/>
        <v>\I: DISABLED</v>
      </c>
      <c r="E48" s="77" t="str">
        <f t="shared" si="34"/>
        <v>RSDETH</v>
      </c>
      <c r="F48" s="23" t="str">
        <f t="shared" si="26"/>
        <v>RSDSH_Det</v>
      </c>
      <c r="G48" s="26"/>
      <c r="H48" s="23" t="str">
        <f t="shared" si="27"/>
        <v>RSDSH_Det</v>
      </c>
      <c r="I48" s="24">
        <v>1</v>
      </c>
      <c r="J48" s="32" t="str">
        <f t="shared" si="28"/>
        <v/>
      </c>
      <c r="K48" s="32" t="str">
        <f t="shared" si="29"/>
        <v/>
      </c>
      <c r="L48" s="32" t="str">
        <f t="shared" si="30"/>
        <v/>
      </c>
      <c r="M48" s="32" t="str">
        <f t="shared" si="31"/>
        <v/>
      </c>
      <c r="N48" s="32" t="str">
        <f t="shared" si="32"/>
        <v/>
      </c>
      <c r="O48" s="32" t="str">
        <f t="shared" si="33"/>
        <v/>
      </c>
      <c r="P48" s="24">
        <v>0</v>
      </c>
      <c r="Q48" s="24">
        <v>5</v>
      </c>
      <c r="R48" s="23" t="s">
        <v>355</v>
      </c>
      <c r="Z48" s="84" t="s">
        <v>289</v>
      </c>
    </row>
    <row r="49" spans="1:26" s="23" customFormat="1" ht="15.75" thickBot="1">
      <c r="A49" s="23" t="s">
        <v>200</v>
      </c>
      <c r="B49" s="23" t="s">
        <v>277</v>
      </c>
      <c r="D49" s="23" t="str">
        <f t="shared" si="25"/>
        <v>UC-LO_R-SH_Det_LPG_X0</v>
      </c>
      <c r="E49" s="23" t="str">
        <f t="shared" si="34"/>
        <v>RSDLPG</v>
      </c>
      <c r="F49" s="23" t="str">
        <f t="shared" si="26"/>
        <v>RSDSH_Det</v>
      </c>
      <c r="G49" s="26"/>
      <c r="H49" s="23" t="str">
        <f t="shared" si="27"/>
        <v>RSDSH_Det</v>
      </c>
      <c r="I49" s="24">
        <v>1</v>
      </c>
      <c r="J49" s="32">
        <f t="shared" si="28"/>
        <v>-2.5819297374882321E-2</v>
      </c>
      <c r="K49" s="32">
        <f t="shared" si="29"/>
        <v>-2.3237367637394091E-2</v>
      </c>
      <c r="L49" s="32">
        <f t="shared" si="30"/>
        <v>-1.372143321620484E-2</v>
      </c>
      <c r="M49" s="32">
        <f t="shared" si="31"/>
        <v>-8.1023690998367984E-3</v>
      </c>
      <c r="N49" s="32">
        <f t="shared" si="32"/>
        <v>-9.8505892941616125E-4</v>
      </c>
      <c r="O49" s="32">
        <f t="shared" si="33"/>
        <v>-1.1976016921298472E-4</v>
      </c>
      <c r="P49" s="24">
        <v>0</v>
      </c>
      <c r="Q49" s="24">
        <v>5</v>
      </c>
      <c r="R49" s="23" t="s">
        <v>356</v>
      </c>
      <c r="Z49" s="84"/>
    </row>
    <row r="50" spans="1:26" s="23" customFormat="1" ht="15.75" thickBot="1">
      <c r="A50" s="23" t="s">
        <v>201</v>
      </c>
      <c r="B50" s="23" t="s">
        <v>277</v>
      </c>
      <c r="D50" s="88" t="str">
        <f t="shared" si="25"/>
        <v>UC-LO_R-SH_Det_ELC_X0</v>
      </c>
      <c r="E50" s="23" t="str">
        <f t="shared" si="34"/>
        <v>RSDELC</v>
      </c>
      <c r="F50" s="23" t="str">
        <f t="shared" si="26"/>
        <v>RSDSH_Det</v>
      </c>
      <c r="G50" s="26"/>
      <c r="H50" s="23" t="str">
        <f t="shared" si="27"/>
        <v>RSDSH_Det</v>
      </c>
      <c r="I50" s="24">
        <v>1</v>
      </c>
      <c r="J50" s="86">
        <f>MAX(IF(IF(E10="",0,E10)+IF(E11="",0,E11)=0,"",IF(E10="",0,-E10)+IF(E11="",0,-E11)),-$T$10)</f>
        <v>-4.5381125835736932E-2</v>
      </c>
      <c r="K50" s="86">
        <f t="shared" ref="K50:O50" si="35">MAX(IF(IF(F10="",0,F10)+IF(F11="",0,F11)=0,"",IF(F10="",0,-F10)+IF(F11="",0,-F11)),-$T$10)</f>
        <v>-4.0843013252163246E-2</v>
      </c>
      <c r="L50" s="86">
        <f t="shared" si="35"/>
        <v>-2.4117390895269882E-2</v>
      </c>
      <c r="M50" s="86">
        <f t="shared" si="35"/>
        <v>-1.4241078149747914E-2</v>
      </c>
      <c r="N50" s="86">
        <f t="shared" si="35"/>
        <v>-1.7313826392092075E-3</v>
      </c>
      <c r="O50" s="86">
        <f t="shared" si="35"/>
        <v>-2.1049570909124627E-4</v>
      </c>
      <c r="P50" s="24">
        <v>0</v>
      </c>
      <c r="Q50" s="24">
        <v>5</v>
      </c>
      <c r="R50" s="23" t="s">
        <v>357</v>
      </c>
      <c r="Z50" s="84"/>
    </row>
    <row r="51" spans="1:26" s="23" customFormat="1" ht="15.75" thickBot="1">
      <c r="A51" s="23" t="s">
        <v>201</v>
      </c>
      <c r="B51" s="23" t="s">
        <v>277</v>
      </c>
      <c r="D51" s="23" t="str">
        <f t="shared" si="25"/>
        <v>\I: DISABLED</v>
      </c>
      <c r="E51" s="23" t="str">
        <f t="shared" si="34"/>
        <v>RSDELC</v>
      </c>
      <c r="F51" s="23" t="str">
        <f t="shared" si="26"/>
        <v>RSDSH_Det</v>
      </c>
      <c r="G51" s="26"/>
      <c r="H51" s="23" t="str">
        <f t="shared" si="27"/>
        <v>RSDSH_Det</v>
      </c>
      <c r="I51" s="24">
        <v>1</v>
      </c>
      <c r="J51" s="32">
        <f t="shared" si="28"/>
        <v>-2.4068442935642836E-2</v>
      </c>
      <c r="K51" s="32">
        <f t="shared" si="29"/>
        <v>-2.1661598642078554E-2</v>
      </c>
      <c r="L51" s="32">
        <f t="shared" si="30"/>
        <v>-1.2790957382160968E-2</v>
      </c>
      <c r="M51" s="32">
        <f t="shared" si="31"/>
        <v>-7.5529324245922321E-3</v>
      </c>
      <c r="N51" s="32">
        <f t="shared" si="32"/>
        <v>-9.1826025653056172E-4</v>
      </c>
      <c r="O51" s="32">
        <f t="shared" si="33"/>
        <v>-1.1163901003246377E-4</v>
      </c>
      <c r="P51" s="24">
        <v>0</v>
      </c>
      <c r="Q51" s="24">
        <v>5</v>
      </c>
      <c r="R51" s="23" t="s">
        <v>358</v>
      </c>
      <c r="Z51" s="84" t="s">
        <v>289</v>
      </c>
    </row>
    <row r="52" spans="1:26" s="23" customFormat="1" ht="15.75" thickBot="1">
      <c r="A52" s="23" t="s">
        <v>202</v>
      </c>
      <c r="B52" s="23" t="s">
        <v>277</v>
      </c>
      <c r="D52" s="23" t="str">
        <f t="shared" si="25"/>
        <v>UC-LO_R-SH_Det_KER_X0</v>
      </c>
      <c r="E52" s="23" t="str">
        <f t="shared" si="34"/>
        <v>RSDKER</v>
      </c>
      <c r="F52" s="23" t="str">
        <f t="shared" si="26"/>
        <v>RSDSH_Det</v>
      </c>
      <c r="G52" s="26"/>
      <c r="H52" s="23" t="str">
        <f t="shared" si="27"/>
        <v>RSDSH_Det</v>
      </c>
      <c r="I52" s="24">
        <v>1</v>
      </c>
      <c r="J52" s="32">
        <f t="shared" si="28"/>
        <v>-0.56597218575735508</v>
      </c>
      <c r="K52" s="32">
        <f t="shared" si="29"/>
        <v>-0.50937496718161956</v>
      </c>
      <c r="L52" s="32">
        <f t="shared" si="30"/>
        <v>-0.30078082437107462</v>
      </c>
      <c r="M52" s="32">
        <f t="shared" si="31"/>
        <v>-0.1776080689828759</v>
      </c>
      <c r="N52" s="32">
        <f t="shared" si="32"/>
        <v>-2.1592994855229128E-2</v>
      </c>
      <c r="O52" s="32">
        <f t="shared" si="33"/>
        <v>-2.6252040770901341E-3</v>
      </c>
      <c r="P52" s="24">
        <v>0</v>
      </c>
      <c r="Q52" s="24">
        <v>5</v>
      </c>
      <c r="R52" s="23" t="s">
        <v>359</v>
      </c>
      <c r="Z52" s="84"/>
    </row>
    <row r="53" spans="1:26" s="23" customFormat="1" ht="15.75" thickBot="1">
      <c r="A53" s="23" t="s">
        <v>203</v>
      </c>
      <c r="B53" s="23" t="s">
        <v>277</v>
      </c>
      <c r="D53" s="23" t="str">
        <f>IF(Z53="","UC-LO_"&amp;A13,"\I: DISABLED")</f>
        <v>\I: DISABLED</v>
      </c>
      <c r="E53" s="23" t="str">
        <f t="shared" si="34"/>
        <v>RSDGAS</v>
      </c>
      <c r="F53" s="23" t="str">
        <f t="shared" si="26"/>
        <v>RSDSH_Det</v>
      </c>
      <c r="G53" s="26"/>
      <c r="H53" s="23" t="str">
        <f t="shared" si="27"/>
        <v>RSDSH_Det</v>
      </c>
      <c r="I53" s="24">
        <v>1</v>
      </c>
      <c r="J53" s="32">
        <f t="shared" si="28"/>
        <v>-0.10147384752498385</v>
      </c>
      <c r="K53" s="32">
        <f t="shared" si="29"/>
        <v>-9.1326462772485462E-2</v>
      </c>
      <c r="L53" s="32">
        <f t="shared" si="30"/>
        <v>-5.3927363002524958E-2</v>
      </c>
      <c r="M53" s="32">
        <f t="shared" si="31"/>
        <v>-3.1843568579360972E-2</v>
      </c>
      <c r="N53" s="32">
        <f t="shared" si="32"/>
        <v>-3.8714345381040778E-3</v>
      </c>
      <c r="O53" s="32">
        <f t="shared" si="33"/>
        <v>-4.706760596090801E-4</v>
      </c>
      <c r="P53" s="24">
        <v>0</v>
      </c>
      <c r="Q53" s="24">
        <v>5</v>
      </c>
      <c r="R53" s="23" t="s">
        <v>360</v>
      </c>
      <c r="Z53" s="84" t="s">
        <v>289</v>
      </c>
    </row>
    <row r="54" spans="1:26" s="23" customFormat="1" ht="15.75" thickBot="1">
      <c r="A54" s="23" t="s">
        <v>141</v>
      </c>
      <c r="B54" s="23" t="s">
        <v>277</v>
      </c>
      <c r="D54" s="23" t="str">
        <f t="shared" si="25"/>
        <v>\I: DISABLED</v>
      </c>
      <c r="E54" s="23" t="str">
        <f>A55</f>
        <v>RSDSMF</v>
      </c>
      <c r="F54" s="23" t="str">
        <f t="shared" si="26"/>
        <v>RSDSH_Det</v>
      </c>
      <c r="G54" s="26"/>
      <c r="H54" s="23" t="str">
        <f t="shared" si="27"/>
        <v>RSDSH_Det</v>
      </c>
      <c r="I54" s="24">
        <v>1</v>
      </c>
      <c r="J54" s="32">
        <f t="shared" si="28"/>
        <v>-7.8727197800487661E-2</v>
      </c>
      <c r="K54" s="32">
        <f t="shared" si="29"/>
        <v>-7.0854478020438899E-2</v>
      </c>
      <c r="L54" s="32">
        <f t="shared" si="30"/>
        <v>-4.1838860726288972E-2</v>
      </c>
      <c r="M54" s="32">
        <f t="shared" si="31"/>
        <v>-2.4705428870266385E-2</v>
      </c>
      <c r="N54" s="32">
        <f t="shared" si="32"/>
        <v>-3.0036033922722573E-3</v>
      </c>
      <c r="O54" s="32">
        <f t="shared" si="33"/>
        <v>-3.6516805214934682E-4</v>
      </c>
      <c r="P54" s="24">
        <v>0</v>
      </c>
      <c r="Q54" s="24">
        <v>5</v>
      </c>
      <c r="R54" s="23" t="s">
        <v>361</v>
      </c>
      <c r="Z54" s="84" t="s">
        <v>289</v>
      </c>
    </row>
    <row r="55" spans="1:26" s="23" customFormat="1" ht="15.75" thickBot="1">
      <c r="A55" s="56" t="s">
        <v>170</v>
      </c>
      <c r="B55" s="23" t="s">
        <v>277</v>
      </c>
      <c r="D55" s="23" t="str">
        <f t="shared" si="25"/>
        <v>\I: DISABLED</v>
      </c>
      <c r="F55" s="23" t="str">
        <f t="shared" si="26"/>
        <v>RSDSH_Det</v>
      </c>
      <c r="G55" s="26"/>
      <c r="H55" s="23" t="str">
        <f t="shared" si="27"/>
        <v>RSDSH_Det</v>
      </c>
      <c r="I55" s="24">
        <v>1</v>
      </c>
      <c r="J55" s="32">
        <f t="shared" si="28"/>
        <v>-9.934051514199535E-2</v>
      </c>
      <c r="K55" s="32">
        <f t="shared" si="29"/>
        <v>-8.9406463627795821E-2</v>
      </c>
      <c r="L55" s="32">
        <f t="shared" si="30"/>
        <v>-5.2793622707577169E-2</v>
      </c>
      <c r="M55" s="32">
        <f t="shared" si="31"/>
        <v>-3.117410627259725E-2</v>
      </c>
      <c r="N55" s="32">
        <f t="shared" si="32"/>
        <v>-3.7900435504732589E-3</v>
      </c>
      <c r="O55" s="32">
        <f t="shared" si="33"/>
        <v>-4.6078081561910274E-4</v>
      </c>
      <c r="P55" s="24">
        <v>0</v>
      </c>
      <c r="Q55" s="24">
        <v>5</v>
      </c>
      <c r="R55" s="23" t="s">
        <v>362</v>
      </c>
      <c r="Z55" s="84" t="s">
        <v>289</v>
      </c>
    </row>
    <row r="56" spans="1:26" s="23" customFormat="1" ht="15.75" thickBot="1">
      <c r="A56" s="23" t="s">
        <v>142</v>
      </c>
      <c r="B56" s="23" t="s">
        <v>277</v>
      </c>
      <c r="D56" s="23" t="str">
        <f t="shared" si="25"/>
        <v>UC-LO_R-SH_Det_WOO_X0</v>
      </c>
      <c r="E56" s="23" t="str">
        <f t="shared" si="34"/>
        <v>RSDWOO</v>
      </c>
      <c r="F56" s="23" t="str">
        <f t="shared" si="26"/>
        <v>RSDSH_Det</v>
      </c>
      <c r="G56" s="26"/>
      <c r="H56" s="23" t="str">
        <f t="shared" si="27"/>
        <v>RSDSH_Det</v>
      </c>
      <c r="I56" s="24">
        <v>1</v>
      </c>
      <c r="J56" s="32">
        <f>IF(E16="","",-E16)</f>
        <v>-1.4055182401752476E-2</v>
      </c>
      <c r="K56" s="32">
        <f t="shared" si="29"/>
        <v>-1.2649664161577229E-2</v>
      </c>
      <c r="L56" s="32">
        <f t="shared" si="30"/>
        <v>-7.4695001907697399E-3</v>
      </c>
      <c r="M56" s="32">
        <f t="shared" si="31"/>
        <v>-4.4106651676476252E-3</v>
      </c>
      <c r="N56" s="32">
        <f t="shared" si="32"/>
        <v>-5.3623391560175121E-4</v>
      </c>
      <c r="O56" s="32">
        <f t="shared" si="33"/>
        <v>-6.5193525536862655E-5</v>
      </c>
      <c r="P56" s="24">
        <v>0</v>
      </c>
      <c r="Q56" s="24">
        <v>5</v>
      </c>
      <c r="R56" s="23" t="s">
        <v>363</v>
      </c>
      <c r="Z56" s="84"/>
    </row>
    <row r="57" spans="1:26" s="23" customFormat="1" ht="15.75" thickBot="1">
      <c r="A57" s="23" t="s">
        <v>143</v>
      </c>
      <c r="B57" s="26" t="s">
        <v>277</v>
      </c>
      <c r="C57" s="26"/>
      <c r="D57" s="23" t="str">
        <f t="shared" si="25"/>
        <v>\I: DISABLED</v>
      </c>
      <c r="E57" s="23" t="str">
        <f t="shared" si="34"/>
        <v>RSDHET</v>
      </c>
      <c r="F57" s="23" t="str">
        <f t="shared" si="26"/>
        <v>RSDSH_Det</v>
      </c>
      <c r="G57" s="26"/>
      <c r="H57" s="23" t="str">
        <f t="shared" si="27"/>
        <v>RSDSH_Det</v>
      </c>
      <c r="I57" s="24">
        <v>1</v>
      </c>
      <c r="J57" s="32">
        <f t="shared" si="28"/>
        <v>-2.3743774172620409E-3</v>
      </c>
      <c r="K57" s="32">
        <f t="shared" si="29"/>
        <v>-2.1369396755358369E-3</v>
      </c>
      <c r="L57" s="32">
        <f t="shared" si="30"/>
        <v>-1.2618415090071566E-3</v>
      </c>
      <c r="M57" s="32">
        <f t="shared" si="31"/>
        <v>-7.451047926536361E-4</v>
      </c>
      <c r="N57" s="32">
        <f t="shared" si="32"/>
        <v>-9.0587348010228957E-5</v>
      </c>
      <c r="O57" s="32">
        <f t="shared" si="33"/>
        <v>-1.1013306719315312E-5</v>
      </c>
      <c r="P57" s="24">
        <v>0</v>
      </c>
      <c r="Q57" s="24">
        <v>5</v>
      </c>
      <c r="R57" s="23" t="s">
        <v>364</v>
      </c>
      <c r="Z57" s="84" t="s">
        <v>289</v>
      </c>
    </row>
    <row r="58" spans="1:26" s="23" customFormat="1" ht="15.75" thickBot="1">
      <c r="A58" s="53" t="s">
        <v>144</v>
      </c>
      <c r="B58" s="53" t="s">
        <v>277</v>
      </c>
      <c r="C58" s="26"/>
      <c r="D58" s="23" t="str">
        <f t="shared" si="25"/>
        <v>\I: DISABLED</v>
      </c>
      <c r="E58" s="53" t="str">
        <f t="shared" si="34"/>
        <v>RSDGEO</v>
      </c>
      <c r="F58" s="53" t="str">
        <f t="shared" si="26"/>
        <v>RSDSH_Det</v>
      </c>
      <c r="G58" s="53"/>
      <c r="H58" s="53" t="str">
        <f t="shared" si="27"/>
        <v>RSDSH_Det</v>
      </c>
      <c r="I58" s="54">
        <v>1</v>
      </c>
      <c r="J58" s="55" t="str">
        <f t="shared" si="28"/>
        <v/>
      </c>
      <c r="K58" s="55" t="str">
        <f t="shared" si="29"/>
        <v/>
      </c>
      <c r="L58" s="55" t="str">
        <f t="shared" si="30"/>
        <v/>
      </c>
      <c r="M58" s="55" t="str">
        <f t="shared" si="31"/>
        <v/>
      </c>
      <c r="N58" s="55" t="str">
        <f t="shared" si="32"/>
        <v/>
      </c>
      <c r="O58" s="55" t="str">
        <f t="shared" si="33"/>
        <v/>
      </c>
      <c r="P58" s="54">
        <v>0</v>
      </c>
      <c r="Q58" s="54">
        <v>5</v>
      </c>
      <c r="R58" s="53" t="s">
        <v>365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.75" thickBot="1">
      <c r="A60" s="23" t="s">
        <v>140</v>
      </c>
      <c r="B60" s="26" t="s">
        <v>278</v>
      </c>
      <c r="C60" s="26"/>
      <c r="D60" s="23" t="str">
        <f t="shared" ref="D60:D72" si="36">IF(Z60="","UC-LO_"&amp;A21,"\I: DISABLED")</f>
        <v>\I: DISABLED</v>
      </c>
      <c r="E60" s="23" t="str">
        <f t="shared" si="34"/>
        <v>RSDCOA</v>
      </c>
      <c r="F60" s="23" t="str">
        <f t="shared" si="26"/>
        <v>RSDWH_Det</v>
      </c>
      <c r="G60" s="26" t="str">
        <f t="shared" ref="G60:G68" si="37">LEFT(A21,12)&amp;"*"</f>
        <v>R-WH_Det_COA*</v>
      </c>
      <c r="H60" s="23" t="str">
        <f t="shared" si="27"/>
        <v>RSDWH_Det</v>
      </c>
      <c r="I60" s="24">
        <v>1</v>
      </c>
      <c r="J60" s="33">
        <f t="shared" ref="J60:O63" si="38">IF(E21="","",-E21)</f>
        <v>-1.0643443575950396E-2</v>
      </c>
      <c r="K60" s="33">
        <f t="shared" si="38"/>
        <v>-9.5790992183553553E-3</v>
      </c>
      <c r="L60" s="33">
        <f t="shared" si="38"/>
        <v>-5.6563622974466557E-3</v>
      </c>
      <c r="M60" s="33">
        <f t="shared" si="38"/>
        <v>-3.3400253730192764E-3</v>
      </c>
      <c r="N60" s="33">
        <f t="shared" si="38"/>
        <v>-4.0606911109930229E-4</v>
      </c>
      <c r="O60" s="33">
        <f t="shared" si="38"/>
        <v>-4.9368524060019432E-5</v>
      </c>
      <c r="P60" s="24">
        <v>0</v>
      </c>
      <c r="Q60" s="24">
        <v>5</v>
      </c>
      <c r="R60" s="23" t="s">
        <v>366</v>
      </c>
      <c r="Z60" s="84" t="s">
        <v>289</v>
      </c>
    </row>
    <row r="61" spans="1:26" s="23" customFormat="1" ht="15.75" thickBot="1">
      <c r="A61" s="23" t="s">
        <v>198</v>
      </c>
      <c r="B61" s="26" t="s">
        <v>278</v>
      </c>
      <c r="C61" s="26"/>
      <c r="D61" s="23" t="str">
        <f t="shared" si="36"/>
        <v>\I: DISABLED</v>
      </c>
      <c r="E61" s="77" t="str">
        <f t="shared" si="34"/>
        <v>RSDBDL</v>
      </c>
      <c r="F61" s="77" t="str">
        <f t="shared" si="26"/>
        <v>RSDWH_Det</v>
      </c>
      <c r="G61" s="26" t="str">
        <f t="shared" si="37"/>
        <v>R-WH_Det_BDL*</v>
      </c>
      <c r="H61" s="78" t="str">
        <f t="shared" si="27"/>
        <v>RSDWH_Det</v>
      </c>
      <c r="I61" s="77">
        <v>1</v>
      </c>
      <c r="J61" s="79">
        <f t="shared" si="38"/>
        <v>-5.2679829895004891E-6</v>
      </c>
      <c r="K61" s="80">
        <f t="shared" si="38"/>
        <v>-4.7411846905504399E-6</v>
      </c>
      <c r="L61" s="80">
        <f t="shared" si="38"/>
        <v>-2.7996221479231302E-6</v>
      </c>
      <c r="M61" s="80">
        <f t="shared" si="38"/>
        <v>-1.6531488821271297E-6</v>
      </c>
      <c r="N61" s="80">
        <f t="shared" si="38"/>
        <v>-2.0098431062915596E-7</v>
      </c>
      <c r="O61" s="80">
        <f t="shared" si="38"/>
        <v>-2.4435000111484604E-8</v>
      </c>
      <c r="P61" s="79">
        <v>0</v>
      </c>
      <c r="Q61" s="79">
        <v>5</v>
      </c>
      <c r="R61" s="79" t="s">
        <v>367</v>
      </c>
      <c r="Z61" s="84" t="s">
        <v>289</v>
      </c>
    </row>
    <row r="62" spans="1:26" s="23" customFormat="1" ht="15">
      <c r="A62" s="23" t="s">
        <v>199</v>
      </c>
      <c r="B62" s="26" t="s">
        <v>278</v>
      </c>
      <c r="C62" s="26"/>
      <c r="D62" s="23" t="str">
        <f t="shared" si="36"/>
        <v>\I: DISABLED</v>
      </c>
      <c r="E62" s="77" t="str">
        <f t="shared" si="34"/>
        <v>RSDETH</v>
      </c>
      <c r="F62" s="77" t="str">
        <f t="shared" si="26"/>
        <v>RSDWH_Det</v>
      </c>
      <c r="G62" s="26" t="str">
        <f t="shared" si="37"/>
        <v>R-WH_Det_ETH*</v>
      </c>
      <c r="H62" s="78" t="str">
        <f t="shared" si="27"/>
        <v>RSDWH_Det</v>
      </c>
      <c r="I62" s="77">
        <v>1</v>
      </c>
      <c r="J62" s="79">
        <f t="shared" si="38"/>
        <v>-5.9672374063410195E-6</v>
      </c>
      <c r="K62" s="80">
        <f t="shared" si="38"/>
        <v>-5.370513665706918E-6</v>
      </c>
      <c r="L62" s="80">
        <f t="shared" si="38"/>
        <v>-3.1712346144632785E-6</v>
      </c>
      <c r="M62" s="80">
        <f t="shared" si="38"/>
        <v>-1.8725823274944218E-6</v>
      </c>
      <c r="N62" s="80">
        <f t="shared" si="38"/>
        <v>-2.2766229482219386E-7</v>
      </c>
      <c r="O62" s="80">
        <f t="shared" si="38"/>
        <v>-2.7678420180894242E-8</v>
      </c>
      <c r="P62" s="79">
        <v>0</v>
      </c>
      <c r="Q62" s="79">
        <v>5</v>
      </c>
      <c r="R62" s="79" t="s">
        <v>368</v>
      </c>
      <c r="Z62" s="84" t="s">
        <v>289</v>
      </c>
    </row>
    <row r="63" spans="1:26" s="23" customFormat="1" ht="15">
      <c r="A63" s="23" t="s">
        <v>200</v>
      </c>
      <c r="B63" s="26" t="s">
        <v>278</v>
      </c>
      <c r="C63" s="26"/>
      <c r="D63" s="23" t="str">
        <f t="shared" si="36"/>
        <v>UC-LO_R-WH_Det_LPG_X0</v>
      </c>
      <c r="E63" s="23" t="str">
        <f t="shared" si="34"/>
        <v>RSDLPG</v>
      </c>
      <c r="F63" s="23" t="str">
        <f t="shared" si="26"/>
        <v>RSDWH_Det</v>
      </c>
      <c r="G63" s="26" t="str">
        <f t="shared" si="37"/>
        <v>R-WH_Det_LPG*</v>
      </c>
      <c r="H63" s="23" t="str">
        <f t="shared" si="27"/>
        <v>RSDWH_Det</v>
      </c>
      <c r="I63" s="24">
        <v>1</v>
      </c>
      <c r="J63" s="33">
        <f t="shared" si="38"/>
        <v>-2.3369272027143079E-2</v>
      </c>
      <c r="K63" s="33">
        <f t="shared" si="38"/>
        <v>-2.1032344824428773E-2</v>
      </c>
      <c r="L63" s="33">
        <f t="shared" si="38"/>
        <v>-1.2419389295376948E-2</v>
      </c>
      <c r="M63" s="33">
        <f t="shared" si="38"/>
        <v>-7.3335251850271364E-3</v>
      </c>
      <c r="N63" s="33">
        <f t="shared" si="38"/>
        <v>-8.9158545835128571E-4</v>
      </c>
      <c r="O63" s="33">
        <f t="shared" si="38"/>
        <v>-1.0839597730794878E-4</v>
      </c>
      <c r="P63" s="24">
        <v>0</v>
      </c>
      <c r="Q63" s="24">
        <v>5</v>
      </c>
      <c r="R63" s="23" t="s">
        <v>369</v>
      </c>
      <c r="Z63" s="84"/>
    </row>
    <row r="64" spans="1:26" s="23" customFormat="1" ht="15">
      <c r="A64" s="23" t="s">
        <v>201</v>
      </c>
      <c r="B64" s="26" t="s">
        <v>278</v>
      </c>
      <c r="C64" s="26"/>
      <c r="D64" s="88" t="str">
        <f t="shared" si="36"/>
        <v>UC-LO_R-WH_Det_ELC_X0</v>
      </c>
      <c r="E64" s="23" t="str">
        <f t="shared" si="34"/>
        <v>RSDELC</v>
      </c>
      <c r="F64" s="23" t="str">
        <f t="shared" si="26"/>
        <v>RSDWH_Det</v>
      </c>
      <c r="G64" s="26" t="str">
        <f t="shared" si="37"/>
        <v>R-WH_Det_ELC*</v>
      </c>
      <c r="H64" s="23" t="str">
        <f t="shared" si="27"/>
        <v>RSDWH_Det</v>
      </c>
      <c r="I64" s="24">
        <v>1</v>
      </c>
      <c r="J64" s="87">
        <f>MAX(IF(E25+E26="","",-E25-E26),-$T$25)</f>
        <v>-8.1347260802835442E-2</v>
      </c>
      <c r="K64" s="87">
        <f t="shared" ref="K64:O64" si="39">MAX(IF(F25+F26="","",-F25-F26),-$T$25)</f>
        <v>-7.3212534722551903E-2</v>
      </c>
      <c r="L64" s="87">
        <f t="shared" si="39"/>
        <v>-4.3231269628319684E-2</v>
      </c>
      <c r="M64" s="87">
        <f t="shared" si="39"/>
        <v>-2.5527632402826496E-2</v>
      </c>
      <c r="N64" s="87">
        <f t="shared" si="39"/>
        <v>-3.1035641471534644E-3</v>
      </c>
      <c r="O64" s="87">
        <f t="shared" si="39"/>
        <v>-3.7732094631815188E-4</v>
      </c>
      <c r="P64" s="24">
        <v>0</v>
      </c>
      <c r="Q64" s="24">
        <v>5</v>
      </c>
      <c r="R64" s="23" t="s">
        <v>370</v>
      </c>
      <c r="Z64" s="84"/>
    </row>
    <row r="65" spans="1:26" s="23" customFormat="1" ht="15">
      <c r="A65" s="23" t="s">
        <v>201</v>
      </c>
      <c r="B65" s="26" t="s">
        <v>278</v>
      </c>
      <c r="C65" s="26"/>
      <c r="D65" s="23" t="str">
        <f t="shared" si="36"/>
        <v>\I: DISABLED</v>
      </c>
      <c r="E65" s="23" t="str">
        <f t="shared" si="34"/>
        <v>RSDELC</v>
      </c>
      <c r="F65" s="23" t="str">
        <f t="shared" si="26"/>
        <v>RSDWH_Det</v>
      </c>
      <c r="G65" s="26" t="str">
        <f t="shared" si="37"/>
        <v>R-WH_Det_ELC*</v>
      </c>
      <c r="H65" s="23" t="str">
        <f t="shared" si="27"/>
        <v>RSDWH_Det</v>
      </c>
      <c r="I65" s="24">
        <v>1</v>
      </c>
      <c r="J65" s="33">
        <f t="shared" ref="J65:O72" si="40">IF(E26="","",-E26)</f>
        <v>-6.1873714000135534E-2</v>
      </c>
      <c r="K65" s="33">
        <f t="shared" si="40"/>
        <v>-5.568634260012198E-2</v>
      </c>
      <c r="L65" s="33">
        <f t="shared" si="40"/>
        <v>-3.2882228441946035E-2</v>
      </c>
      <c r="M65" s="33">
        <f t="shared" si="40"/>
        <v>-1.9416627072684722E-2</v>
      </c>
      <c r="N65" s="33">
        <f t="shared" si="40"/>
        <v>-2.3606085629296891E-3</v>
      </c>
      <c r="O65" s="33">
        <f t="shared" si="40"/>
        <v>-2.8699489187884324E-4</v>
      </c>
      <c r="P65" s="24">
        <v>0</v>
      </c>
      <c r="Q65" s="24">
        <v>5</v>
      </c>
      <c r="R65" s="23" t="s">
        <v>371</v>
      </c>
      <c r="Z65" s="84" t="s">
        <v>289</v>
      </c>
    </row>
    <row r="66" spans="1:26" s="23" customFormat="1" ht="15">
      <c r="A66" s="23" t="s">
        <v>202</v>
      </c>
      <c r="B66" s="26" t="s">
        <v>278</v>
      </c>
      <c r="C66" s="26"/>
      <c r="D66" s="23" t="str">
        <f t="shared" si="36"/>
        <v>UC-LO_R-WH_Det_KER_X0</v>
      </c>
      <c r="E66" s="23" t="str">
        <f t="shared" si="34"/>
        <v>RSDKER</v>
      </c>
      <c r="F66" s="23" t="str">
        <f t="shared" si="26"/>
        <v>RSDWH_Det</v>
      </c>
      <c r="G66" s="26" t="str">
        <f t="shared" si="37"/>
        <v>R-WH_Det_KER*</v>
      </c>
      <c r="H66" s="23" t="str">
        <f t="shared" si="27"/>
        <v>RSDWH_Det</v>
      </c>
      <c r="I66" s="24">
        <v>1</v>
      </c>
      <c r="J66" s="33">
        <f t="shared" si="40"/>
        <v>-0.61031445752562008</v>
      </c>
      <c r="K66" s="33">
        <f t="shared" si="40"/>
        <v>-0.54928301177305816</v>
      </c>
      <c r="L66" s="33">
        <f t="shared" si="40"/>
        <v>-0.32434612562187315</v>
      </c>
      <c r="M66" s="33">
        <f t="shared" si="40"/>
        <v>-0.19152314371845994</v>
      </c>
      <c r="N66" s="33">
        <f t="shared" si="40"/>
        <v>-2.3284743089959186E-2</v>
      </c>
      <c r="O66" s="33">
        <f t="shared" si="40"/>
        <v>-2.8308811678781159E-3</v>
      </c>
      <c r="P66" s="24">
        <v>0</v>
      </c>
      <c r="Q66" s="24">
        <v>5</v>
      </c>
      <c r="R66" s="23" t="s">
        <v>372</v>
      </c>
      <c r="Z66" s="84"/>
    </row>
    <row r="67" spans="1:26" s="23" customFormat="1" ht="15">
      <c r="A67" s="23" t="s">
        <v>203</v>
      </c>
      <c r="B67" s="26" t="s">
        <v>278</v>
      </c>
      <c r="C67" s="26"/>
      <c r="D67" s="23" t="str">
        <f t="shared" si="36"/>
        <v>UC-LO_R-WH_Det_GAS_X0</v>
      </c>
      <c r="E67" s="23" t="str">
        <f t="shared" si="34"/>
        <v>RSDGAS</v>
      </c>
      <c r="F67" s="23" t="str">
        <f t="shared" si="26"/>
        <v>RSDWH_Det</v>
      </c>
      <c r="G67" s="26" t="str">
        <f t="shared" si="37"/>
        <v>R-WH_Det_GAS*</v>
      </c>
      <c r="H67" s="23" t="str">
        <f t="shared" si="27"/>
        <v>RSDWH_Det</v>
      </c>
      <c r="I67" s="24">
        <v>1</v>
      </c>
      <c r="J67" s="33">
        <f t="shared" si="40"/>
        <v>-0.12035481385409112</v>
      </c>
      <c r="K67" s="33">
        <f t="shared" si="40"/>
        <v>-0.10831933246868201</v>
      </c>
      <c r="L67" s="33">
        <f t="shared" si="40"/>
        <v>-6.3961482629432048E-2</v>
      </c>
      <c r="M67" s="33">
        <f t="shared" si="40"/>
        <v>-3.7768615877853344E-2</v>
      </c>
      <c r="N67" s="33">
        <f t="shared" si="40"/>
        <v>-4.5917819669456716E-3</v>
      </c>
      <c r="O67" s="33">
        <f t="shared" si="40"/>
        <v>-5.5825349015055934E-4</v>
      </c>
      <c r="P67" s="24">
        <v>0</v>
      </c>
      <c r="Q67" s="24">
        <v>5</v>
      </c>
      <c r="R67" s="23" t="s">
        <v>373</v>
      </c>
      <c r="Z67" s="84"/>
    </row>
    <row r="68" spans="1:26" s="23" customFormat="1" ht="15">
      <c r="A68" s="23" t="s">
        <v>141</v>
      </c>
      <c r="B68" s="26" t="s">
        <v>278</v>
      </c>
      <c r="C68" s="26"/>
      <c r="D68" s="23" t="str">
        <f t="shared" si="36"/>
        <v>\I: DISABLED</v>
      </c>
      <c r="E68" s="23" t="str">
        <f t="shared" si="34"/>
        <v>RSDPEA</v>
      </c>
      <c r="F68" s="23" t="str">
        <f t="shared" si="26"/>
        <v>RSDWH_Det</v>
      </c>
      <c r="G68" s="26" t="str">
        <f t="shared" si="37"/>
        <v>R-WH_Det_PEA*</v>
      </c>
      <c r="H68" s="23" t="str">
        <f t="shared" si="27"/>
        <v>RSDWH_Det</v>
      </c>
      <c r="I68" s="24">
        <v>1</v>
      </c>
      <c r="J68" s="33">
        <f t="shared" si="40"/>
        <v>-2.3814151473770799E-2</v>
      </c>
      <c r="K68" s="33">
        <f t="shared" si="40"/>
        <v>-2.1432736326393722E-2</v>
      </c>
      <c r="L68" s="33">
        <f t="shared" si="40"/>
        <v>-1.2655816473372231E-2</v>
      </c>
      <c r="M68" s="33">
        <f t="shared" si="40"/>
        <v>-7.473133069361571E-3</v>
      </c>
      <c r="N68" s="33">
        <f t="shared" si="40"/>
        <v>-9.0855851788313347E-4</v>
      </c>
      <c r="O68" s="33">
        <f t="shared" si="40"/>
        <v>-1.104595051039974E-4</v>
      </c>
      <c r="P68" s="24">
        <v>0</v>
      </c>
      <c r="Q68" s="24">
        <v>5</v>
      </c>
      <c r="R68" s="23" t="s">
        <v>374</v>
      </c>
      <c r="Z68" s="84" t="s">
        <v>289</v>
      </c>
    </row>
    <row r="69" spans="1:26" s="23" customFormat="1" ht="15">
      <c r="A69" s="56" t="s">
        <v>170</v>
      </c>
      <c r="B69" s="26" t="s">
        <v>278</v>
      </c>
      <c r="C69" s="26"/>
      <c r="D69" s="23" t="str">
        <f t="shared" si="36"/>
        <v>\I: DISABLED</v>
      </c>
      <c r="F69" s="23" t="str">
        <f t="shared" si="26"/>
        <v>RSDWH_Det</v>
      </c>
      <c r="G69" s="26"/>
      <c r="H69" s="23" t="str">
        <f t="shared" si="27"/>
        <v>RSDWH_Det</v>
      </c>
      <c r="I69" s="24">
        <v>1</v>
      </c>
      <c r="J69" s="33">
        <f t="shared" si="40"/>
        <v>-2.8728434734293637E-2</v>
      </c>
      <c r="K69" s="33">
        <f t="shared" si="40"/>
        <v>-2.5855591260864275E-2</v>
      </c>
      <c r="L69" s="33">
        <f t="shared" si="40"/>
        <v>-1.5267468083627748E-2</v>
      </c>
      <c r="M69" s="33">
        <f t="shared" si="40"/>
        <v>-9.0152872287013516E-3</v>
      </c>
      <c r="N69" s="33">
        <f t="shared" si="40"/>
        <v>-1.096048461438596E-3</v>
      </c>
      <c r="O69" s="33">
        <f t="shared" si="40"/>
        <v>-1.3325390521084523E-4</v>
      </c>
      <c r="P69" s="24">
        <v>0</v>
      </c>
      <c r="Q69" s="24">
        <v>5</v>
      </c>
      <c r="R69" s="23" t="s">
        <v>375</v>
      </c>
      <c r="Z69" s="84" t="s">
        <v>289</v>
      </c>
    </row>
    <row r="70" spans="1:26" s="23" customFormat="1" ht="15">
      <c r="A70" s="23" t="s">
        <v>142</v>
      </c>
      <c r="B70" s="26" t="s">
        <v>278</v>
      </c>
      <c r="C70" s="26"/>
      <c r="D70" s="23" t="str">
        <f t="shared" si="36"/>
        <v>UC-LO_R-WH_Det_WOO_X0</v>
      </c>
      <c r="E70" s="23" t="str">
        <f t="shared" si="34"/>
        <v>RSDWOO</v>
      </c>
      <c r="F70" s="23" t="str">
        <f t="shared" si="26"/>
        <v>RSDWH_Det</v>
      </c>
      <c r="G70" s="26" t="str">
        <f>LEFT(A31,12)&amp;"*"</f>
        <v>R-WH_Det_WOO*</v>
      </c>
      <c r="H70" s="23" t="str">
        <f t="shared" si="27"/>
        <v>RSDWH_Det</v>
      </c>
      <c r="I70" s="24">
        <v>1</v>
      </c>
      <c r="J70" s="33">
        <f t="shared" si="40"/>
        <v>-6.366891560911388E-3</v>
      </c>
      <c r="K70" s="33">
        <f t="shared" si="40"/>
        <v>-5.7302024048202496E-3</v>
      </c>
      <c r="L70" s="33">
        <f t="shared" si="40"/>
        <v>-3.38362721802231E-3</v>
      </c>
      <c r="M70" s="33">
        <f t="shared" si="40"/>
        <v>-1.9979980359699943E-3</v>
      </c>
      <c r="N70" s="33">
        <f t="shared" si="40"/>
        <v>-2.4290991709176006E-4</v>
      </c>
      <c r="O70" s="33">
        <f t="shared" si="40"/>
        <v>-2.9532175086888768E-5</v>
      </c>
      <c r="P70" s="25">
        <v>0</v>
      </c>
      <c r="Q70" s="25">
        <v>5</v>
      </c>
      <c r="R70" s="23" t="s">
        <v>376</v>
      </c>
      <c r="Z70" s="84"/>
    </row>
    <row r="71" spans="1:26" s="23" customFormat="1" ht="15">
      <c r="A71" s="23" t="s">
        <v>143</v>
      </c>
      <c r="B71" s="26" t="s">
        <v>278</v>
      </c>
      <c r="C71" s="26"/>
      <c r="D71" s="23" t="str">
        <f t="shared" si="36"/>
        <v>\I: DISABLED</v>
      </c>
      <c r="E71" s="23" t="str">
        <f t="shared" si="34"/>
        <v>RSDHET</v>
      </c>
      <c r="F71" s="23" t="str">
        <f t="shared" si="26"/>
        <v>RSDWH_Det</v>
      </c>
      <c r="G71" s="26" t="str">
        <f>LEFT(A32,12)&amp;"*"</f>
        <v>R-WH_Det_HET*</v>
      </c>
      <c r="H71" s="23" t="str">
        <f t="shared" si="27"/>
        <v>RSDWH_Det</v>
      </c>
      <c r="I71" s="24">
        <v>1</v>
      </c>
      <c r="J71" s="33">
        <f t="shared" si="40"/>
        <v>-6.0336170461298234E-5</v>
      </c>
      <c r="K71" s="33">
        <f t="shared" si="40"/>
        <v>-5.4302553415168417E-5</v>
      </c>
      <c r="L71" s="33">
        <f t="shared" si="40"/>
        <v>-3.2065114766122806E-5</v>
      </c>
      <c r="M71" s="33">
        <f t="shared" si="40"/>
        <v>-1.8934129618247859E-5</v>
      </c>
      <c r="N71" s="33">
        <f t="shared" si="40"/>
        <v>-2.3019481365707897E-6</v>
      </c>
      <c r="O71" s="33">
        <f t="shared" si="40"/>
        <v>-2.7986315348527181E-7</v>
      </c>
      <c r="P71" s="24">
        <v>0</v>
      </c>
      <c r="Q71" s="24">
        <v>5</v>
      </c>
      <c r="R71" s="23" t="s">
        <v>377</v>
      </c>
      <c r="Z71" s="84" t="s">
        <v>289</v>
      </c>
    </row>
    <row r="72" spans="1:26" s="23" customFormat="1" ht="15">
      <c r="A72" s="26" t="s">
        <v>145</v>
      </c>
      <c r="B72" s="26" t="s">
        <v>278</v>
      </c>
      <c r="C72" s="26"/>
      <c r="D72" s="23" t="str">
        <f t="shared" si="36"/>
        <v>\I: DISABLED</v>
      </c>
      <c r="E72" s="23" t="str">
        <f t="shared" si="34"/>
        <v>RSDSOL</v>
      </c>
      <c r="F72" s="23" t="str">
        <f t="shared" si="26"/>
        <v>RSDWH_Det</v>
      </c>
      <c r="G72" s="26" t="str">
        <f>LEFT(A33,12)&amp;"*"</f>
        <v>R-WH_Det_SOL*</v>
      </c>
      <c r="H72" s="23" t="str">
        <f t="shared" si="27"/>
        <v>RSDWH_Det</v>
      </c>
      <c r="I72" s="24">
        <v>1</v>
      </c>
      <c r="J72" s="33">
        <f t="shared" si="40"/>
        <v>-2.3718137788820641E-2</v>
      </c>
      <c r="K72" s="33">
        <f t="shared" si="40"/>
        <v>-2.1346324009938578E-2</v>
      </c>
      <c r="L72" s="33">
        <f t="shared" si="40"/>
        <v>-1.2604790864628634E-2</v>
      </c>
      <c r="M72" s="33">
        <f t="shared" si="40"/>
        <v>-7.4430029576545639E-3</v>
      </c>
      <c r="N72" s="33">
        <f t="shared" si="40"/>
        <v>-9.0489539969935539E-4</v>
      </c>
      <c r="O72" s="33">
        <f t="shared" si="40"/>
        <v>-1.1001415544984379E-4</v>
      </c>
      <c r="P72" s="25">
        <v>0</v>
      </c>
      <c r="Q72" s="25">
        <v>5</v>
      </c>
      <c r="R72" s="23" t="s">
        <v>378</v>
      </c>
      <c r="Z72" s="84" t="s">
        <v>289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291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290</v>
      </c>
    </row>
    <row r="76" spans="1:26" ht="15">
      <c r="A76" s="26" t="s">
        <v>145</v>
      </c>
      <c r="B76" s="26" t="s">
        <v>278</v>
      </c>
      <c r="D76" s="23" t="str">
        <f>IF(Z76="","UC-UP_"&amp;A33,"\I: DISABLED")</f>
        <v>UC-UP_R-WH_Det_SOL_X0</v>
      </c>
      <c r="E76" s="23" t="str">
        <f>A76</f>
        <v>RSDSOL</v>
      </c>
      <c r="F76" s="23" t="str">
        <f>H76</f>
        <v>RSDWH_Det</v>
      </c>
      <c r="H76" s="23" t="str">
        <f>B76</f>
        <v>RSDWH_Det</v>
      </c>
      <c r="I76" s="24">
        <v>1</v>
      </c>
      <c r="J76" s="34">
        <f t="shared" ref="J76:O76" si="41">IF(L33="","",-L33)</f>
        <v>-2.898883507522523E-2</v>
      </c>
      <c r="K76" s="34">
        <f t="shared" si="41"/>
        <v>-3.1887718582747755E-2</v>
      </c>
      <c r="L76" s="34">
        <f t="shared" si="41"/>
        <v>-5.135548965470111E-2</v>
      </c>
      <c r="M76" s="34">
        <f t="shared" si="41"/>
        <v>-8.2708529643792703E-2</v>
      </c>
      <c r="N76" s="34">
        <f t="shared" si="41"/>
        <v>-0.5</v>
      </c>
      <c r="O76" s="34">
        <f t="shared" si="41"/>
        <v>-0.5</v>
      </c>
      <c r="P76" s="24">
        <v>0</v>
      </c>
      <c r="Q76" s="24">
        <v>5</v>
      </c>
      <c r="R76" s="23" t="s">
        <v>379</v>
      </c>
      <c r="Z76" s="84"/>
    </row>
    <row r="77" spans="1:26" ht="15">
      <c r="A77" s="23" t="s">
        <v>203</v>
      </c>
      <c r="B77" s="26" t="s">
        <v>278</v>
      </c>
      <c r="D77" s="23" t="str">
        <f>IF(Z77="","UC-UP_"&amp;A28,"\I: DISABLED")</f>
        <v>UC-UP_R-WH_Det_GAS_X0</v>
      </c>
      <c r="E77" s="23" t="str">
        <f>A77</f>
        <v>RSDGAS</v>
      </c>
      <c r="F77" s="23" t="str">
        <f>H77</f>
        <v>RSDWH_Det</v>
      </c>
      <c r="H77" s="23" t="str">
        <f>B77</f>
        <v>RSDWH_Det</v>
      </c>
      <c r="I77" s="24">
        <v>1</v>
      </c>
      <c r="J77" s="34">
        <f t="shared" ref="J77:O77" si="42">IF(L28="","",-L28)</f>
        <v>-0.14710032804388914</v>
      </c>
      <c r="K77" s="34">
        <f t="shared" si="42"/>
        <v>-0.15537976680035717</v>
      </c>
      <c r="L77" s="34">
        <f t="shared" si="42"/>
        <v>-0.15537976680035717</v>
      </c>
      <c r="M77" s="34">
        <f t="shared" si="42"/>
        <v>-0.15537976680035717</v>
      </c>
      <c r="N77" s="34">
        <f t="shared" si="42"/>
        <v>-0.15537976680035717</v>
      </c>
      <c r="O77" s="34">
        <f t="shared" si="42"/>
        <v>-0.15537976680035717</v>
      </c>
      <c r="P77" s="24">
        <v>0</v>
      </c>
      <c r="Q77" s="24">
        <v>5</v>
      </c>
      <c r="R77" s="23" t="s">
        <v>380</v>
      </c>
      <c r="Z77" s="84"/>
    </row>
    <row r="78" spans="1:26" s="23" customFormat="1" ht="15">
      <c r="A78" s="23" t="s">
        <v>203</v>
      </c>
      <c r="B78" s="23" t="s">
        <v>277</v>
      </c>
      <c r="C78" s="26"/>
      <c r="D78" s="23" t="str">
        <f>IF(Z78="","UC-UP_"&amp;A13,"\I: DISABLED")</f>
        <v>UC-UP_R-SH_Det_GAS_X0</v>
      </c>
      <c r="E78" s="23" t="str">
        <f>A78</f>
        <v>RSDGAS</v>
      </c>
      <c r="F78" s="23" t="str">
        <f>H78</f>
        <v>RSDSH_Det</v>
      </c>
      <c r="G78" s="38"/>
      <c r="H78" s="23" t="str">
        <f>B78</f>
        <v>RSDSH_Det</v>
      </c>
      <c r="I78" s="24">
        <v>1</v>
      </c>
      <c r="J78" s="34">
        <f t="shared" ref="J78:O78" si="43">IF(L13="","",-L13)</f>
        <v>-0.12402359141942471</v>
      </c>
      <c r="K78" s="34">
        <f t="shared" si="43"/>
        <v>-0.13642595056136719</v>
      </c>
      <c r="L78" s="34">
        <f t="shared" si="43"/>
        <v>-0.15537976680035717</v>
      </c>
      <c r="M78" s="34">
        <f t="shared" si="43"/>
        <v>-0.15537976680035717</v>
      </c>
      <c r="N78" s="34">
        <f t="shared" si="43"/>
        <v>-0.15537976680035717</v>
      </c>
      <c r="O78" s="34">
        <f t="shared" si="43"/>
        <v>-0.15537976680035717</v>
      </c>
      <c r="P78" s="24">
        <v>0</v>
      </c>
      <c r="Q78" s="24">
        <v>5</v>
      </c>
      <c r="R78" s="23" t="s">
        <v>381</v>
      </c>
      <c r="Z78" s="84"/>
    </row>
    <row r="79" spans="1:26" s="23" customFormat="1" ht="15">
      <c r="A79" s="23" t="s">
        <v>201</v>
      </c>
      <c r="B79" s="23" t="s">
        <v>277</v>
      </c>
      <c r="C79" s="26"/>
      <c r="D79" s="88" t="str">
        <f>IF(Z79="","UC-UP_"&amp;A10,"\I: DISABLED")</f>
        <v>UC-UP_R-SH_Det_ELC_X0</v>
      </c>
      <c r="E79" s="23" t="str">
        <f>A79</f>
        <v>RSDELC</v>
      </c>
      <c r="F79" s="23" t="str">
        <f>H79</f>
        <v>RSDSH_Det</v>
      </c>
      <c r="H79" s="23" t="str">
        <f>B79</f>
        <v>RSDSH_Det</v>
      </c>
      <c r="I79" s="24">
        <v>1</v>
      </c>
      <c r="J79" s="89">
        <f t="shared" ref="J79:O79" si="44">MAX(IF(IF(L10="",0,L10)+IF(L11="",0,L11)=0,"",IF(L10="",0,-L10)+IF(L11="",0,-L11)),-$T$10)</f>
        <v>-5.5465820465900706E-2</v>
      </c>
      <c r="K79" s="89">
        <f t="shared" si="44"/>
        <v>-6.1012402512490779E-2</v>
      </c>
      <c r="L79" s="89">
        <f t="shared" si="44"/>
        <v>-9.8261084370391577E-2</v>
      </c>
      <c r="M79" s="89">
        <f t="shared" si="44"/>
        <v>-0.15825045898935935</v>
      </c>
      <c r="N79" s="89">
        <f t="shared" si="44"/>
        <v>-0.23680758777882333</v>
      </c>
      <c r="O79" s="89">
        <f t="shared" si="44"/>
        <v>-0.23680758777882333</v>
      </c>
      <c r="P79" s="24">
        <v>0</v>
      </c>
      <c r="Q79" s="24">
        <v>5</v>
      </c>
      <c r="R79" s="23" t="s">
        <v>386</v>
      </c>
      <c r="Z79" s="84"/>
    </row>
    <row r="80" spans="1:26" s="23" customFormat="1" ht="15">
      <c r="A80" s="23" t="s">
        <v>198</v>
      </c>
      <c r="B80" s="23" t="s">
        <v>277</v>
      </c>
      <c r="C80" s="26"/>
      <c r="D80" s="23" t="str">
        <f>IF(Z80="","UC-UP_"&amp;A7,"\I: DISABLED")</f>
        <v>UC-UP_R-SH_Det_BDL_X0</v>
      </c>
      <c r="E80" s="77" t="str">
        <f>A80</f>
        <v>RSDBDL</v>
      </c>
      <c r="F80" s="23" t="str">
        <f>H80</f>
        <v>RSDSH_Det</v>
      </c>
      <c r="H80" s="23" t="str">
        <f>B80</f>
        <v>RSDSH_Det</v>
      </c>
      <c r="I80" s="24">
        <v>1</v>
      </c>
      <c r="J80" s="34">
        <f>IF(L7="","",-L7)</f>
        <v>-1.2500000000000001E-2</v>
      </c>
      <c r="K80" s="34">
        <f>IF(M7="","",-M7)</f>
        <v>-1.5625E-2</v>
      </c>
      <c r="L80" s="34">
        <f>IF(N7="","",-N7)</f>
        <v>-4.76837158203125E-2</v>
      </c>
      <c r="M80" s="34">
        <f>IF(O7="","",-O7)</f>
        <v>-0.14551915228366852</v>
      </c>
      <c r="N80" s="34">
        <f>IF(P7="","",-P7)</f>
        <v>-0.9</v>
      </c>
      <c r="O80" s="34">
        <f>IF(Q7="","",-Q7)</f>
        <v>-0.9</v>
      </c>
      <c r="P80" s="24">
        <v>0</v>
      </c>
      <c r="Q80" s="24">
        <v>5</v>
      </c>
      <c r="R80" s="23" t="s">
        <v>383</v>
      </c>
      <c r="Z80" s="84"/>
    </row>
    <row r="81" spans="1:26" s="23" customFormat="1" ht="28.5" customHeight="1">
      <c r="A81" s="26"/>
      <c r="B81" s="26"/>
      <c r="C81" s="26"/>
      <c r="D81" s="97"/>
      <c r="E81" s="97"/>
      <c r="F81" s="97"/>
      <c r="G81" s="97"/>
      <c r="H81" s="97"/>
      <c r="I81" s="98"/>
      <c r="J81" s="98"/>
      <c r="K81" s="98"/>
      <c r="L81" s="98"/>
      <c r="M81" s="98"/>
      <c r="N81" s="98"/>
      <c r="O81" s="98"/>
      <c r="P81" s="98"/>
      <c r="Q81" s="98"/>
      <c r="R81" s="97"/>
      <c r="Z81" s="85"/>
    </row>
    <row r="82" spans="1:26" s="23" customFormat="1" ht="28.5" customHeight="1">
      <c r="A82" s="26"/>
      <c r="B82" s="26"/>
      <c r="C82" s="26"/>
      <c r="D82" s="97"/>
      <c r="E82" s="97"/>
      <c r="F82" s="97"/>
      <c r="G82" s="97"/>
      <c r="H82" s="97"/>
      <c r="I82" s="98"/>
      <c r="J82" s="98"/>
      <c r="K82" s="98"/>
      <c r="L82" s="98"/>
      <c r="M82" s="98"/>
      <c r="N82" s="98"/>
      <c r="O82" s="98"/>
      <c r="P82" s="98"/>
      <c r="Q82" s="98"/>
      <c r="R82" s="97"/>
      <c r="Z82" s="85"/>
    </row>
    <row r="83" spans="1:26" s="23" customFormat="1" ht="15">
      <c r="A83" s="23" t="s">
        <v>140</v>
      </c>
      <c r="B83" s="23" t="s">
        <v>277</v>
      </c>
      <c r="C83" s="26"/>
      <c r="D83" s="23" t="str">
        <f>IF(Z83="","UC-UP_"&amp;A6,"\I: DISABLED")</f>
        <v>\I: DISABLED</v>
      </c>
      <c r="E83" s="23" t="str">
        <f>A83</f>
        <v>RSDCOA</v>
      </c>
      <c r="F83" s="23" t="str">
        <f t="shared" ref="F83:F106" si="45">H83</f>
        <v>RSDSH_Det</v>
      </c>
      <c r="H83" s="23" t="str">
        <f t="shared" ref="H83:H106" si="46">B83</f>
        <v>RSDSH_Det</v>
      </c>
      <c r="I83" s="24">
        <v>1</v>
      </c>
      <c r="J83" s="34">
        <f>IF(L6="","",-L6)</f>
        <v>-8.0907182751437143E-2</v>
      </c>
      <c r="K83" s="34">
        <f>IF(M6="","",-M6)</f>
        <v>-8.8997901026580867E-2</v>
      </c>
      <c r="L83" s="34">
        <f>IF(N6="","",-N6)</f>
        <v>-0.14333200958231881</v>
      </c>
      <c r="M83" s="34">
        <f>IF(O6="","",-O6)</f>
        <v>-0.23083763475242033</v>
      </c>
      <c r="N83" s="34">
        <f>IF(P6="","",-P6)</f>
        <v>-0.9</v>
      </c>
      <c r="O83" s="34">
        <f>IF(Q6="","",-Q6)</f>
        <v>-0.9</v>
      </c>
      <c r="P83" s="24">
        <v>0</v>
      </c>
      <c r="Q83" s="24">
        <v>5</v>
      </c>
      <c r="R83" s="23" t="s">
        <v>382</v>
      </c>
      <c r="Z83" s="84" t="s">
        <v>289</v>
      </c>
    </row>
    <row r="84" spans="1:26" s="23" customFormat="1" ht="15">
      <c r="A84" s="23" t="s">
        <v>199</v>
      </c>
      <c r="B84" s="23" t="s">
        <v>277</v>
      </c>
      <c r="C84" s="26"/>
      <c r="D84" s="23" t="str">
        <f>IF(Z84="","UC-UP_"&amp;A8,"\I: DISABLED")</f>
        <v>\I: DISABLED</v>
      </c>
      <c r="E84" s="77" t="str">
        <f t="shared" ref="E84:E106" si="47">A84</f>
        <v>RSDETH</v>
      </c>
      <c r="F84" s="23" t="str">
        <f t="shared" si="45"/>
        <v>RSDSH_Det</v>
      </c>
      <c r="H84" s="23" t="str">
        <f t="shared" si="46"/>
        <v>RSDSH_Det</v>
      </c>
      <c r="I84" s="24">
        <v>1</v>
      </c>
      <c r="J84" s="34" t="str">
        <f>IF(L8="","",-L8)</f>
        <v/>
      </c>
      <c r="K84" s="34" t="str">
        <f>IF(M8="","",-M8)</f>
        <v/>
      </c>
      <c r="L84" s="34" t="str">
        <f>IF(N8="","",-N8)</f>
        <v/>
      </c>
      <c r="M84" s="34" t="str">
        <f>IF(O8="","",-O8)</f>
        <v/>
      </c>
      <c r="N84" s="34" t="str">
        <f>IF(P8="","",-P8)</f>
        <v/>
      </c>
      <c r="O84" s="34" t="str">
        <f>IF(Q8="","",-Q8)</f>
        <v/>
      </c>
      <c r="P84" s="24">
        <v>0</v>
      </c>
      <c r="Q84" s="24">
        <v>5</v>
      </c>
      <c r="R84" s="23" t="s">
        <v>384</v>
      </c>
      <c r="Z84" s="84" t="s">
        <v>289</v>
      </c>
    </row>
    <row r="85" spans="1:26" s="23" customFormat="1" ht="15">
      <c r="A85" s="23" t="s">
        <v>200</v>
      </c>
      <c r="B85" s="23" t="s">
        <v>277</v>
      </c>
      <c r="C85" s="26"/>
      <c r="D85" s="23" t="str">
        <f>IF(Z85="","UC-UP_"&amp;A9,"\I: DISABLED")</f>
        <v>UC-UP_R-SH_Det_LPG_X0</v>
      </c>
      <c r="E85" s="23" t="str">
        <f t="shared" si="47"/>
        <v>RSDLPG</v>
      </c>
      <c r="F85" s="23" t="str">
        <f t="shared" si="45"/>
        <v>RSDSH_Det</v>
      </c>
      <c r="H85" s="23" t="str">
        <f t="shared" si="46"/>
        <v>RSDSH_Det</v>
      </c>
      <c r="I85" s="24">
        <v>1</v>
      </c>
      <c r="J85" s="34">
        <f>IF(L9="","",-L9)</f>
        <v>-3.1556919013745063E-2</v>
      </c>
      <c r="K85" s="34">
        <f>IF(M9="","",-M9)</f>
        <v>-3.4712610915119568E-2</v>
      </c>
      <c r="L85" s="34">
        <f>IF(N9="","",-N9)</f>
        <v>-5.5905007004909246E-2</v>
      </c>
      <c r="M85" s="34">
        <f>IF(O9="","",-O9)</f>
        <v>-9.003557283147641E-2</v>
      </c>
      <c r="N85" s="34">
        <f>IF(P9="","",-P9)</f>
        <v>-0.60571431166125977</v>
      </c>
      <c r="O85" s="34">
        <f>IF(Q9="","",-Q9)</f>
        <v>-0.9</v>
      </c>
      <c r="P85" s="24">
        <v>0</v>
      </c>
      <c r="Q85" s="24">
        <v>5</v>
      </c>
      <c r="R85" s="23" t="s">
        <v>385</v>
      </c>
      <c r="Z85" s="84"/>
    </row>
    <row r="86" spans="1:26" s="23" customFormat="1" ht="15">
      <c r="A86" s="23" t="s">
        <v>201</v>
      </c>
      <c r="B86" s="23" t="s">
        <v>277</v>
      </c>
      <c r="C86" s="26"/>
      <c r="D86" s="23" t="str">
        <f>IF(Z86="","UC-UP_"&amp;A11,"\I: DISABLED")</f>
        <v>\I: DISABLED</v>
      </c>
      <c r="E86" s="23" t="str">
        <f>A86</f>
        <v>RSDELC</v>
      </c>
      <c r="F86" s="23" t="str">
        <f>H86</f>
        <v>RSDSH_Det</v>
      </c>
      <c r="H86" s="23" t="str">
        <f>B86</f>
        <v>RSDSH_Det</v>
      </c>
      <c r="I86" s="24">
        <v>1</v>
      </c>
      <c r="J86" s="34">
        <f>IF(L11="","",-L11)</f>
        <v>-2.9416985810230136E-2</v>
      </c>
      <c r="K86" s="34">
        <f>IF(M11="","",-M11)</f>
        <v>-3.2358684391253154E-2</v>
      </c>
      <c r="L86" s="34">
        <f>IF(N11="","",-N11)</f>
        <v>-5.2113984798957139E-2</v>
      </c>
      <c r="M86" s="34">
        <f>IF(O11="","",-O11)</f>
        <v>-8.3930093658568475E-2</v>
      </c>
      <c r="N86" s="34">
        <f>IF(P11="","",-P11)</f>
        <v>-0.56463970083491311</v>
      </c>
      <c r="O86" s="34">
        <f>IF(Q11="","",-Q11)</f>
        <v>-0.9</v>
      </c>
      <c r="P86" s="24">
        <v>0</v>
      </c>
      <c r="Q86" s="24">
        <v>5</v>
      </c>
      <c r="R86" s="23" t="s">
        <v>387</v>
      </c>
      <c r="Z86" s="84" t="s">
        <v>289</v>
      </c>
    </row>
    <row r="87" spans="1:26" s="23" customFormat="1" ht="15">
      <c r="A87" s="23" t="s">
        <v>202</v>
      </c>
      <c r="B87" s="23" t="s">
        <v>277</v>
      </c>
      <c r="C87" s="26"/>
      <c r="D87" s="23" t="str">
        <f>IF(Z87="","UC-UP_"&amp;A12,"\I: DISABLED")</f>
        <v>UC-UP_R-SH_Det_KER_X0</v>
      </c>
      <c r="E87" s="23" t="str">
        <f t="shared" si="47"/>
        <v>RSDKER</v>
      </c>
      <c r="F87" s="23" t="str">
        <f t="shared" si="45"/>
        <v>RSDSH_Det</v>
      </c>
      <c r="H87" s="23" t="str">
        <f t="shared" si="46"/>
        <v>RSDSH_Det</v>
      </c>
      <c r="I87" s="24">
        <v>1</v>
      </c>
      <c r="J87" s="34">
        <f>IF(L12="","",-L12)</f>
        <v>-0.69174378259232294</v>
      </c>
      <c r="K87" s="34">
        <f>IF(M12="","",-M12)</f>
        <v>-0.76091816085155528</v>
      </c>
      <c r="L87" s="34">
        <f>IF(N12="","",-N12)</f>
        <v>-0.9</v>
      </c>
      <c r="M87" s="34">
        <f>IF(O12="","",-O12)</f>
        <v>-0.9</v>
      </c>
      <c r="N87" s="34">
        <f>IF(P12="","",-P12)</f>
        <v>-0.9</v>
      </c>
      <c r="O87" s="34">
        <f>IF(Q12="","",-Q12)</f>
        <v>-0.9</v>
      </c>
      <c r="P87" s="24">
        <v>0</v>
      </c>
      <c r="Q87" s="24">
        <v>5</v>
      </c>
      <c r="R87" s="23" t="s">
        <v>388</v>
      </c>
      <c r="Z87" s="84"/>
    </row>
    <row r="88" spans="1:26" ht="15">
      <c r="A88" s="23" t="s">
        <v>141</v>
      </c>
      <c r="B88" s="23" t="s">
        <v>277</v>
      </c>
      <c r="D88" s="23" t="str">
        <f>IF(Z88="","UC-UP_"&amp;A14,"\I: DISABLED")</f>
        <v>\I: DISABLED</v>
      </c>
      <c r="E88" s="23" t="str">
        <f t="shared" si="47"/>
        <v>RSDPEA</v>
      </c>
      <c r="F88" s="23" t="str">
        <f t="shared" si="45"/>
        <v>RSDSH_Det</v>
      </c>
      <c r="H88" s="23" t="str">
        <f t="shared" si="46"/>
        <v>RSDSH_Det</v>
      </c>
      <c r="I88" s="24">
        <v>1</v>
      </c>
      <c r="J88" s="34">
        <f>IF(L14="","",-L14)</f>
        <v>-9.6222130645040482E-2</v>
      </c>
      <c r="K88" s="34">
        <f>IF(M14="","",-M14)</f>
        <v>-0.10584434370954453</v>
      </c>
      <c r="L88" s="34">
        <f>IF(N14="","",-N14)</f>
        <v>-0.17046337398765865</v>
      </c>
      <c r="M88" s="34">
        <f>IF(O14="","",-O14)</f>
        <v>-0.27453296844086417</v>
      </c>
      <c r="N88" s="34">
        <f>IF(P14="","",-P14)</f>
        <v>-0.9</v>
      </c>
      <c r="O88" s="34">
        <f>IF(Q14="","",-Q14)</f>
        <v>-0.9</v>
      </c>
      <c r="P88" s="24">
        <v>0</v>
      </c>
      <c r="Q88" s="24">
        <v>5</v>
      </c>
      <c r="R88" s="23" t="s">
        <v>389</v>
      </c>
      <c r="Z88" s="84" t="s">
        <v>289</v>
      </c>
    </row>
    <row r="89" spans="1:26" ht="15">
      <c r="A89" s="56" t="s">
        <v>170</v>
      </c>
      <c r="B89" s="23" t="s">
        <v>277</v>
      </c>
      <c r="D89" s="23" t="str">
        <f>IF(Z89="","UC-UP_"&amp;A15,"\I: DISABLED")</f>
        <v>\I: DISABLED</v>
      </c>
      <c r="E89" s="23"/>
      <c r="F89" s="23" t="str">
        <f t="shared" si="45"/>
        <v>RSDSH_Det</v>
      </c>
      <c r="H89" s="23" t="str">
        <f t="shared" si="46"/>
        <v>RSDSH_Det</v>
      </c>
      <c r="I89" s="24">
        <v>1</v>
      </c>
      <c r="J89" s="34">
        <f>IF(L15="","",-L15)</f>
        <v>-0.12141618517354989</v>
      </c>
      <c r="K89" s="34">
        <f>IF(M15="","",-M15)</f>
        <v>-0.13355780369090489</v>
      </c>
      <c r="L89" s="34">
        <f>IF(N15="","",-N15)</f>
        <v>-0.21509617842223933</v>
      </c>
      <c r="M89" s="34">
        <f>IF(O15="","",-O15)</f>
        <v>-0.34641454631080071</v>
      </c>
      <c r="N89" s="34">
        <f>IF(P15="","",-P15)</f>
        <v>-0.9</v>
      </c>
      <c r="O89" s="34">
        <f>IF(Q15="","",-Q15)</f>
        <v>-0.9</v>
      </c>
      <c r="P89" s="24">
        <v>0</v>
      </c>
      <c r="Q89" s="24">
        <v>5</v>
      </c>
      <c r="R89" s="23" t="s">
        <v>390</v>
      </c>
      <c r="Z89" s="84" t="s">
        <v>289</v>
      </c>
    </row>
    <row r="90" spans="1:26" ht="15">
      <c r="A90" s="23" t="s">
        <v>142</v>
      </c>
      <c r="B90" s="23" t="s">
        <v>277</v>
      </c>
      <c r="D90" s="23" t="str">
        <f>IF(Z90="","UC-UP_"&amp;A16,"\I: DISABLED")</f>
        <v>UC-UP_R-SH_Det_WOO_X0</v>
      </c>
      <c r="E90" s="23" t="str">
        <f t="shared" si="47"/>
        <v>RSDWOO</v>
      </c>
      <c r="F90" s="23" t="str">
        <f t="shared" si="45"/>
        <v>RSDSH_Det</v>
      </c>
      <c r="H90" s="23" t="str">
        <f t="shared" si="46"/>
        <v>RSDSH_Det</v>
      </c>
      <c r="I90" s="24">
        <v>1</v>
      </c>
      <c r="J90" s="34">
        <f>IF(L16="","",-L16)</f>
        <v>-1.7178556268808584E-2</v>
      </c>
      <c r="K90" s="34">
        <f>IF(M16="","",-M16)</f>
        <v>-1.8896411895689445E-2</v>
      </c>
      <c r="L90" s="34">
        <f>IF(N16="","",-N16)</f>
        <v>-3.0432860322126821E-2</v>
      </c>
      <c r="M90" s="34">
        <f>IF(O16="","",-O16)</f>
        <v>-4.9012425877388473E-2</v>
      </c>
      <c r="N90" s="34">
        <f>IF(P16="","",-P16)</f>
        <v>-0.32973109260645611</v>
      </c>
      <c r="O90" s="34">
        <f>IF(Q16="","",-Q16)</f>
        <v>-0.9</v>
      </c>
      <c r="P90" s="24">
        <v>0</v>
      </c>
      <c r="Q90" s="24">
        <v>5</v>
      </c>
      <c r="R90" s="23" t="s">
        <v>391</v>
      </c>
      <c r="Z90" s="84"/>
    </row>
    <row r="91" spans="1:26" ht="15">
      <c r="A91" s="23" t="s">
        <v>143</v>
      </c>
      <c r="B91" s="26" t="s">
        <v>277</v>
      </c>
      <c r="D91" s="23" t="str">
        <f>IF(Z91="","UC-UP_"&amp;A17,"\I: DISABLED")</f>
        <v>UC-UP_R-SH_Det_HET_X0</v>
      </c>
      <c r="E91" s="23" t="str">
        <f t="shared" si="47"/>
        <v>RSDHET</v>
      </c>
      <c r="F91" s="23" t="str">
        <f t="shared" si="45"/>
        <v>RSDSH_Det</v>
      </c>
      <c r="H91" s="23" t="str">
        <f t="shared" si="46"/>
        <v>RSDSH_Det</v>
      </c>
      <c r="I91" s="24">
        <v>1</v>
      </c>
      <c r="J91" s="34">
        <f>IF(L17="","",-L17)</f>
        <v>-2.9020168433202724E-3</v>
      </c>
      <c r="K91" s="34">
        <f>IF(M17="","",-M17)</f>
        <v>-3.1922185276522996E-3</v>
      </c>
      <c r="L91" s="34">
        <f>IF(N17="","",-N17)</f>
        <v>-5.1410998609693077E-3</v>
      </c>
      <c r="M91" s="34">
        <f>IF(O17="","",-O17)</f>
        <v>-8.2797927370896821E-3</v>
      </c>
      <c r="N91" s="34">
        <f>IF(P17="","",-P17)</f>
        <v>-5.5702305219197376E-2</v>
      </c>
      <c r="O91" s="34">
        <f>IF(Q17="","",-Q17)</f>
        <v>-0.1</v>
      </c>
      <c r="P91" s="24">
        <v>0</v>
      </c>
      <c r="Q91" s="24">
        <v>5</v>
      </c>
      <c r="R91" s="23" t="s">
        <v>392</v>
      </c>
      <c r="Z91" s="84"/>
    </row>
    <row r="92" spans="1:26" ht="15.75" thickBot="1">
      <c r="A92" s="53" t="s">
        <v>144</v>
      </c>
      <c r="B92" s="53" t="s">
        <v>277</v>
      </c>
      <c r="C92" s="58"/>
      <c r="D92" s="53" t="str">
        <f>IF(Z92="","UC-UP_"&amp;A18,"\I: DISABLED")</f>
        <v>UC-UP_R-SH_Det_GEO_X0</v>
      </c>
      <c r="E92" s="53" t="str">
        <f t="shared" si="47"/>
        <v>RSDGEO</v>
      </c>
      <c r="F92" s="53" t="str">
        <f t="shared" si="45"/>
        <v>RSDSH_Det</v>
      </c>
      <c r="G92" s="58"/>
      <c r="H92" s="53" t="str">
        <f t="shared" si="46"/>
        <v>RSDSH_Det</v>
      </c>
      <c r="I92" s="54">
        <v>1</v>
      </c>
      <c r="J92" s="59" t="str">
        <f>IF(L18="","",-L18)</f>
        <v/>
      </c>
      <c r="K92" s="59" t="str">
        <f>IF(M18="","",-M18)</f>
        <v/>
      </c>
      <c r="L92" s="59" t="str">
        <f>IF(N18="","",-N18)</f>
        <v/>
      </c>
      <c r="M92" s="59" t="str">
        <f>IF(O18="","",-O18)</f>
        <v/>
      </c>
      <c r="N92" s="59" t="str">
        <f>IF(P18="","",-P18)</f>
        <v/>
      </c>
      <c r="O92" s="59" t="str">
        <f>IF(Q18="","",-Q18)</f>
        <v/>
      </c>
      <c r="P92" s="54">
        <v>0</v>
      </c>
      <c r="Q92" s="54">
        <v>5</v>
      </c>
      <c r="R92" s="53" t="s">
        <v>393</v>
      </c>
      <c r="S92" s="58"/>
      <c r="T92" s="58"/>
      <c r="U92" s="58"/>
      <c r="Z92" s="84"/>
    </row>
    <row r="93" spans="1:26" ht="15">
      <c r="A93" s="26"/>
      <c r="B93" s="26"/>
      <c r="C93" s="93"/>
      <c r="D93" s="26"/>
      <c r="E93" s="26"/>
      <c r="F93" s="26"/>
      <c r="G93" s="93"/>
      <c r="H93" s="26"/>
      <c r="I93" s="63"/>
      <c r="J93" s="33"/>
      <c r="K93" s="33"/>
      <c r="L93" s="33"/>
      <c r="M93" s="33"/>
      <c r="N93" s="33"/>
      <c r="O93" s="33"/>
      <c r="P93" s="63"/>
      <c r="Q93" s="63"/>
      <c r="R93" s="26"/>
      <c r="S93" s="93"/>
      <c r="T93" s="93"/>
      <c r="U93" s="93"/>
      <c r="Z93" s="84"/>
    </row>
    <row r="94" spans="1:26" ht="15">
      <c r="A94" s="26"/>
      <c r="B94" s="26"/>
      <c r="D94" s="23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.75" thickBot="1">
      <c r="A96" s="23" t="s">
        <v>140</v>
      </c>
      <c r="B96" s="26" t="s">
        <v>278</v>
      </c>
      <c r="D96" s="23" t="str">
        <f>IF(Z96="","UC-UP_"&amp;A21,"\I: DISABLED")</f>
        <v>\I: DISABLED</v>
      </c>
      <c r="E96" s="23" t="str">
        <f t="shared" si="47"/>
        <v>RSDCOA</v>
      </c>
      <c r="F96" s="23" t="str">
        <f t="shared" si="45"/>
        <v>RSDWH_Det</v>
      </c>
      <c r="G96" s="38" t="str">
        <f>LEFT(A21,12)&amp;"*"</f>
        <v>R-WH_Det_COA*</v>
      </c>
      <c r="H96" s="23" t="str">
        <f t="shared" si="46"/>
        <v>RSDWH_Det</v>
      </c>
      <c r="I96" s="24">
        <v>1</v>
      </c>
      <c r="J96" s="34">
        <f t="shared" ref="J96:J102" si="48">IF(L21="","",-L21)</f>
        <v>-1.3008653259494928E-2</v>
      </c>
      <c r="K96" s="34">
        <f t="shared" ref="K96:K102" si="49">IF(M21="","",-M21)</f>
        <v>-1.4309518585444422E-2</v>
      </c>
      <c r="L96" s="34">
        <f t="shared" ref="L96:L102" si="50">IF(N21="","",-N21)</f>
        <v>-2.3045622777044108E-2</v>
      </c>
      <c r="M96" s="34">
        <f t="shared" ref="M96:M102" si="51">IF(O21="","",-O21)</f>
        <v>-3.711520593865731E-2</v>
      </c>
      <c r="N96" s="34">
        <f t="shared" ref="N96:N102" si="52">IF(P21="","",-P21)</f>
        <v>-0.24969254607152661</v>
      </c>
      <c r="O96" s="34">
        <f t="shared" ref="O96:O102" si="53">IF(Q21="","",-Q21)</f>
        <v>-0.9</v>
      </c>
      <c r="P96" s="24">
        <v>0</v>
      </c>
      <c r="Q96" s="24">
        <v>5</v>
      </c>
      <c r="R96" s="23" t="s">
        <v>394</v>
      </c>
      <c r="Z96" s="84" t="s">
        <v>289</v>
      </c>
    </row>
    <row r="97" spans="1:26" ht="15.75" thickBot="1">
      <c r="A97" s="23" t="s">
        <v>198</v>
      </c>
      <c r="B97" s="26" t="s">
        <v>278</v>
      </c>
      <c r="D97" s="23" t="str">
        <f>IF(Z97="","UC-UP_"&amp;A22,"\I: DISABLED")</f>
        <v>\I: DISABLED</v>
      </c>
      <c r="E97" s="77" t="str">
        <f t="shared" si="47"/>
        <v>RSDBDL</v>
      </c>
      <c r="F97" s="77" t="str">
        <f t="shared" si="45"/>
        <v>RSDWH_Det</v>
      </c>
      <c r="G97" s="38" t="str">
        <f t="shared" ref="G97:G102" si="54">LEFT(A22,12)&amp;"*"</f>
        <v>R-WH_Det_BDL*</v>
      </c>
      <c r="H97" s="78" t="str">
        <f t="shared" si="46"/>
        <v>RSDWH_Det</v>
      </c>
      <c r="I97" s="77">
        <v>1</v>
      </c>
      <c r="J97" s="79">
        <f t="shared" si="48"/>
        <v>-6.4386458760561537E-6</v>
      </c>
      <c r="K97" s="80">
        <f t="shared" si="49"/>
        <v>-7.0825104636617698E-6</v>
      </c>
      <c r="L97" s="80">
        <f t="shared" si="50"/>
        <v>-1.1406453926831921E-5</v>
      </c>
      <c r="M97" s="80">
        <f t="shared" si="51"/>
        <v>-1.8370208113702082E-5</v>
      </c>
      <c r="N97" s="80">
        <f t="shared" si="52"/>
        <v>-1.2358557415403164E-4</v>
      </c>
      <c r="O97" s="80">
        <f t="shared" si="53"/>
        <v>-8.3142194385862434E-4</v>
      </c>
      <c r="P97" s="79">
        <v>0</v>
      </c>
      <c r="Q97" s="79">
        <v>5</v>
      </c>
      <c r="R97" s="79" t="s">
        <v>395</v>
      </c>
      <c r="Z97" s="84" t="s">
        <v>289</v>
      </c>
    </row>
    <row r="98" spans="1:26" ht="15">
      <c r="A98" s="23" t="s">
        <v>199</v>
      </c>
      <c r="B98" s="26" t="s">
        <v>278</v>
      </c>
      <c r="D98" s="23" t="str">
        <f>IF(Z98="","UC-UP_"&amp;A23,"\I: DISABLED")</f>
        <v>\I: DISABLED</v>
      </c>
      <c r="E98" s="77" t="str">
        <f t="shared" si="47"/>
        <v>RSDETH</v>
      </c>
      <c r="F98" s="77" t="str">
        <f t="shared" si="45"/>
        <v>RSDWH_Det</v>
      </c>
      <c r="G98" s="38" t="str">
        <f t="shared" si="54"/>
        <v>R-WH_Det_ETH*</v>
      </c>
      <c r="H98" s="78" t="str">
        <f t="shared" si="46"/>
        <v>RSDWH_Det</v>
      </c>
      <c r="I98" s="77">
        <v>1</v>
      </c>
      <c r="J98" s="79">
        <f t="shared" si="48"/>
        <v>-7.2932901633056909E-6</v>
      </c>
      <c r="K98" s="80">
        <f t="shared" si="49"/>
        <v>-8.0226191796362609E-6</v>
      </c>
      <c r="L98" s="80">
        <f t="shared" si="50"/>
        <v>-1.2920508414995999E-5</v>
      </c>
      <c r="M98" s="80">
        <f t="shared" si="51"/>
        <v>-2.0808608007435212E-5</v>
      </c>
      <c r="N98" s="80">
        <f t="shared" si="52"/>
        <v>-1.3998990931555686E-4</v>
      </c>
      <c r="O98" s="80">
        <f t="shared" si="53"/>
        <v>-9.4178210782650549E-4</v>
      </c>
      <c r="P98" s="79">
        <v>0</v>
      </c>
      <c r="Q98" s="79">
        <v>5</v>
      </c>
      <c r="R98" s="79" t="s">
        <v>396</v>
      </c>
      <c r="Z98" s="84" t="s">
        <v>289</v>
      </c>
    </row>
    <row r="99" spans="1:26" ht="15">
      <c r="A99" s="23" t="s">
        <v>200</v>
      </c>
      <c r="B99" s="26" t="s">
        <v>278</v>
      </c>
      <c r="D99" s="23" t="str">
        <f>IF(Z99="","UC-UP_"&amp;A24,"\I: DISABLED")</f>
        <v>UC-UP_R-WH_Det_LPG_X0</v>
      </c>
      <c r="E99" s="23" t="str">
        <f t="shared" si="47"/>
        <v>RSDLPG</v>
      </c>
      <c r="F99" s="23" t="str">
        <f t="shared" si="45"/>
        <v>RSDWH_Det</v>
      </c>
      <c r="G99" s="38" t="str">
        <f t="shared" si="54"/>
        <v>R-WH_Det_LPG*</v>
      </c>
      <c r="H99" s="23" t="str">
        <f t="shared" si="46"/>
        <v>RSDWH_Det</v>
      </c>
      <c r="I99" s="24">
        <v>1</v>
      </c>
      <c r="J99" s="34">
        <f t="shared" si="48"/>
        <v>-2.8562443588730432E-2</v>
      </c>
      <c r="K99" s="34">
        <f t="shared" si="49"/>
        <v>-3.1418687947603476E-2</v>
      </c>
      <c r="L99" s="34">
        <f t="shared" si="50"/>
        <v>-5.0600111126494901E-2</v>
      </c>
      <c r="M99" s="34">
        <f t="shared" si="51"/>
        <v>-8.1491984970331319E-2</v>
      </c>
      <c r="N99" s="34">
        <f t="shared" si="52"/>
        <v>-0.5482373247583473</v>
      </c>
      <c r="O99" s="34">
        <f t="shared" si="53"/>
        <v>-0.9</v>
      </c>
      <c r="P99" s="24">
        <v>0</v>
      </c>
      <c r="Q99" s="24">
        <v>5</v>
      </c>
      <c r="R99" s="23" t="s">
        <v>397</v>
      </c>
      <c r="Z99" s="84"/>
    </row>
    <row r="100" spans="1:26" ht="15">
      <c r="A100" s="23" t="s">
        <v>201</v>
      </c>
      <c r="B100" s="26" t="s">
        <v>278</v>
      </c>
      <c r="D100" s="88" t="str">
        <f>IF(Z100="","UC-UP_"&amp;A25,"\I: DISABLED")</f>
        <v>UC-UP_R-WH_Det_ELC_X0</v>
      </c>
      <c r="E100" s="23" t="str">
        <f t="shared" si="47"/>
        <v>RSDELC</v>
      </c>
      <c r="F100" s="23" t="str">
        <f t="shared" si="45"/>
        <v>RSDWH_Det</v>
      </c>
      <c r="G100" s="38" t="str">
        <f t="shared" si="54"/>
        <v>R-WH_Det_ELC*</v>
      </c>
      <c r="H100" s="23" t="str">
        <f t="shared" si="46"/>
        <v>RSDWH_Det</v>
      </c>
      <c r="I100" s="24">
        <v>1</v>
      </c>
      <c r="J100" s="89">
        <f>MAX(IF(L25+L26="","",-L25-L26),-$T$25)</f>
        <v>-9.9424429870132225E-2</v>
      </c>
      <c r="K100" s="89">
        <f t="shared" ref="K100:O100" si="55">MAX(IF(M25+M26="","",-M25-M26),-$T$25)</f>
        <v>-0.10936687285714544</v>
      </c>
      <c r="L100" s="89">
        <f t="shared" si="55"/>
        <v>-0.17613644240516141</v>
      </c>
      <c r="M100" s="89">
        <f t="shared" si="55"/>
        <v>-0.21637274225222125</v>
      </c>
      <c r="N100" s="89">
        <f t="shared" si="55"/>
        <v>-0.21637274225222125</v>
      </c>
      <c r="O100" s="89">
        <f t="shared" si="55"/>
        <v>-0.21637274225222125</v>
      </c>
      <c r="P100" s="24">
        <v>0</v>
      </c>
      <c r="Q100" s="24">
        <v>5</v>
      </c>
      <c r="R100" s="23" t="s">
        <v>398</v>
      </c>
      <c r="Z100" s="84"/>
    </row>
    <row r="101" spans="1:26" ht="15">
      <c r="A101" s="23" t="s">
        <v>201</v>
      </c>
      <c r="B101" s="26" t="s">
        <v>278</v>
      </c>
      <c r="D101" s="23" t="str">
        <f>IF(Z101="","UC-UP_"&amp;A26,"\I: DISABLED")</f>
        <v>\I: DISABLED</v>
      </c>
      <c r="E101" s="23" t="str">
        <f t="shared" si="47"/>
        <v>RSDELC</v>
      </c>
      <c r="F101" s="23" t="str">
        <f t="shared" si="45"/>
        <v>RSDWH_Det</v>
      </c>
      <c r="G101" s="38" t="str">
        <f t="shared" si="54"/>
        <v>R-WH_Det_ELC*</v>
      </c>
      <c r="H101" s="23" t="str">
        <f t="shared" si="46"/>
        <v>RSDWH_Det</v>
      </c>
      <c r="I101" s="24">
        <v>1</v>
      </c>
      <c r="J101" s="34">
        <f t="shared" si="48"/>
        <v>-7.5623428222387878E-2</v>
      </c>
      <c r="K101" s="34">
        <f t="shared" si="49"/>
        <v>-8.3185771044626669E-2</v>
      </c>
      <c r="L101" s="34">
        <f t="shared" si="50"/>
        <v>-0.13397151612508176</v>
      </c>
      <c r="M101" s="34">
        <f t="shared" si="51"/>
        <v>-0.21576246643460548</v>
      </c>
      <c r="N101" s="34">
        <f t="shared" si="52"/>
        <v>-0.9</v>
      </c>
      <c r="O101" s="34">
        <f t="shared" si="53"/>
        <v>-0.9</v>
      </c>
      <c r="P101" s="24">
        <v>0</v>
      </c>
      <c r="Q101" s="24">
        <v>5</v>
      </c>
      <c r="R101" s="23" t="s">
        <v>399</v>
      </c>
      <c r="Z101" s="84" t="s">
        <v>289</v>
      </c>
    </row>
    <row r="102" spans="1:26" ht="15">
      <c r="A102" s="23" t="s">
        <v>202</v>
      </c>
      <c r="B102" s="26" t="s">
        <v>278</v>
      </c>
      <c r="D102" s="23" t="str">
        <f>IF(Z102="","UC-UP_"&amp;A27,"\I: DISABLED")</f>
        <v>UC-UP_R-WH_Det_KER_X0</v>
      </c>
      <c r="E102" s="23" t="str">
        <f t="shared" si="47"/>
        <v>RSDKER</v>
      </c>
      <c r="F102" s="23" t="str">
        <f t="shared" si="45"/>
        <v>RSDWH_Det</v>
      </c>
      <c r="G102" s="38" t="str">
        <f t="shared" si="54"/>
        <v>R-WH_Det_KER*</v>
      </c>
      <c r="H102" s="23" t="str">
        <f t="shared" si="46"/>
        <v>RSDWH_Det</v>
      </c>
      <c r="I102" s="24">
        <v>1</v>
      </c>
      <c r="J102" s="34">
        <f t="shared" si="48"/>
        <v>-0.74593989253131354</v>
      </c>
      <c r="K102" s="34">
        <f t="shared" si="49"/>
        <v>-0.82053388178444486</v>
      </c>
      <c r="L102" s="34">
        <f t="shared" si="50"/>
        <v>-0.9</v>
      </c>
      <c r="M102" s="34">
        <f t="shared" si="51"/>
        <v>-0.9</v>
      </c>
      <c r="N102" s="34">
        <f t="shared" si="52"/>
        <v>-0.9</v>
      </c>
      <c r="O102" s="34">
        <f t="shared" si="53"/>
        <v>-0.9</v>
      </c>
      <c r="P102" s="24">
        <v>0</v>
      </c>
      <c r="Q102" s="24">
        <v>5</v>
      </c>
      <c r="R102" s="23" t="s">
        <v>400</v>
      </c>
      <c r="Z102" s="84"/>
    </row>
    <row r="103" spans="1:26" ht="15">
      <c r="A103" s="23" t="s">
        <v>141</v>
      </c>
      <c r="B103" s="26" t="s">
        <v>278</v>
      </c>
      <c r="D103" s="23" t="str">
        <f>IF(Z103="","UC-UP_"&amp;A29,"\I: DISABLED")</f>
        <v>\I: DISABLED</v>
      </c>
      <c r="E103" s="23" t="str">
        <f t="shared" si="47"/>
        <v>RSDPEA</v>
      </c>
      <c r="F103" s="23" t="str">
        <f t="shared" si="45"/>
        <v>RSDWH_Det</v>
      </c>
      <c r="G103" s="38" t="str">
        <f>LEFT(A29,12)&amp;"*"</f>
        <v>R-WH_Det_PEA*</v>
      </c>
      <c r="H103" s="23" t="str">
        <f t="shared" si="46"/>
        <v>RSDWH_Det</v>
      </c>
      <c r="I103" s="24">
        <v>1</v>
      </c>
      <c r="J103" s="34">
        <f t="shared" ref="J103:O106" si="56">IF(L29="","",-L29)</f>
        <v>-2.9106185134608758E-2</v>
      </c>
      <c r="K103" s="34">
        <f t="shared" si="56"/>
        <v>-3.2016803648069636E-2</v>
      </c>
      <c r="L103" s="34">
        <f t="shared" si="56"/>
        <v>-5.1563382443252655E-2</v>
      </c>
      <c r="M103" s="34">
        <f t="shared" si="56"/>
        <v>-8.3043343058682842E-2</v>
      </c>
      <c r="N103" s="34">
        <f t="shared" si="56"/>
        <v>-0.55867408621911807</v>
      </c>
      <c r="O103" s="34">
        <f t="shared" si="56"/>
        <v>-0.9</v>
      </c>
      <c r="P103" s="24">
        <v>0</v>
      </c>
      <c r="Q103" s="24">
        <v>5</v>
      </c>
      <c r="R103" s="23" t="s">
        <v>401</v>
      </c>
      <c r="Z103" s="84" t="s">
        <v>289</v>
      </c>
    </row>
    <row r="104" spans="1:26" ht="15">
      <c r="A104" s="56" t="s">
        <v>170</v>
      </c>
      <c r="B104" s="26" t="s">
        <v>278</v>
      </c>
      <c r="D104" s="23" t="str">
        <f>IF(Z104="","UC-UP_"&amp;A30,"\I: DISABLED")</f>
        <v>\I: DISABLED</v>
      </c>
      <c r="E104" s="23"/>
      <c r="F104" s="23" t="str">
        <f t="shared" si="45"/>
        <v>RSDWH_Det</v>
      </c>
      <c r="H104" s="23" t="str">
        <f t="shared" si="46"/>
        <v>RSDWH_Det</v>
      </c>
      <c r="I104" s="24">
        <v>1</v>
      </c>
      <c r="J104" s="34">
        <f t="shared" si="56"/>
        <v>-3.5112531341914451E-2</v>
      </c>
      <c r="K104" s="34">
        <f t="shared" si="56"/>
        <v>-3.8623784476105892E-2</v>
      </c>
      <c r="L104" s="34">
        <f t="shared" si="56"/>
        <v>-6.2203991136613332E-2</v>
      </c>
      <c r="M104" s="34">
        <f t="shared" si="56"/>
        <v>-0.10018014976542716</v>
      </c>
      <c r="N104" s="34">
        <f t="shared" si="56"/>
        <v>-0.67396195247034318</v>
      </c>
      <c r="O104" s="34">
        <f t="shared" si="56"/>
        <v>-0.9</v>
      </c>
      <c r="P104" s="24">
        <v>0</v>
      </c>
      <c r="Q104" s="24">
        <v>5</v>
      </c>
      <c r="R104" s="23" t="s">
        <v>402</v>
      </c>
      <c r="Z104" s="84" t="s">
        <v>289</v>
      </c>
    </row>
    <row r="105" spans="1:26" ht="15">
      <c r="A105" s="23" t="s">
        <v>142</v>
      </c>
      <c r="B105" s="26" t="s">
        <v>278</v>
      </c>
      <c r="D105" s="23" t="str">
        <f>IF(Z105="","UC-UP_"&amp;A31,"\I: DISABLED")</f>
        <v>UC-UP_R-WH_Det_WOO_X0</v>
      </c>
      <c r="E105" s="23" t="str">
        <f t="shared" si="47"/>
        <v>RSDWOO</v>
      </c>
      <c r="F105" s="23" t="str">
        <f t="shared" si="45"/>
        <v>RSDWH_Det</v>
      </c>
      <c r="G105" s="38" t="str">
        <f>LEFT(A31,12)&amp;"*"</f>
        <v>R-WH_Det_WOO*</v>
      </c>
      <c r="H105" s="23" t="str">
        <f t="shared" si="46"/>
        <v>RSDWH_Det</v>
      </c>
      <c r="I105" s="24">
        <v>1</v>
      </c>
      <c r="J105" s="34">
        <f t="shared" si="56"/>
        <v>-7.7817563522250303E-3</v>
      </c>
      <c r="K105" s="34">
        <f t="shared" si="56"/>
        <v>-8.5599319874475333E-3</v>
      </c>
      <c r="L105" s="34">
        <f t="shared" si="56"/>
        <v>-1.3785856065104135E-2</v>
      </c>
      <c r="M105" s="34">
        <f t="shared" si="56"/>
        <v>-2.2202259051410864E-2</v>
      </c>
      <c r="N105" s="34">
        <f t="shared" si="56"/>
        <v>-0.14936569664328064</v>
      </c>
      <c r="O105" s="34">
        <f t="shared" si="56"/>
        <v>-0.9</v>
      </c>
      <c r="P105" s="24">
        <v>0</v>
      </c>
      <c r="Q105" s="24">
        <v>5</v>
      </c>
      <c r="R105" s="23" t="s">
        <v>403</v>
      </c>
      <c r="Z105" s="84"/>
    </row>
    <row r="106" spans="1:26" ht="15">
      <c r="A106" s="23" t="s">
        <v>143</v>
      </c>
      <c r="B106" s="26" t="s">
        <v>278</v>
      </c>
      <c r="D106" s="23" t="str">
        <f>IF(Z106="","UC-UP_"&amp;A32,"\I: DISABLED")</f>
        <v>UC-UP_R-WH_Det_HET_X0</v>
      </c>
      <c r="E106" s="23" t="str">
        <f t="shared" si="47"/>
        <v>RSDHET</v>
      </c>
      <c r="F106" s="23" t="str">
        <f t="shared" si="45"/>
        <v>RSDWH_Det</v>
      </c>
      <c r="G106" s="38" t="str">
        <f>LEFT(A32,12)&amp;"*"</f>
        <v>R-WH_Det_HET*</v>
      </c>
      <c r="H106" s="23" t="str">
        <f t="shared" si="46"/>
        <v>RSDWH_Det</v>
      </c>
      <c r="I106" s="24">
        <v>1</v>
      </c>
      <c r="J106" s="34">
        <f t="shared" si="56"/>
        <v>-7.374420834158673E-5</v>
      </c>
      <c r="K106" s="34">
        <f t="shared" si="56"/>
        <v>-8.1118629175745417E-5</v>
      </c>
      <c r="L106" s="34">
        <f t="shared" si="56"/>
        <v>-1.306423634738298E-4</v>
      </c>
      <c r="M106" s="34">
        <f t="shared" si="56"/>
        <v>-2.104008327982377E-4</v>
      </c>
      <c r="N106" s="34">
        <f t="shared" si="56"/>
        <v>-1.4154715919882101E-3</v>
      </c>
      <c r="O106" s="34">
        <f t="shared" si="56"/>
        <v>-9.5225850633725226E-3</v>
      </c>
      <c r="P106" s="24">
        <v>0</v>
      </c>
      <c r="Q106" s="24">
        <v>5</v>
      </c>
      <c r="R106" s="23" t="s">
        <v>404</v>
      </c>
      <c r="Z106" s="84"/>
    </row>
    <row r="107" spans="1:26" ht="15">
      <c r="J107" s="34" t="str">
        <f t="shared" ref="J107" si="57">IF(L34="","",-L34)</f>
        <v/>
      </c>
      <c r="K107" s="34" t="str">
        <f t="shared" ref="K107:O107" si="58">IF(M34="","",-M34)</f>
        <v/>
      </c>
      <c r="L107" s="34" t="str">
        <f t="shared" si="58"/>
        <v/>
      </c>
      <c r="M107" s="34" t="str">
        <f t="shared" si="58"/>
        <v/>
      </c>
      <c r="N107" s="34" t="str">
        <f t="shared" si="58"/>
        <v/>
      </c>
      <c r="O107" s="34" t="str">
        <f t="shared" si="58"/>
        <v/>
      </c>
    </row>
  </sheetData>
  <mergeCells count="8">
    <mergeCell ref="S3:V3"/>
    <mergeCell ref="E4:J4"/>
    <mergeCell ref="E19:I19"/>
    <mergeCell ref="L19:P19"/>
    <mergeCell ref="Y7:Z7"/>
    <mergeCell ref="Y12:Z12"/>
    <mergeCell ref="Y15:Z15"/>
    <mergeCell ref="Z3:AF3"/>
  </mergeCells>
  <conditionalFormatting sqref="F97:F98 D97:D102 E99:E102 D103:E106 D84:D95 E84:E96 D76:E80">
    <cfRule type="containsText" dxfId="8" priority="12" operator="containsText" text="\I: DISABLED">
      <formula>NOT(ISERROR(SEARCH("\I: DISABLED",D76)))</formula>
    </cfRule>
  </conditionalFormatting>
  <conditionalFormatting sqref="F61:F62">
    <cfRule type="containsText" dxfId="7" priority="11" operator="containsText" text="\I: DISABLED">
      <formula>NOT(ISERROR(SEARCH("\I: DISABLED",F61)))</formula>
    </cfRule>
  </conditionalFormatting>
  <conditionalFormatting sqref="D46:D60">
    <cfRule type="containsText" dxfId="6" priority="10" operator="containsText" text="\I: DISABLED">
      <formula>NOT(ISERROR(SEARCH("\I: DISABLED",D46)))</formula>
    </cfRule>
  </conditionalFormatting>
  <conditionalFormatting sqref="D61:D72">
    <cfRule type="containsText" dxfId="5" priority="9" operator="containsText" text="\I: DISABLED">
      <formula>NOT(ISERROR(SEARCH("\I: DISABLED",D61)))</formula>
    </cfRule>
  </conditionalFormatting>
  <conditionalFormatting sqref="D83">
    <cfRule type="containsText" dxfId="4" priority="8" operator="containsText" text="\I: DISABLED">
      <formula>NOT(ISERROR(SEARCH("\I: DISABLED",D83)))</formula>
    </cfRule>
  </conditionalFormatting>
  <conditionalFormatting sqref="D96">
    <cfRule type="containsText" dxfId="3" priority="6" operator="containsText" text="\I: DISABLED">
      <formula>NOT(ISERROR(SEARCH("\I: DISABLED",D96)))</formula>
    </cfRule>
  </conditionalFormatting>
  <conditionalFormatting sqref="E83 E63:E72 E56:E60 E46:E54">
    <cfRule type="containsText" dxfId="2" priority="4" operator="containsText" text="\I: DISABLED">
      <formula>NOT(ISERROR(SEARCH("\I: DISABLED",E46)))</formula>
    </cfRule>
  </conditionalFormatting>
  <conditionalFormatting sqref="E61:E62">
    <cfRule type="containsText" dxfId="1" priority="3" operator="containsText" text="\I: DISABLED">
      <formula>NOT(ISERROR(SEARCH("\I: DISABLED",E61)))</formula>
    </cfRule>
  </conditionalFormatting>
  <conditionalFormatting sqref="E97:E98">
    <cfRule type="containsText" dxfId="0" priority="1" operator="containsText" text="\I: DISABLED">
      <formula>NOT(ISERROR(SEARCH("\I: DISABLED",E97)))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2021-04-12T19:25:02Z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992057442665100</vt:r8>
  </property>
</Properties>
</file>