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54898853-1A2A-4086-A826-14EFA409640C}" xr6:coauthVersionLast="45" xr6:coauthVersionMax="46" xr10:uidLastSave="{00000000-0000-0000-0000-000000000000}"/>
  <bookViews>
    <workbookView xWindow="-120" yWindow="-120" windowWidth="29040" windowHeight="15840" firstSheet="1" activeTab="1" xr2:uid="{2EA072F4-62CE-45F6-8797-FBD7616D2DDD}"/>
  </bookViews>
  <sheets>
    <sheet name="Regions" sheetId="2" r:id="rId1"/>
    <sheet name="UC unit boilers" sheetId="1" r:id="rId2"/>
  </sheets>
  <definedNames>
    <definedName name="__123Graph_AEUMILKPN" hidden="1">#REF!</definedName>
    <definedName name="_xlnm._FilterDatabase" localSheetId="1" hidden="1">'UC unit boilers'!$A$7:$I$12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12" i="1"/>
  <c r="G13" i="1"/>
  <c r="G8" i="1"/>
  <c r="D26" i="1" l="1"/>
  <c r="E26" i="1"/>
  <c r="C26" i="1"/>
  <c r="B13" i="1" l="1"/>
  <c r="A13" i="1"/>
  <c r="B12" i="1"/>
  <c r="A12" i="1"/>
  <c r="B11" i="1"/>
  <c r="A11" i="1"/>
  <c r="B10" i="1"/>
  <c r="A10" i="1"/>
  <c r="B9" i="1"/>
  <c r="B8" i="1"/>
  <c r="A9" i="1"/>
  <c r="A8" i="1"/>
  <c r="F13" i="1" l="1"/>
  <c r="F11" i="1"/>
  <c r="F9" i="1"/>
  <c r="C13" i="1" l="1"/>
  <c r="C12" i="1"/>
  <c r="C11" i="1"/>
  <c r="C10" i="1"/>
  <c r="C9" i="1" l="1"/>
  <c r="G21" i="1"/>
  <c r="H21" i="1"/>
  <c r="G22" i="1"/>
  <c r="H13" i="1" s="1"/>
  <c r="H22" i="1"/>
  <c r="H9" i="1" s="1"/>
  <c r="G23" i="1"/>
  <c r="H12" i="1" s="1"/>
  <c r="H23" i="1"/>
  <c r="H8" i="1" s="1"/>
  <c r="F22" i="1"/>
  <c r="H11" i="1" s="1"/>
  <c r="F23" i="1"/>
  <c r="H10" i="1" s="1"/>
  <c r="F21" i="1"/>
  <c r="C8" i="1"/>
  <c r="F12" i="1" l="1"/>
  <c r="F10" i="1"/>
  <c r="F8" i="1"/>
  <c r="A4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<sst xmlns="http://schemas.openxmlformats.org/spreadsheetml/2006/main" count="98" uniqueCount="84">
  <si>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</si>
  <si>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</si>
  <si>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</si>
  <si>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</si>
  <si>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</si>
  <si>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</si>
  <si>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</si>
  <si>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</si>
  <si>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</si>
  <si>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</si>
  <si>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</si>
  <si>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</si>
  <si>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</si>
  <si>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</si>
  <si>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</si>
  <si>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</si>
  <si>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</si>
  <si>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</si>
  <si>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</si>
  <si>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</si>
  <si>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</si>
  <si>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</si>
  <si>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</si>
  <si>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</si>
  <si>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</si>
  <si>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</si>
  <si>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</si>
  <si>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</si>
  <si>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</si>
  <si>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</si>
  <si>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</si>
  <si>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</si>
  <si>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</si>
  <si>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</si>
  <si>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</si>
  <si>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</si>
  <si>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</si>
  <si>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</si>
  <si>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</si>
  <si>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</si>
  <si>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</si>
  <si>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</si>
  <si>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</si>
  <si>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</si>
  <si>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</si>
  <si>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</si>
  <si>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</si>
  <si>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</si>
  <si>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</si>
  <si>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</si>
  <si>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</si>
  <si>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</si>
  <si>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</si>
  <si>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</si>
  <si>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</si>
  <si>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</si>
  <si>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</si>
  <si>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</si>
  <si>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</si>
  <si>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</si>
  <si>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</si>
  <si>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</si>
  <si>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</si>
  <si>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</si>
  <si>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</si>
  <si>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</si>
  <si>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</si>
  <si>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</si>
  <si>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</si>
  <si>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</si>
  <si>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</si>
  <si>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</si>
  <si>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</si>
  <si>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</si>
  <si>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</si>
  <si>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Existing dwelling stock</t>
  </si>
  <si>
    <t>Maximum retrofited share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</si>
  <si>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</si>
  <si>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</si>
  <si>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</si>
  <si>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</si>
  <si>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</si>
  <si>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</si>
  <si>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>Share of 2030 retrofits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</si>
</sst>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8"/>
      <name val="Calibri"/>
      <family val="2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" fillId="0" borderId="0"/>
  </cellStyleXfs>
  <cellXfs count="39">
    <xf numFmtId="0" fontId="0" fillId="0" borderId="0" xfId="0"/>
    <xf numFmtId="0" fontId="5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1" xfId="2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3"/>
    <xf numFmtId="0" fontId="1" fillId="0" borderId="4" xfId="3" applyBorder="1"/>
    <xf numFmtId="0" fontId="1" fillId="0" borderId="5" xfId="3" applyBorder="1"/>
    <xf numFmtId="0" fontId="1" fillId="0" borderId="6" xfId="3" applyBorder="1"/>
    <xf numFmtId="0" fontId="9" fillId="3" borderId="3" xfId="3" applyFont="1" applyFill="1" applyBorder="1"/>
    <xf numFmtId="0" fontId="9" fillId="4" borderId="2" xfId="3" applyFont="1" applyFill="1" applyBorder="1" applyAlignment="1">
      <alignment horizontal="left" vertical="center"/>
    </xf>
    <xf numFmtId="0" fontId="9" fillId="4" borderId="2" xfId="3" applyFont="1" applyFill="1" applyBorder="1" applyAlignment="1" applyProtection="1">
      <alignment horizontal="left" vertical="center"/>
      <protection locked="0"/>
    </xf>
    <xf numFmtId="1" fontId="4" fillId="0" borderId="0" xfId="0" applyNumberFormat="1" applyFont="1" applyAlignment="1">
      <alignment horizontal="left" vertical="center"/>
    </xf>
    <xf numFmtId="1" fontId="4" fillId="0" borderId="2" xfId="0" applyNumberFormat="1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10" fillId="0" borderId="3" xfId="2" applyFont="1" applyFill="1" applyBorder="1" applyAlignment="1">
      <alignment horizontal="left" vertical="center" wrapText="1"/>
    </xf>
    <xf numFmtId="9" fontId="4" fillId="5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9" fontId="0" fillId="5" borderId="0" xfId="0" applyNumberFormat="1" applyFill="1" applyAlignment="1">
      <alignment horizontal="left"/>
    </xf>
    <xf numFmtId="0" fontId="9" fillId="6" borderId="7" xfId="0" applyFont="1" applyFill="1" applyBorder="1" applyAlignment="1">
      <alignment vertical="center"/>
    </xf>
    <xf numFmtId="3" fontId="0" fillId="0" borderId="0" xfId="0" applyNumberFormat="1"/>
    <xf numFmtId="0" fontId="9" fillId="6" borderId="12" xfId="0" applyFont="1" applyFill="1" applyBorder="1" applyAlignment="1">
      <alignment vertical="center"/>
    </xf>
    <xf numFmtId="0" fontId="9" fillId="6" borderId="13" xfId="0" applyFont="1" applyFill="1" applyBorder="1" applyAlignment="1">
      <alignment vertical="center"/>
    </xf>
    <xf numFmtId="3" fontId="0" fillId="0" borderId="14" xfId="0" applyNumberFormat="1" applyBorder="1"/>
    <xf numFmtId="3" fontId="0" fillId="0" borderId="0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8" xfId="0" applyNumberFormat="1" applyBorder="1"/>
    <xf numFmtId="3" fontId="0" fillId="0" borderId="17" xfId="0" applyNumberFormat="1" applyBorder="1"/>
    <xf numFmtId="0" fontId="4" fillId="0" borderId="0" xfId="0" applyFont="1" applyBorder="1" applyAlignment="1">
      <alignment horizontal="left" vertical="center"/>
    </xf>
    <xf numFmtId="1" fontId="4" fillId="0" borderId="0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1" fontId="4" fillId="0" borderId="18" xfId="0" applyNumberFormat="1" applyFont="1" applyBorder="1" applyAlignment="1">
      <alignment horizontal="left" vertical="center"/>
    </xf>
    <xf numFmtId="0" fontId="10" fillId="0" borderId="9" xfId="2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1" xfId="2" applyFont="1" applyFill="1" applyBorder="1" applyAlignment="1">
      <alignment horizontal="center" vertical="center" wrapText="1"/>
    </xf>
    <xf numFmtId="9" fontId="4" fillId="0" borderId="0" xfId="0" applyNumberFormat="1" applyFont="1" applyAlignment="1">
      <alignment horizontal="left" vertical="center"/>
    </xf>
  </cellXfs>
  <cellStyles count="4">
    <cellStyle name="Normal" xfId="0" builtinId="0"/>
    <cellStyle name="Normal 10 2 2 2 2 2" xfId="1" xr:uid="{48456FE6-B823-4B8E-BA2E-F82418748F3D}"/>
    <cellStyle name="Normal 2" xfId="3" xr:uid="{7E5436E8-2590-4632-AACB-4BBC63308D76}"/>
    <cellStyle name="Normal 4 2 3 4" xfId="2" xr:uid="{D3DDFA03-D001-49FA-BDB2-8EF215704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x14ac:dyDescent="0.25">
      <c r="C3" s="12" t="str" cm="1">
        <f t="array" ref="C3">INDEX(C5:C7,$A$4)</f>
        <v>IE</v>
      </c>
      <c r="D3" s="12" t="str" cm="1">
        <f t="array" ref="D3">INDEX(D5:D7,$A$4)</f>
        <v>National</v>
      </c>
      <c r="E3" s="12" t="str" cm="1">
        <f t="array" ref="E3">INDEX(E5:E7,$A$4)</f>
        <v>IE-CW</v>
      </c>
      <c r="F3" s="12" t="str" cm="1">
        <f t="array" ref="F3">INDEX(F5:F7,$A$4)</f>
        <v>IE-D</v>
      </c>
      <c r="G3" s="12" t="str" cm="1">
        <f t="array" ref="G3">INDEX(G5:G7,$A$4)</f>
        <v>IE-KE</v>
      </c>
      <c r="H3" s="12" t="str" cm="1">
        <f t="array" ref="H3">INDEX(H5:H7,$A$4)</f>
        <v>IE-KK</v>
      </c>
      <c r="I3" s="12" t="str" cm="1">
        <f t="array" ref="I3">INDEX(I5:I7,$A$4)</f>
        <v>IE-LS</v>
      </c>
      <c r="J3" s="12" t="str" cm="1">
        <f t="array" ref="J3">INDEX(J5:J7,$A$4)</f>
        <v>IE-LD</v>
      </c>
      <c r="K3" s="12" t="str" cm="1">
        <f t="array" ref="K3">INDEX(K5:K7,$A$4)</f>
        <v>IE-LH</v>
      </c>
      <c r="L3" s="12" t="str" cm="1">
        <f t="array" ref="L3">INDEX(L5:L7,$A$4)</f>
        <v>IE-MH</v>
      </c>
      <c r="M3" s="12" t="str" cm="1">
        <f t="array" ref="M3">INDEX(M5:M7,$A$4)</f>
        <v>IE-OY</v>
      </c>
      <c r="N3" s="12" t="str" cm="1">
        <f t="array" ref="N3">INDEX(N5:N7,$A$4)</f>
        <v>IE-WH</v>
      </c>
      <c r="O3" s="12" t="str" cm="1">
        <f t="array" ref="O3">INDEX(O5:O7,$A$4)</f>
        <v>IE-WX</v>
      </c>
      <c r="P3" s="12" t="str" cm="1">
        <f t="array" ref="P3">INDEX(P5:P7,$A$4)</f>
        <v>IE-WW</v>
      </c>
      <c r="Q3" s="12" t="str" cm="1">
        <f t="array" ref="Q3">INDEX(Q5:Q7,$A$4)</f>
        <v>IE-CE</v>
      </c>
      <c r="R3" s="12" t="str" cm="1">
        <f t="array" ref="R3">INDEX(R5:R7,$A$4)</f>
        <v>IE-CO</v>
      </c>
      <c r="S3" s="12" t="str" cm="1">
        <f t="array" ref="S3">INDEX(S5:S7,$A$4)</f>
        <v>IE-KY</v>
      </c>
      <c r="T3" s="12" t="str" cm="1">
        <f t="array" ref="T3">INDEX(T5:T7,$A$4)</f>
        <v>IE-LK</v>
      </c>
      <c r="U3" s="12" t="str" cm="1">
        <f t="array" ref="U3">INDEX(U5:U7,$A$4)</f>
        <v>IE-TA</v>
      </c>
      <c r="V3" s="12" t="str" cm="1">
        <f t="array" ref="V3">INDEX(V5:V7,$A$4)</f>
        <v>IE-WD</v>
      </c>
      <c r="W3" s="12" t="str" cm="1">
        <f t="array" ref="W3">INDEX(W5:W7,$A$4)</f>
        <v>IE-G</v>
      </c>
      <c r="X3" s="12" t="str" cm="1">
        <f t="array" ref="X3">INDEX(X5:X7,$A$4)</f>
        <v>IE-LM</v>
      </c>
      <c r="Y3" s="12" t="str" cm="1">
        <f t="array" ref="Y3">INDEX(Y5:Y7,$A$4)</f>
        <v>IE-MO</v>
      </c>
      <c r="Z3" s="12" t="str" cm="1">
        <f t="array" ref="Z3">INDEX(Z5:Z7,$A$4)</f>
        <v>IE-RN</v>
      </c>
      <c r="AA3" s="12" t="str" cm="1">
        <f t="array" ref="AA3">INDEX(AA5:AA7,$A$4)</f>
        <v>IE-SO</v>
      </c>
      <c r="AB3" s="12" t="str" cm="1">
        <f t="array" ref="AB3">INDEX(AB5:AB7,$A$4)</f>
        <v>IE-CN</v>
      </c>
      <c r="AC3" s="12" t="str" cm="1">
        <f t="array" ref="AC3">INDEX(AC5:AC7,$A$4)</f>
        <v>IE-DL</v>
      </c>
      <c r="AD3" s="12" t="str" cm="1">
        <f t="array" ref="AD3">INDEX(AD5:AD7,$A$4)</f>
        <v>IE-MN</v>
      </c>
    </row>
    <row r="4" spans="1:30" x14ac:dyDescent="0.25">
      <c r="A4" s="7">
        <v>1</v>
      </c>
    </row>
    <row r="5" spans="1:30" x14ac:dyDescent="0.25">
      <c r="A5" s="7" t="s">
        <v>70</v>
      </c>
      <c r="C5" s="13" t="s">
        <v>69</v>
      </c>
      <c r="D5" s="13" t="s">
        <v>68</v>
      </c>
      <c r="E5" s="12" t="str">
        <f>Regions!A11</f>
        <v>IE-CW</v>
      </c>
      <c r="F5" s="12" t="str">
        <f>Regions!A16</f>
        <v>IE-D</v>
      </c>
      <c r="G5" s="12" t="str">
        <f>Regions!A19</f>
        <v>IE-KE</v>
      </c>
      <c r="H5" s="12" t="str">
        <f>Regions!A20</f>
        <v>IE-KK</v>
      </c>
      <c r="I5" s="12" t="str">
        <f>Regions!A21</f>
        <v>IE-LS</v>
      </c>
      <c r="J5" s="12" t="str">
        <f>Regions!A24</f>
        <v>IE-LD</v>
      </c>
      <c r="K5" s="12" t="str">
        <f>Regions!A25</f>
        <v>IE-LH</v>
      </c>
      <c r="L5" s="12" t="str">
        <f>Regions!A27</f>
        <v>IE-MH</v>
      </c>
      <c r="M5" s="12" t="str">
        <f>Regions!A29</f>
        <v>IE-OY</v>
      </c>
      <c r="N5" s="12" t="str">
        <f>Regions!A34</f>
        <v>IE-WH</v>
      </c>
      <c r="O5" s="12" t="str">
        <f>Regions!A35</f>
        <v>IE-WX</v>
      </c>
      <c r="P5" s="12" t="str">
        <f>Regions!A36</f>
        <v>IE-WW</v>
      </c>
      <c r="Q5" s="12" t="str">
        <f>Regions!A13</f>
        <v>IE-CE</v>
      </c>
      <c r="R5" s="12" t="str">
        <f>Regions!A14</f>
        <v>IE-CO</v>
      </c>
      <c r="S5" s="12" t="str">
        <f>Regions!A18</f>
        <v>IE-KY</v>
      </c>
      <c r="T5" s="12" t="str">
        <f>Regions!A23</f>
        <v>IE-LK</v>
      </c>
      <c r="U5" s="12" t="str">
        <f>Regions!A32</f>
        <v>IE-TA</v>
      </c>
      <c r="V5" s="12" t="str">
        <f>Regions!A33</f>
        <v>IE-WD</v>
      </c>
      <c r="W5" s="12" t="str">
        <f>Regions!A17</f>
        <v>IE-G</v>
      </c>
      <c r="X5" s="12" t="str">
        <f>Regions!A22</f>
        <v>IE-LM</v>
      </c>
      <c r="Y5" s="12" t="str">
        <f>Regions!A26</f>
        <v>IE-MO</v>
      </c>
      <c r="Z5" s="12" t="str">
        <f>Regions!A30</f>
        <v>IE-RN</v>
      </c>
      <c r="AA5" s="12" t="str">
        <f>Regions!A31</f>
        <v>IE-SO</v>
      </c>
      <c r="AB5" s="12" t="str">
        <f>Regions!A12</f>
        <v>IE-CN</v>
      </c>
      <c r="AC5" s="12" t="str">
        <f>Regions!A15</f>
        <v>IE-DL</v>
      </c>
      <c r="AD5" s="12" t="str">
        <f>Regions!A28</f>
        <v>IE-MN</v>
      </c>
    </row>
    <row r="6" spans="1:30" x14ac:dyDescent="0.25">
      <c r="A6" s="7" t="s">
        <v>67</v>
      </c>
      <c r="C6" s="12" t="str">
        <f>C5</f>
        <v>IE</v>
      </c>
      <c r="D6" s="12" t="str">
        <f t="shared" ref="D6:AD6" si="0">"*"&amp;D5</f>
        <v>*National</v>
      </c>
      <c r="E6" s="12" t="str">
        <f t="shared" si="0"/>
        <v>*IE-CW</v>
      </c>
      <c r="F6" s="12" t="str">
        <f t="shared" si="0"/>
        <v>*IE-D</v>
      </c>
      <c r="G6" s="12" t="str">
        <f t="shared" si="0"/>
        <v>*IE-KE</v>
      </c>
      <c r="H6" s="12" t="str">
        <f t="shared" si="0"/>
        <v>*IE-KK</v>
      </c>
      <c r="I6" s="12" t="str">
        <f t="shared" si="0"/>
        <v>*IE-LS</v>
      </c>
      <c r="J6" s="12" t="str">
        <f t="shared" si="0"/>
        <v>*IE-LD</v>
      </c>
      <c r="K6" s="12" t="str">
        <f t="shared" si="0"/>
        <v>*IE-LH</v>
      </c>
      <c r="L6" s="12" t="str">
        <f t="shared" si="0"/>
        <v>*IE-MH</v>
      </c>
      <c r="M6" s="12" t="str">
        <f t="shared" si="0"/>
        <v>*IE-OY</v>
      </c>
      <c r="N6" s="12" t="str">
        <f t="shared" si="0"/>
        <v>*IE-WH</v>
      </c>
      <c r="O6" s="12" t="str">
        <f t="shared" si="0"/>
        <v>*IE-WX</v>
      </c>
      <c r="P6" s="12" t="str">
        <f t="shared" si="0"/>
        <v>*IE-WW</v>
      </c>
      <c r="Q6" s="12" t="str">
        <f t="shared" si="0"/>
        <v>*IE-CE</v>
      </c>
      <c r="R6" s="12" t="str">
        <f t="shared" si="0"/>
        <v>*IE-CO</v>
      </c>
      <c r="S6" s="12" t="str">
        <f t="shared" si="0"/>
        <v>*IE-KY</v>
      </c>
      <c r="T6" s="12" t="str">
        <f t="shared" si="0"/>
        <v>*IE-LK</v>
      </c>
      <c r="U6" s="12" t="str">
        <f t="shared" si="0"/>
        <v>*IE-TA</v>
      </c>
      <c r="V6" s="12" t="str">
        <f t="shared" si="0"/>
        <v>*IE-WD</v>
      </c>
      <c r="W6" s="12" t="str">
        <f t="shared" si="0"/>
        <v>*IE-G</v>
      </c>
      <c r="X6" s="12" t="str">
        <f t="shared" si="0"/>
        <v>*IE-LM</v>
      </c>
      <c r="Y6" s="12" t="str">
        <f t="shared" si="0"/>
        <v>*IE-MO</v>
      </c>
      <c r="Z6" s="12" t="str">
        <f t="shared" si="0"/>
        <v>*IE-RN</v>
      </c>
      <c r="AA6" s="12" t="str">
        <f t="shared" si="0"/>
        <v>*IE-SO</v>
      </c>
      <c r="AB6" s="12" t="str">
        <f t="shared" si="0"/>
        <v>*IE-CN</v>
      </c>
      <c r="AC6" s="12" t="str">
        <f t="shared" si="0"/>
        <v>*IE-DL</v>
      </c>
      <c r="AD6" s="12" t="str">
        <f t="shared" si="0"/>
        <v>*IE-MN</v>
      </c>
    </row>
    <row r="7" spans="1:30" x14ac:dyDescent="0.25">
      <c r="A7" s="7" t="s">
        <v>66</v>
      </c>
      <c r="C7" s="12" t="str">
        <f>"*"&amp;C5</f>
        <v>*IE</v>
      </c>
      <c r="D7" s="12" t="str">
        <f t="shared" ref="D7:AD7" si="1">D5</f>
        <v>National</v>
      </c>
      <c r="E7" s="12" t="str">
        <f t="shared" si="1"/>
        <v>IE-CW</v>
      </c>
      <c r="F7" s="12" t="str">
        <f t="shared" si="1"/>
        <v>IE-D</v>
      </c>
      <c r="G7" s="12" t="str">
        <f t="shared" si="1"/>
        <v>IE-KE</v>
      </c>
      <c r="H7" s="12" t="str">
        <f t="shared" si="1"/>
        <v>IE-KK</v>
      </c>
      <c r="I7" s="12" t="str">
        <f t="shared" si="1"/>
        <v>IE-LS</v>
      </c>
      <c r="J7" s="12" t="str">
        <f t="shared" si="1"/>
        <v>IE-LD</v>
      </c>
      <c r="K7" s="12" t="str">
        <f t="shared" si="1"/>
        <v>IE-LH</v>
      </c>
      <c r="L7" s="12" t="str">
        <f t="shared" si="1"/>
        <v>IE-MH</v>
      </c>
      <c r="M7" s="12" t="str">
        <f t="shared" si="1"/>
        <v>IE-OY</v>
      </c>
      <c r="N7" s="12" t="str">
        <f t="shared" si="1"/>
        <v>IE-WH</v>
      </c>
      <c r="O7" s="12" t="str">
        <f t="shared" si="1"/>
        <v>IE-WX</v>
      </c>
      <c r="P7" s="12" t="str">
        <f t="shared" si="1"/>
        <v>IE-WW</v>
      </c>
      <c r="Q7" s="12" t="str">
        <f t="shared" si="1"/>
        <v>IE-CE</v>
      </c>
      <c r="R7" s="12" t="str">
        <f t="shared" si="1"/>
        <v>IE-CO</v>
      </c>
      <c r="S7" s="12" t="str">
        <f t="shared" si="1"/>
        <v>IE-KY</v>
      </c>
      <c r="T7" s="12" t="str">
        <f t="shared" si="1"/>
        <v>IE-LK</v>
      </c>
      <c r="U7" s="12" t="str">
        <f t="shared" si="1"/>
        <v>IE-TA</v>
      </c>
      <c r="V7" s="12" t="str">
        <f t="shared" si="1"/>
        <v>IE-WD</v>
      </c>
      <c r="W7" s="12" t="str">
        <f t="shared" si="1"/>
        <v>IE-G</v>
      </c>
      <c r="X7" s="12" t="str">
        <f t="shared" si="1"/>
        <v>IE-LM</v>
      </c>
      <c r="Y7" s="12" t="str">
        <f t="shared" si="1"/>
        <v>IE-MO</v>
      </c>
      <c r="Z7" s="12" t="str">
        <f t="shared" si="1"/>
        <v>IE-RN</v>
      </c>
      <c r="AA7" s="12" t="str">
        <f t="shared" si="1"/>
        <v>IE-SO</v>
      </c>
      <c r="AB7" s="12" t="str">
        <f t="shared" si="1"/>
        <v>IE-CN</v>
      </c>
      <c r="AC7" s="12" t="str">
        <f t="shared" si="1"/>
        <v>IE-DL</v>
      </c>
      <c r="AD7" s="12" t="str">
        <f t="shared" si="1"/>
        <v>IE-MN</v>
      </c>
    </row>
    <row r="10" spans="1:30" ht="15.75" thickBot="1" x14ac:dyDescent="0.3">
      <c r="A10" s="11" t="s">
        <v>65</v>
      </c>
      <c r="B10" s="11" t="s">
        <v>64</v>
      </c>
    </row>
    <row r="11" spans="1:30" x14ac:dyDescent="0.25">
      <c r="A11" s="10" t="s">
        <v>63</v>
      </c>
      <c r="B11" s="10" t="s">
        <v>62</v>
      </c>
    </row>
    <row r="12" spans="1:30" x14ac:dyDescent="0.25">
      <c r="A12" s="9" t="s">
        <v>61</v>
      </c>
      <c r="B12" s="9" t="s">
        <v>60</v>
      </c>
    </row>
    <row r="13" spans="1:30" x14ac:dyDescent="0.25">
      <c r="A13" s="9" t="s">
        <v>59</v>
      </c>
      <c r="B13" s="9" t="s">
        <v>58</v>
      </c>
    </row>
    <row r="14" spans="1:30" x14ac:dyDescent="0.25">
      <c r="A14" s="9" t="s">
        <v>57</v>
      </c>
      <c r="B14" s="9" t="s">
        <v>56</v>
      </c>
    </row>
    <row r="15" spans="1:30" x14ac:dyDescent="0.25">
      <c r="A15" s="9" t="s">
        <v>55</v>
      </c>
      <c r="B15" s="9" t="s">
        <v>54</v>
      </c>
    </row>
    <row r="16" spans="1:30" x14ac:dyDescent="0.25">
      <c r="A16" s="9" t="s">
        <v>53</v>
      </c>
      <c r="B16" s="9" t="s">
        <v>52</v>
      </c>
    </row>
    <row r="17" spans="1:2" x14ac:dyDescent="0.25">
      <c r="A17" s="9" t="s">
        <v>51</v>
      </c>
      <c r="B17" s="9" t="s">
        <v>50</v>
      </c>
    </row>
    <row r="18" spans="1:2" x14ac:dyDescent="0.25">
      <c r="A18" s="9" t="s">
        <v>49</v>
      </c>
      <c r="B18" s="9" t="s">
        <v>48</v>
      </c>
    </row>
    <row r="19" spans="1:2" x14ac:dyDescent="0.25">
      <c r="A19" s="9" t="s">
        <v>47</v>
      </c>
      <c r="B19" s="9" t="s">
        <v>46</v>
      </c>
    </row>
    <row r="20" spans="1:2" x14ac:dyDescent="0.25">
      <c r="A20" s="9" t="s">
        <v>45</v>
      </c>
      <c r="B20" s="9" t="s">
        <v>44</v>
      </c>
    </row>
    <row r="21" spans="1:2" x14ac:dyDescent="0.25">
      <c r="A21" s="9" t="s">
        <v>43</v>
      </c>
      <c r="B21" s="9" t="s">
        <v>42</v>
      </c>
    </row>
    <row r="22" spans="1:2" x14ac:dyDescent="0.25">
      <c r="A22" s="9" t="s">
        <v>41</v>
      </c>
      <c r="B22" s="9" t="s">
        <v>40</v>
      </c>
    </row>
    <row r="23" spans="1:2" x14ac:dyDescent="0.25">
      <c r="A23" s="9" t="s">
        <v>39</v>
      </c>
      <c r="B23" s="9" t="s">
        <v>38</v>
      </c>
    </row>
    <row r="24" spans="1:2" x14ac:dyDescent="0.25">
      <c r="A24" s="9" t="s">
        <v>37</v>
      </c>
      <c r="B24" s="9" t="s">
        <v>36</v>
      </c>
    </row>
    <row r="25" spans="1:2" x14ac:dyDescent="0.25">
      <c r="A25" s="9" t="s">
        <v>35</v>
      </c>
      <c r="B25" s="9" t="s">
        <v>34</v>
      </c>
    </row>
    <row r="26" spans="1:2" x14ac:dyDescent="0.25">
      <c r="A26" s="9" t="s">
        <v>33</v>
      </c>
      <c r="B26" s="9" t="s">
        <v>32</v>
      </c>
    </row>
    <row r="27" spans="1:2" x14ac:dyDescent="0.25">
      <c r="A27" s="9" t="s">
        <v>31</v>
      </c>
      <c r="B27" s="9" t="s">
        <v>30</v>
      </c>
    </row>
    <row r="28" spans="1:2" x14ac:dyDescent="0.25">
      <c r="A28" s="9" t="s">
        <v>29</v>
      </c>
      <c r="B28" s="9" t="s">
        <v>28</v>
      </c>
    </row>
    <row r="29" spans="1:2" x14ac:dyDescent="0.25">
      <c r="A29" s="9" t="s">
        <v>27</v>
      </c>
      <c r="B29" s="9" t="s">
        <v>26</v>
      </c>
    </row>
    <row r="30" spans="1:2" x14ac:dyDescent="0.25">
      <c r="A30" s="9" t="s">
        <v>25</v>
      </c>
      <c r="B30" s="9" t="s">
        <v>24</v>
      </c>
    </row>
    <row r="31" spans="1:2" x14ac:dyDescent="0.25">
      <c r="A31" s="9" t="s">
        <v>23</v>
      </c>
      <c r="B31" s="9" t="s">
        <v>22</v>
      </c>
    </row>
    <row r="32" spans="1:2" x14ac:dyDescent="0.25">
      <c r="A32" s="9" t="s">
        <v>21</v>
      </c>
      <c r="B32" s="9" t="s">
        <v>20</v>
      </c>
    </row>
    <row r="33" spans="1:2" x14ac:dyDescent="0.25">
      <c r="A33" s="9" t="s">
        <v>19</v>
      </c>
      <c r="B33" s="9" t="s">
        <v>18</v>
      </c>
    </row>
    <row r="34" spans="1:2" x14ac:dyDescent="0.25">
      <c r="A34" s="9" t="s">
        <v>17</v>
      </c>
      <c r="B34" s="9" t="s">
        <v>16</v>
      </c>
    </row>
    <row r="35" spans="1:2" x14ac:dyDescent="0.25">
      <c r="A35" s="9" t="s">
        <v>15</v>
      </c>
      <c r="B35" s="9" t="s">
        <v>14</v>
      </c>
    </row>
    <row r="36" spans="1:2" x14ac:dyDescent="0.25">
      <c r="A36" s="9" t="s">
        <v>13</v>
      </c>
      <c r="B36" s="9" t="s">
        <v>12</v>
      </c>
    </row>
    <row r="37" spans="1:2" x14ac:dyDescent="0.25">
      <c r="A37" s="8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>
    <tabColor theme="9" tint="0.39997558519241921"/>
  </sheetPr>
  <dimension ref="A1:O29"/>
  <sheetViews>
    <sheetView tabSelected="1" topLeftCell="A2" zoomScale="130" zoomScaleNormal="130" workbookViewId="0">
      <selection activeCell="J17" sqref="J17"/>
    </sheetView>
  </sheetViews>
  <sheetFormatPr defaultRowHeight="12.75" x14ac:dyDescent="0.2"/>
  <cols>
    <col min="1" max="1" width="25.7109375" style="2" customWidth="1"/>
    <col min="2" max="2" width="47" style="2" customWidth="1"/>
    <col min="3" max="3" width="16.5703125" style="2" bestFit="1" customWidth="1"/>
    <col min="4" max="4" width="9.7109375" style="2" customWidth="1"/>
    <col min="5" max="5" width="10.5703125" style="2" customWidth="1"/>
    <col min="6" max="6" width="8.42578125" style="2" customWidth="1"/>
    <col min="7" max="7" width="9.140625" style="19"/>
    <col min="8" max="10" width="9.140625" style="2"/>
    <col min="11" max="11" width="20.85546875" style="2" customWidth="1"/>
    <col min="12" max="16384" width="9.140625" style="2"/>
  </cols>
  <sheetData>
    <row r="1" spans="1:11" ht="21" x14ac:dyDescent="0.2">
      <c r="A1" s="6" t="s">
        <v>73</v>
      </c>
    </row>
    <row r="2" spans="1:11" x14ac:dyDescent="0.2">
      <c r="A2" s="2" t="s">
        <v>74</v>
      </c>
    </row>
    <row r="4" spans="1:11" ht="15.75" thickBot="1" x14ac:dyDescent="0.25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  <c r="K4" s="5" t="s">
        <v>83</v>
      </c>
    </row>
    <row r="5" spans="1:11" ht="15" x14ac:dyDescent="0.2">
      <c r="A5" s="1" t="s">
        <v>0</v>
      </c>
      <c r="G5" s="2"/>
      <c r="K5" s="38">
        <v>0.5</v>
      </c>
    </row>
    <row r="6" spans="1:11" ht="15" x14ac:dyDescent="0.2">
      <c r="D6" s="1" t="s">
        <v>72</v>
      </c>
      <c r="G6" s="2"/>
    </row>
    <row r="7" spans="1:11" ht="30.75" thickBot="1" x14ac:dyDescent="0.25">
      <c r="A7" s="5" t="s">
        <v>1</v>
      </c>
      <c r="B7" s="5" t="s">
        <v>5</v>
      </c>
      <c r="C7" s="5" t="s">
        <v>9</v>
      </c>
      <c r="D7" s="5" t="s">
        <v>2</v>
      </c>
      <c r="E7" s="5" t="s">
        <v>3</v>
      </c>
      <c r="F7" s="5">
        <v>2018</v>
      </c>
      <c r="G7" s="5">
        <v>2030</v>
      </c>
      <c r="H7" s="5">
        <v>2070</v>
      </c>
      <c r="I7" s="5" t="s">
        <v>4</v>
      </c>
      <c r="K7" s="4" t="s">
        <v>10</v>
      </c>
    </row>
    <row r="8" spans="1:11" x14ac:dyDescent="0.2">
      <c r="A8" s="2" t="str">
        <f>"UC_RSD_DeepRetrofitCap-"&amp;K8</f>
        <v>UC_RSD_DeepRetrofitCap-Apt</v>
      </c>
      <c r="B8" s="2" t="str">
        <f>"Maximum number of deep retrofitted dwellings in RSD "&amp;K8</f>
        <v>Maximum number of deep retrofitted dwellings in RSD Apt</v>
      </c>
      <c r="C8" s="2" t="str">
        <f>"R-RTFT-"&amp;K8&amp;"_Deep"</f>
        <v>R-RTFT-Apt_Deep</v>
      </c>
      <c r="D8" s="2" t="s">
        <v>71</v>
      </c>
      <c r="E8" s="2">
        <v>1</v>
      </c>
      <c r="F8" s="14">
        <f>N20*F$15</f>
        <v>0</v>
      </c>
      <c r="G8" s="14">
        <f>H8*$K$5</f>
        <v>38.413915624973207</v>
      </c>
      <c r="H8" s="14">
        <f>(H23*G$15)/1000</f>
        <v>76.827831249946414</v>
      </c>
      <c r="I8" s="2">
        <v>5</v>
      </c>
      <c r="K8" s="2" t="s">
        <v>7</v>
      </c>
    </row>
    <row r="9" spans="1:11" x14ac:dyDescent="0.2">
      <c r="A9" s="2" t="str">
        <f>"UC_RSD_ShallowRetrofitCap-"&amp;K9</f>
        <v>UC_RSD_ShallowRetrofitCap-Apt</v>
      </c>
      <c r="B9" s="2" t="str">
        <f>"Maximum number of deep retrofitted dwellings in RSD "&amp;K9</f>
        <v>Maximum number of deep retrofitted dwellings in RSD Apt</v>
      </c>
      <c r="C9" s="2" t="str">
        <f>"R-RTFT-"&amp;K9&amp;"_Shallow"</f>
        <v>R-RTFT-Apt_Shallow</v>
      </c>
      <c r="D9" s="2" t="s">
        <v>71</v>
      </c>
      <c r="E9" s="2">
        <v>1</v>
      </c>
      <c r="F9" s="14">
        <f>N21*F$15</f>
        <v>0</v>
      </c>
      <c r="G9" s="14">
        <f t="shared" ref="G9:G13" si="0">H9*$K$5</f>
        <v>23.3155520342006</v>
      </c>
      <c r="H9" s="14">
        <f>(H22*G$15)/1000</f>
        <v>46.6311040684012</v>
      </c>
      <c r="I9" s="2">
        <v>5</v>
      </c>
      <c r="K9" s="2" t="s">
        <v>7</v>
      </c>
    </row>
    <row r="10" spans="1:11" x14ac:dyDescent="0.2">
      <c r="A10" s="2" t="str">
        <f>"UC_RSD_DeepRetrofitCap-"&amp;K10</f>
        <v>UC_RSD_DeepRetrofitCap-Att</v>
      </c>
      <c r="B10" s="2" t="str">
        <f>"Maximum number of deep retrofitted dwellings in RSD "&amp;K10</f>
        <v>Maximum number of deep retrofitted dwellings in RSD Att</v>
      </c>
      <c r="C10" s="2" t="str">
        <f>"R-RTFT-"&amp;K10&amp;"_Deep"</f>
        <v>R-RTFT-Att_Deep</v>
      </c>
      <c r="D10" s="2" t="s">
        <v>71</v>
      </c>
      <c r="E10" s="2">
        <v>1</v>
      </c>
      <c r="F10" s="14">
        <f>N21*F$15</f>
        <v>0</v>
      </c>
      <c r="G10" s="14">
        <f t="shared" si="0"/>
        <v>155.11153646613343</v>
      </c>
      <c r="H10" s="14">
        <f>(F23*G$15)/1000</f>
        <v>310.22307293226686</v>
      </c>
      <c r="I10" s="2">
        <v>5</v>
      </c>
      <c r="K10" s="2" t="s">
        <v>6</v>
      </c>
    </row>
    <row r="11" spans="1:11" x14ac:dyDescent="0.2">
      <c r="A11" s="2" t="str">
        <f>"UC_RSD_ShallowRetrofitCap-"&amp;K11</f>
        <v>UC_RSD_ShallowRetrofitCap-Att</v>
      </c>
      <c r="B11" s="2" t="str">
        <f>"Maximum number of deep retrofitted dwellings in RSD "&amp;K11</f>
        <v>Maximum number of deep retrofitted dwellings in RSD Att</v>
      </c>
      <c r="C11" s="2" t="str">
        <f>"R-RTFT-"&amp;K11&amp;"_Shallow"</f>
        <v>R-RTFT-Att_Shallow</v>
      </c>
      <c r="D11" s="2" t="s">
        <v>71</v>
      </c>
      <c r="E11" s="2">
        <v>1</v>
      </c>
      <c r="F11" s="14">
        <f>N23*F$15</f>
        <v>0</v>
      </c>
      <c r="G11" s="14">
        <f t="shared" si="0"/>
        <v>111.6805122265923</v>
      </c>
      <c r="H11" s="14">
        <f>(F22*G$15)/1000</f>
        <v>223.3610244531846</v>
      </c>
      <c r="I11" s="2">
        <v>5</v>
      </c>
      <c r="K11" s="2" t="s">
        <v>6</v>
      </c>
    </row>
    <row r="12" spans="1:11" x14ac:dyDescent="0.2">
      <c r="A12" s="2" t="str">
        <f>"UC_RSD_DeepRetrofitCap-"&amp;K12</f>
        <v>UC_RSD_DeepRetrofitCap-Det</v>
      </c>
      <c r="B12" s="2" t="str">
        <f>"Maximum number of deep retrofitted dwellings in RSD "&amp;K12</f>
        <v>Maximum number of deep retrofitted dwellings in RSD Det</v>
      </c>
      <c r="C12" s="31" t="str">
        <f>"R-RTFT-"&amp;K12&amp;"_Deep"</f>
        <v>R-RTFT-Det_Deep</v>
      </c>
      <c r="D12" s="31" t="s">
        <v>71</v>
      </c>
      <c r="E12" s="31">
        <v>1</v>
      </c>
      <c r="F12" s="32">
        <f>N22*F$15</f>
        <v>0</v>
      </c>
      <c r="G12" s="14">
        <f t="shared" si="0"/>
        <v>146.34996959121278</v>
      </c>
      <c r="H12" s="14">
        <f>(G23*G$15)/1000</f>
        <v>292.69993918242557</v>
      </c>
      <c r="I12" s="2">
        <v>5</v>
      </c>
      <c r="J12" s="31"/>
      <c r="K12" s="31" t="s">
        <v>8</v>
      </c>
    </row>
    <row r="13" spans="1:11" ht="13.5" thickBot="1" x14ac:dyDescent="0.25">
      <c r="A13" s="2" t="str">
        <f>"UC_RSD_ShallowRetrofitCap-"&amp;K13</f>
        <v>UC_RSD_ShallowRetrofitCap-Det</v>
      </c>
      <c r="B13" s="2" t="str">
        <f>"Maximum number of deep retrofitted dwellings in RSD "&amp;K13</f>
        <v>Maximum number of deep retrofitted dwellings in RSD Det</v>
      </c>
      <c r="C13" s="33" t="str">
        <f>"R-RTFT-"&amp;K13&amp;"_Shallow"</f>
        <v>R-RTFT-Det_Shallow</v>
      </c>
      <c r="D13" s="33" t="s">
        <v>71</v>
      </c>
      <c r="E13" s="33">
        <v>1</v>
      </c>
      <c r="F13" s="34">
        <f>N25*F$15</f>
        <v>0</v>
      </c>
      <c r="G13" s="34">
        <f t="shared" si="0"/>
        <v>99.476432005657898</v>
      </c>
      <c r="H13" s="34">
        <f>(G22*G$15)/1000</f>
        <v>198.9528640113158</v>
      </c>
      <c r="I13" s="33">
        <v>5</v>
      </c>
      <c r="J13" s="31"/>
      <c r="K13" s="31" t="s">
        <v>8</v>
      </c>
    </row>
    <row r="14" spans="1:11" ht="13.5" thickTop="1" x14ac:dyDescent="0.2"/>
    <row r="15" spans="1:11" x14ac:dyDescent="0.2">
      <c r="C15" s="2" t="s">
        <v>76</v>
      </c>
      <c r="F15" s="18">
        <v>0</v>
      </c>
      <c r="G15" s="20">
        <v>0.95</v>
      </c>
    </row>
    <row r="16" spans="1:11" x14ac:dyDescent="0.2">
      <c r="G16" s="2"/>
    </row>
    <row r="17" spans="2:15" x14ac:dyDescent="0.2">
      <c r="G17" s="2"/>
    </row>
    <row r="18" spans="2:15" ht="13.5" thickBot="1" x14ac:dyDescent="0.25"/>
    <row r="19" spans="2:15" ht="15.75" thickBot="1" x14ac:dyDescent="0.25">
      <c r="B19"/>
      <c r="C19" s="35">
        <v>2018</v>
      </c>
      <c r="D19" s="36"/>
      <c r="E19" s="37"/>
      <c r="F19" s="35">
        <v>2070</v>
      </c>
      <c r="G19" s="36"/>
      <c r="H19" s="37"/>
      <c r="K19" s="16"/>
      <c r="L19" s="16"/>
      <c r="M19" s="16"/>
      <c r="N19" s="17">
        <v>2018</v>
      </c>
      <c r="O19" s="17">
        <v>2070</v>
      </c>
    </row>
    <row r="20" spans="2:15" ht="15" x14ac:dyDescent="0.2">
      <c r="B20"/>
      <c r="C20" s="23" t="s">
        <v>77</v>
      </c>
      <c r="D20" s="21" t="s">
        <v>78</v>
      </c>
      <c r="E20" s="24" t="s">
        <v>79</v>
      </c>
      <c r="F20" s="23" t="s">
        <v>77</v>
      </c>
      <c r="G20" s="21" t="s">
        <v>78</v>
      </c>
      <c r="H20" s="24" t="s">
        <v>79</v>
      </c>
      <c r="K20" s="2" t="s">
        <v>75</v>
      </c>
      <c r="L20" s="2" t="s">
        <v>7</v>
      </c>
      <c r="N20" s="14">
        <v>206.79888499999998</v>
      </c>
      <c r="O20" s="14">
        <v>172.33</v>
      </c>
    </row>
    <row r="21" spans="2:15" x14ac:dyDescent="0.2">
      <c r="B21" t="s">
        <v>80</v>
      </c>
      <c r="C21" s="22">
        <v>92323.794764485472</v>
      </c>
      <c r="D21" s="22">
        <v>103369.76677783766</v>
      </c>
      <c r="E21" s="22">
        <v>50844.518002144141</v>
      </c>
      <c r="F21" s="25">
        <f>C21*0.8333</f>
        <v>76933.418177245752</v>
      </c>
      <c r="G21" s="26">
        <f t="shared" ref="G21:H23" si="1">D21*0.8333</f>
        <v>86138.026655972135</v>
      </c>
      <c r="H21" s="27">
        <f t="shared" si="1"/>
        <v>42368.736851186717</v>
      </c>
      <c r="L21" s="2" t="s">
        <v>6</v>
      </c>
      <c r="N21" s="14">
        <v>766.35172099999977</v>
      </c>
      <c r="O21" s="14">
        <v>638.63</v>
      </c>
    </row>
    <row r="22" spans="2:15" x14ac:dyDescent="0.2">
      <c r="B22" t="s">
        <v>81</v>
      </c>
      <c r="C22" s="22">
        <v>282151.52747564798</v>
      </c>
      <c r="D22" s="22">
        <v>251318.93361374349</v>
      </c>
      <c r="E22" s="22">
        <v>58904.8034364337</v>
      </c>
      <c r="F22" s="25">
        <f t="shared" ref="F22:F23" si="2">C22*0.8333</f>
        <v>235116.86784545748</v>
      </c>
      <c r="G22" s="26">
        <f t="shared" si="1"/>
        <v>209424.06738033245</v>
      </c>
      <c r="H22" s="27">
        <f t="shared" si="1"/>
        <v>49085.372703580208</v>
      </c>
      <c r="K22" s="3"/>
      <c r="L22" s="3" t="s">
        <v>8</v>
      </c>
      <c r="M22" s="3"/>
      <c r="N22" s="15">
        <v>724.42972899999995</v>
      </c>
      <c r="O22" s="15">
        <v>603.68299999999999</v>
      </c>
    </row>
    <row r="23" spans="2:15" ht="13.5" thickBot="1" x14ac:dyDescent="0.25">
      <c r="B23" t="s">
        <v>82</v>
      </c>
      <c r="C23" s="22">
        <v>391876.39875986642</v>
      </c>
      <c r="D23" s="22">
        <v>369741.02860841871</v>
      </c>
      <c r="E23" s="22">
        <v>97049.563561422125</v>
      </c>
      <c r="F23" s="28">
        <f t="shared" si="2"/>
        <v>326550.6030865967</v>
      </c>
      <c r="G23" s="29">
        <f t="shared" si="1"/>
        <v>308105.19913939532</v>
      </c>
      <c r="H23" s="30">
        <f t="shared" si="1"/>
        <v>80871.401315733063</v>
      </c>
    </row>
    <row r="24" spans="2:15" x14ac:dyDescent="0.2">
      <c r="B24"/>
      <c r="C24"/>
      <c r="D24"/>
      <c r="E24"/>
      <c r="F24"/>
      <c r="G24"/>
      <c r="H24"/>
      <c r="I24"/>
      <c r="J24"/>
    </row>
    <row r="25" spans="2:15" x14ac:dyDescent="0.2">
      <c r="G25" s="2"/>
    </row>
    <row r="26" spans="2:15" x14ac:dyDescent="0.2">
      <c r="C26" s="2">
        <f>C21/SUM(C22:C23)</f>
        <v>0.1369732486903314</v>
      </c>
      <c r="D26" s="2">
        <f t="shared" ref="D26:E26" si="3">D21/SUM(D22:D23)</f>
        <v>0.16644088021385089</v>
      </c>
      <c r="E26" s="2">
        <f t="shared" si="3"/>
        <v>0.32602176509006114</v>
      </c>
      <c r="G26" s="2"/>
    </row>
    <row r="27" spans="2:15" x14ac:dyDescent="0.2">
      <c r="G27" s="2"/>
    </row>
    <row r="28" spans="2:15" x14ac:dyDescent="0.2">
      <c r="G28" s="2"/>
    </row>
    <row r="29" spans="2:15" x14ac:dyDescent="0.2">
      <c r="B29"/>
      <c r="C29"/>
      <c r="D29"/>
      <c r="E29"/>
    </row>
  </sheetData>
  <mergeCells count="2">
    <mergeCell ref="C19:E19"/>
    <mergeCell ref="F19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2021-04-08T14:38:51Z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111425280570983</vt:r8>
  </property>
</Properties>
</file>