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C473CA9A-1DFD-4FF2-9177-21355EA2D3D8}" xr6:coauthVersionLast="45" xr6:coauthVersionMax="45" xr10:uidLastSave="{00000000-0000-0000-0000-000000000000}"/>
  <bookViews>
    <workbookView xWindow="-98" yWindow="-98" windowWidth="20715" windowHeight="13276" firstSheet="3" activeTab="11" xr2:uid="{00000000-000D-0000-FFFF-FFFF00000000}"/>
  </bookViews>
  <sheets>
    <sheet name="Cover" sheetId="19" r:id="rId1"/>
    <sheet name="Intro" sheetId="20" r:id="rId2"/>
    <sheet name="COM_CH" sheetId="16" r:id="rId3"/>
    <sheet name="Raw_CH" sheetId="24" r:id="rId4"/>
    <sheet name="COM_CW" sheetId="29" r:id="rId5"/>
    <sheet name="Raw_CW" sheetId="26" r:id="rId6"/>
    <sheet name="COM_CC" sheetId="31" r:id="rId7"/>
    <sheet name="Raw_CC" sheetId="30" r:id="rId8"/>
    <sheet name="COM_COth" sheetId="33" r:id="rId9"/>
    <sheet name="Raw_COth" sheetId="32" r:id="rId10"/>
    <sheet name="COM_PV" sheetId="34" r:id="rId11"/>
    <sheet name="COM_CHP" sheetId="35" r:id="rId12"/>
    <sheet name="Raw_CCHP" sheetId="36" r:id="rId13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35" l="1"/>
  <c r="G20" i="35"/>
  <c r="F20" i="35"/>
  <c r="H19" i="35"/>
  <c r="G19" i="35"/>
  <c r="F19" i="35"/>
  <c r="H17" i="35"/>
  <c r="G17" i="35"/>
  <c r="F17" i="35"/>
  <c r="E18" i="35"/>
  <c r="E20" i="35"/>
  <c r="E19" i="35"/>
  <c r="E17" i="35"/>
  <c r="E16" i="35"/>
  <c r="E15" i="35"/>
  <c r="E14" i="35"/>
  <c r="E13" i="35"/>
  <c r="E12" i="35"/>
  <c r="E11" i="35"/>
  <c r="E10" i="35"/>
  <c r="E9" i="35"/>
  <c r="E8" i="35"/>
  <c r="E7" i="35"/>
  <c r="H6" i="35"/>
  <c r="G6" i="35"/>
  <c r="F6" i="35"/>
  <c r="E6" i="35"/>
  <c r="Y20" i="35"/>
  <c r="X20" i="35"/>
  <c r="W20" i="35"/>
  <c r="Y19" i="35"/>
  <c r="X19" i="35"/>
  <c r="W19" i="35"/>
  <c r="Y18" i="35"/>
  <c r="X18" i="35"/>
  <c r="W18" i="35"/>
  <c r="Y17" i="35"/>
  <c r="X17" i="35"/>
  <c r="W17" i="35"/>
  <c r="Y16" i="35"/>
  <c r="X16" i="35"/>
  <c r="W16" i="35"/>
  <c r="Y15" i="35"/>
  <c r="X15" i="35"/>
  <c r="W15" i="35"/>
  <c r="Y14" i="35"/>
  <c r="X14" i="35"/>
  <c r="W14" i="35"/>
  <c r="Y13" i="35"/>
  <c r="X13" i="35"/>
  <c r="W13" i="35"/>
  <c r="Y12" i="35"/>
  <c r="X12" i="35"/>
  <c r="W12" i="35"/>
  <c r="Y11" i="35"/>
  <c r="X11" i="35"/>
  <c r="W11" i="35"/>
  <c r="Y10" i="35"/>
  <c r="X10" i="35"/>
  <c r="W10" i="35"/>
  <c r="Y9" i="35"/>
  <c r="X9" i="35"/>
  <c r="W9" i="35"/>
  <c r="Y8" i="35"/>
  <c r="X8" i="35"/>
  <c r="W8" i="35"/>
  <c r="Y7" i="35"/>
  <c r="X7" i="35"/>
  <c r="W7" i="35"/>
  <c r="Y6" i="35"/>
  <c r="X6" i="35"/>
  <c r="W6" i="35"/>
  <c r="V20" i="35"/>
  <c r="V19" i="35"/>
  <c r="V18" i="35"/>
  <c r="V17" i="35"/>
  <c r="V16" i="35"/>
  <c r="V15" i="35"/>
  <c r="V14" i="35"/>
  <c r="V13" i="35"/>
  <c r="V12" i="35"/>
  <c r="V11" i="35"/>
  <c r="V10" i="35"/>
  <c r="V9" i="35"/>
  <c r="V8" i="35"/>
  <c r="V7" i="35"/>
  <c r="V6" i="35"/>
  <c r="U19" i="35"/>
  <c r="U17" i="35"/>
  <c r="U20" i="35"/>
  <c r="U18" i="35"/>
  <c r="U16" i="35"/>
  <c r="U15" i="35"/>
  <c r="U14" i="35"/>
  <c r="U13" i="35"/>
  <c r="U12" i="35"/>
  <c r="U11" i="35"/>
  <c r="U10" i="35"/>
  <c r="U9" i="35"/>
  <c r="U8" i="35"/>
  <c r="U7" i="35"/>
  <c r="U6" i="35"/>
  <c r="S19" i="35"/>
  <c r="S17" i="35"/>
  <c r="S20" i="35"/>
  <c r="S18" i="35"/>
  <c r="S16" i="35"/>
  <c r="S15" i="35"/>
  <c r="S14" i="35"/>
  <c r="S13" i="35"/>
  <c r="S12" i="35"/>
  <c r="S11" i="35"/>
  <c r="S10" i="35"/>
  <c r="S9" i="35"/>
  <c r="S8" i="35"/>
  <c r="S7" i="35"/>
  <c r="S6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Q20" i="35"/>
  <c r="P20" i="35"/>
  <c r="O20" i="35"/>
  <c r="N20" i="35"/>
  <c r="Q19" i="35"/>
  <c r="P19" i="35"/>
  <c r="O19" i="35"/>
  <c r="N19" i="35"/>
  <c r="Q18" i="35"/>
  <c r="P18" i="35"/>
  <c r="O18" i="35"/>
  <c r="N18" i="35"/>
  <c r="Q17" i="35"/>
  <c r="P17" i="35"/>
  <c r="O17" i="35"/>
  <c r="N17" i="35"/>
  <c r="Q16" i="35"/>
  <c r="P16" i="35"/>
  <c r="O16" i="35"/>
  <c r="N16" i="35"/>
  <c r="Q15" i="35"/>
  <c r="P15" i="35"/>
  <c r="O15" i="35"/>
  <c r="N15" i="35"/>
  <c r="Q14" i="35"/>
  <c r="P14" i="35"/>
  <c r="O14" i="35"/>
  <c r="N14" i="35"/>
  <c r="Q13" i="35"/>
  <c r="P13" i="35"/>
  <c r="O13" i="35"/>
  <c r="N13" i="35"/>
  <c r="Q12" i="35"/>
  <c r="P12" i="35"/>
  <c r="O12" i="35"/>
  <c r="N12" i="35"/>
  <c r="Q11" i="35"/>
  <c r="P11" i="35"/>
  <c r="O11" i="35"/>
  <c r="N11" i="35"/>
  <c r="Q10" i="35"/>
  <c r="P10" i="35"/>
  <c r="O10" i="35"/>
  <c r="N10" i="35"/>
  <c r="Q9" i="35"/>
  <c r="P9" i="35"/>
  <c r="O9" i="35"/>
  <c r="N9" i="35"/>
  <c r="Q8" i="35"/>
  <c r="P8" i="35"/>
  <c r="O8" i="35"/>
  <c r="N8" i="35"/>
  <c r="Q7" i="35"/>
  <c r="P7" i="35"/>
  <c r="O7" i="35"/>
  <c r="N7" i="35"/>
  <c r="Q6" i="35"/>
  <c r="P6" i="35"/>
  <c r="O6" i="35"/>
  <c r="N6" i="35"/>
  <c r="M20" i="35"/>
  <c r="L20" i="35"/>
  <c r="K20" i="35"/>
  <c r="J20" i="35"/>
  <c r="M19" i="35"/>
  <c r="L19" i="35"/>
  <c r="K19" i="35"/>
  <c r="J19" i="35"/>
  <c r="M18" i="35"/>
  <c r="L18" i="35"/>
  <c r="K18" i="35"/>
  <c r="J18" i="35"/>
  <c r="M17" i="35"/>
  <c r="L17" i="35"/>
  <c r="K17" i="35"/>
  <c r="J17" i="35"/>
  <c r="M16" i="35"/>
  <c r="L16" i="35"/>
  <c r="K16" i="35"/>
  <c r="J16" i="35"/>
  <c r="M15" i="35"/>
  <c r="L15" i="35"/>
  <c r="K15" i="35"/>
  <c r="J15" i="35"/>
  <c r="M14" i="35"/>
  <c r="L14" i="35"/>
  <c r="K14" i="35"/>
  <c r="J14" i="35"/>
  <c r="M13" i="35"/>
  <c r="L13" i="35"/>
  <c r="K13" i="35"/>
  <c r="J13" i="35"/>
  <c r="M12" i="35"/>
  <c r="L12" i="35"/>
  <c r="K12" i="35"/>
  <c r="J12" i="35"/>
  <c r="M11" i="35"/>
  <c r="L11" i="35"/>
  <c r="K11" i="35"/>
  <c r="J11" i="35"/>
  <c r="M10" i="35"/>
  <c r="L10" i="35"/>
  <c r="K10" i="35"/>
  <c r="J10" i="35"/>
  <c r="M9" i="35"/>
  <c r="L9" i="35"/>
  <c r="K9" i="35"/>
  <c r="J9" i="35"/>
  <c r="M8" i="35"/>
  <c r="L8" i="35"/>
  <c r="K8" i="35"/>
  <c r="J8" i="35"/>
  <c r="M7" i="35"/>
  <c r="L7" i="35"/>
  <c r="K7" i="35"/>
  <c r="J7" i="35"/>
  <c r="M6" i="35"/>
  <c r="L6" i="35"/>
  <c r="K6" i="35"/>
  <c r="J6" i="35"/>
  <c r="B20" i="35"/>
  <c r="A20" i="35"/>
  <c r="B19" i="35"/>
  <c r="A19" i="35"/>
  <c r="B18" i="35"/>
  <c r="A18" i="35"/>
  <c r="B17" i="35"/>
  <c r="A17" i="35"/>
  <c r="B16" i="35"/>
  <c r="A16" i="35"/>
  <c r="B15" i="35"/>
  <c r="A15" i="35"/>
  <c r="B14" i="35"/>
  <c r="A14" i="35"/>
  <c r="B13" i="35"/>
  <c r="A13" i="35"/>
  <c r="B12" i="35"/>
  <c r="A12" i="35"/>
  <c r="B11" i="35"/>
  <c r="A11" i="35"/>
  <c r="B10" i="35"/>
  <c r="A10" i="35"/>
  <c r="B9" i="35"/>
  <c r="A9" i="35"/>
  <c r="B8" i="35"/>
  <c r="A8" i="35"/>
  <c r="B7" i="35"/>
  <c r="A7" i="35"/>
  <c r="B6" i="35"/>
  <c r="A6" i="35"/>
  <c r="AJ20" i="35"/>
  <c r="AJ19" i="35"/>
  <c r="AJ18" i="35"/>
  <c r="AJ17" i="35"/>
  <c r="AJ16" i="35"/>
  <c r="AJ15" i="35"/>
  <c r="AJ14" i="35"/>
  <c r="AJ13" i="35"/>
  <c r="AJ12" i="35"/>
  <c r="AJ11" i="35"/>
  <c r="AJ10" i="35"/>
  <c r="AJ9" i="35"/>
  <c r="AJ8" i="35"/>
  <c r="AJ7" i="35"/>
  <c r="AJ6" i="35"/>
  <c r="AH17" i="36"/>
  <c r="AI17" i="36" s="1"/>
  <c r="B17" i="36" s="1"/>
  <c r="AK20" i="35" s="1"/>
  <c r="AH16" i="36"/>
  <c r="AI16" i="36" s="1"/>
  <c r="B16" i="36" s="1"/>
  <c r="AK19" i="35" s="1"/>
  <c r="AH15" i="36"/>
  <c r="AI15" i="36" s="1"/>
  <c r="B15" i="36" s="1"/>
  <c r="AK18" i="35" s="1"/>
  <c r="AH14" i="36"/>
  <c r="AI14" i="36" s="1"/>
  <c r="B14" i="36" s="1"/>
  <c r="AK17" i="35" s="1"/>
  <c r="AH13" i="36"/>
  <c r="AI13" i="36" s="1"/>
  <c r="B13" i="36" s="1"/>
  <c r="AK16" i="35" s="1"/>
  <c r="AH12" i="36"/>
  <c r="AI12" i="36" s="1"/>
  <c r="B12" i="36" s="1"/>
  <c r="AK15" i="35" s="1"/>
  <c r="AH11" i="36"/>
  <c r="AI11" i="36" s="1"/>
  <c r="B11" i="36" s="1"/>
  <c r="AK14" i="35" s="1"/>
  <c r="AH10" i="36"/>
  <c r="AI10" i="36" s="1"/>
  <c r="B10" i="36" s="1"/>
  <c r="AK13" i="35" s="1"/>
  <c r="AH9" i="36"/>
  <c r="AI9" i="36" s="1"/>
  <c r="B9" i="36" s="1"/>
  <c r="AK12" i="35" s="1"/>
  <c r="AH8" i="36"/>
  <c r="AI8" i="36" s="1"/>
  <c r="B8" i="36" s="1"/>
  <c r="AK11" i="35" s="1"/>
  <c r="AH7" i="36"/>
  <c r="AI7" i="36" s="1"/>
  <c r="B7" i="36" s="1"/>
  <c r="AK10" i="35" s="1"/>
  <c r="AH6" i="36"/>
  <c r="AI6" i="36" s="1"/>
  <c r="B6" i="36" s="1"/>
  <c r="AK9" i="35" s="1"/>
  <c r="AH5" i="36"/>
  <c r="AI5" i="36" s="1"/>
  <c r="B5" i="36" s="1"/>
  <c r="AK8" i="35" s="1"/>
  <c r="AH4" i="36"/>
  <c r="AI4" i="36" s="1"/>
  <c r="B4" i="36" s="1"/>
  <c r="AK7" i="35" s="1"/>
  <c r="AH3" i="36"/>
  <c r="AI3" i="36" s="1"/>
  <c r="B3" i="36" s="1"/>
  <c r="AK6" i="35" l="1"/>
  <c r="N71" i="16"/>
  <c r="N72" i="16" s="1"/>
  <c r="N80" i="16" s="1"/>
  <c r="N69" i="16"/>
  <c r="N70" i="16" s="1"/>
  <c r="N78" i="16" s="1"/>
  <c r="M72" i="16"/>
  <c r="M80" i="16" s="1"/>
  <c r="M71" i="16"/>
  <c r="M69" i="16"/>
  <c r="M77" i="16" s="1"/>
  <c r="K71" i="16"/>
  <c r="K72" i="16" s="1"/>
  <c r="K80" i="16" s="1"/>
  <c r="J71" i="16"/>
  <c r="J79" i="16" s="1"/>
  <c r="K69" i="16"/>
  <c r="J69" i="16"/>
  <c r="J70" i="16" s="1"/>
  <c r="J78" i="16" s="1"/>
  <c r="I72" i="16"/>
  <c r="I80" i="16" s="1"/>
  <c r="I71" i="16"/>
  <c r="I69" i="16"/>
  <c r="I77" i="16" s="1"/>
  <c r="E69" i="16"/>
  <c r="E77" i="16" s="1"/>
  <c r="S80" i="16"/>
  <c r="R80" i="16"/>
  <c r="Q80" i="16"/>
  <c r="O80" i="16"/>
  <c r="L80" i="16"/>
  <c r="G80" i="16"/>
  <c r="E80" i="16"/>
  <c r="S79" i="16"/>
  <c r="R79" i="16"/>
  <c r="Q79" i="16"/>
  <c r="O79" i="16"/>
  <c r="N79" i="16"/>
  <c r="M79" i="16"/>
  <c r="L79" i="16"/>
  <c r="K79" i="16"/>
  <c r="I79" i="16"/>
  <c r="H79" i="16"/>
  <c r="G79" i="16"/>
  <c r="F79" i="16"/>
  <c r="R78" i="16"/>
  <c r="Q78" i="16"/>
  <c r="P78" i="16"/>
  <c r="O78" i="16"/>
  <c r="L78" i="16"/>
  <c r="H78" i="16"/>
  <c r="E78" i="16"/>
  <c r="S77" i="16"/>
  <c r="R77" i="16"/>
  <c r="Q77" i="16"/>
  <c r="P77" i="16"/>
  <c r="O77" i="16"/>
  <c r="N77" i="16"/>
  <c r="L77" i="16"/>
  <c r="K77" i="16"/>
  <c r="J77" i="16"/>
  <c r="H77" i="16"/>
  <c r="G77" i="16"/>
  <c r="F77" i="16"/>
  <c r="A80" i="16"/>
  <c r="A79" i="16"/>
  <c r="A78" i="16"/>
  <c r="A77" i="16"/>
  <c r="W80" i="16"/>
  <c r="B80" i="16" s="1"/>
  <c r="W79" i="16"/>
  <c r="B79" i="16" s="1"/>
  <c r="W78" i="16"/>
  <c r="B78" i="16" s="1"/>
  <c r="W77" i="16"/>
  <c r="B77" i="16" s="1"/>
  <c r="J72" i="16"/>
  <c r="J80" i="16" s="1"/>
  <c r="K70" i="16"/>
  <c r="K78" i="16" s="1"/>
  <c r="F70" i="16"/>
  <c r="F78" i="16" s="1"/>
  <c r="A72" i="16"/>
  <c r="A71" i="16"/>
  <c r="A70" i="16"/>
  <c r="A69" i="16"/>
  <c r="W69" i="16"/>
  <c r="B69" i="16" s="1"/>
  <c r="W72" i="16"/>
  <c r="B72" i="16" s="1"/>
  <c r="W71" i="16"/>
  <c r="B71" i="16" s="1"/>
  <c r="W70" i="16"/>
  <c r="B70" i="16" s="1"/>
  <c r="I70" i="16" l="1"/>
  <c r="I78" i="16" s="1"/>
  <c r="M70" i="16"/>
  <c r="M78" i="16" s="1"/>
  <c r="A37" i="16"/>
  <c r="C37" i="16"/>
  <c r="I37" i="16"/>
  <c r="W37" i="16"/>
  <c r="B37" i="16" s="1"/>
  <c r="A38" i="16"/>
  <c r="C38" i="16"/>
  <c r="I38" i="16"/>
  <c r="W38" i="16"/>
  <c r="B38" i="16" s="1"/>
  <c r="A39" i="16"/>
  <c r="C39" i="16"/>
  <c r="I39" i="16"/>
  <c r="W39" i="16"/>
  <c r="B39" i="16" s="1"/>
  <c r="B6" i="34" l="1"/>
  <c r="AG6" i="34" s="1"/>
  <c r="AF6" i="34"/>
  <c r="S34" i="29" l="1"/>
  <c r="S33" i="29"/>
  <c r="S32" i="29"/>
  <c r="S31" i="29"/>
  <c r="S30" i="29"/>
  <c r="S29" i="29"/>
  <c r="S28" i="29"/>
  <c r="S27" i="29"/>
  <c r="S26" i="29"/>
  <c r="S25" i="29"/>
  <c r="S24" i="29"/>
  <c r="S23" i="29"/>
  <c r="S17" i="29"/>
  <c r="S16" i="29"/>
  <c r="S15" i="29"/>
  <c r="S14" i="29"/>
  <c r="S13" i="29"/>
  <c r="S12" i="29"/>
  <c r="S11" i="29"/>
  <c r="S10" i="29"/>
  <c r="S9" i="29"/>
  <c r="S8" i="29"/>
  <c r="S7" i="29"/>
  <c r="S6" i="29"/>
  <c r="L22" i="33" l="1"/>
  <c r="K22" i="33"/>
  <c r="J22" i="33"/>
  <c r="I22" i="33"/>
  <c r="H22" i="33"/>
  <c r="G22" i="33"/>
  <c r="E22" i="33"/>
  <c r="A22" i="33"/>
  <c r="P22" i="33"/>
  <c r="B22" i="33" s="1"/>
  <c r="L20" i="33"/>
  <c r="K20" i="33"/>
  <c r="J20" i="33"/>
  <c r="I20" i="33"/>
  <c r="H20" i="33"/>
  <c r="G20" i="33"/>
  <c r="E20" i="33"/>
  <c r="L19" i="33"/>
  <c r="K19" i="33"/>
  <c r="J19" i="33"/>
  <c r="I19" i="33"/>
  <c r="H19" i="33"/>
  <c r="G19" i="33"/>
  <c r="E19" i="33"/>
  <c r="L18" i="33"/>
  <c r="K18" i="33"/>
  <c r="J18" i="33"/>
  <c r="I18" i="33"/>
  <c r="H18" i="33"/>
  <c r="G18" i="33"/>
  <c r="E18" i="33"/>
  <c r="L17" i="33"/>
  <c r="K17" i="33"/>
  <c r="J17" i="33"/>
  <c r="I17" i="33"/>
  <c r="H17" i="33"/>
  <c r="G17" i="33"/>
  <c r="E17" i="33"/>
  <c r="A20" i="33"/>
  <c r="A19" i="33"/>
  <c r="A18" i="33"/>
  <c r="A17" i="33"/>
  <c r="P20" i="33"/>
  <c r="B20" i="33" s="1"/>
  <c r="P19" i="33"/>
  <c r="B19" i="33" s="1"/>
  <c r="P18" i="33"/>
  <c r="B18" i="33" s="1"/>
  <c r="P17" i="33"/>
  <c r="B17" i="33" s="1"/>
  <c r="P14" i="33"/>
  <c r="P13" i="33"/>
  <c r="B13" i="33" s="1"/>
  <c r="P12" i="33"/>
  <c r="B12" i="33" s="1"/>
  <c r="P11" i="33"/>
  <c r="B11" i="33" s="1"/>
  <c r="L15" i="33"/>
  <c r="L14" i="33"/>
  <c r="L13" i="33"/>
  <c r="L12" i="33"/>
  <c r="L11" i="33"/>
  <c r="K15" i="33"/>
  <c r="K14" i="33"/>
  <c r="K13" i="33"/>
  <c r="K12" i="33"/>
  <c r="K11" i="33"/>
  <c r="J15" i="33"/>
  <c r="J14" i="33"/>
  <c r="J13" i="33"/>
  <c r="J12" i="33"/>
  <c r="J11" i="33"/>
  <c r="I15" i="33"/>
  <c r="I14" i="33"/>
  <c r="I13" i="33"/>
  <c r="I12" i="33"/>
  <c r="I11" i="33"/>
  <c r="H15" i="33"/>
  <c r="H14" i="33"/>
  <c r="H13" i="33"/>
  <c r="H12" i="33"/>
  <c r="H11" i="33"/>
  <c r="G15" i="33"/>
  <c r="G14" i="33"/>
  <c r="G13" i="33"/>
  <c r="G12" i="33"/>
  <c r="G11" i="33"/>
  <c r="E15" i="33"/>
  <c r="E14" i="33"/>
  <c r="E13" i="33"/>
  <c r="E12" i="33"/>
  <c r="E11" i="33"/>
  <c r="B15" i="33"/>
  <c r="A15" i="33"/>
  <c r="B14" i="33"/>
  <c r="A14" i="33"/>
  <c r="A13" i="33"/>
  <c r="A12" i="33"/>
  <c r="A11" i="33"/>
  <c r="P15" i="33"/>
  <c r="L9" i="33" l="1"/>
  <c r="L8" i="33"/>
  <c r="L7" i="33"/>
  <c r="K9" i="33"/>
  <c r="K8" i="33"/>
  <c r="K7" i="33"/>
  <c r="J9" i="33"/>
  <c r="J8" i="33"/>
  <c r="J7" i="33"/>
  <c r="I9" i="33"/>
  <c r="I8" i="33"/>
  <c r="I7" i="33"/>
  <c r="H9" i="33"/>
  <c r="H8" i="33"/>
  <c r="H7" i="33"/>
  <c r="G9" i="33"/>
  <c r="G8" i="33"/>
  <c r="G7" i="33" l="1"/>
  <c r="E9" i="33"/>
  <c r="E8" i="33"/>
  <c r="E7" i="33"/>
  <c r="P9" i="33"/>
  <c r="B9" i="33" s="1"/>
  <c r="P8" i="33"/>
  <c r="P7" i="33"/>
  <c r="A9" i="33"/>
  <c r="A8" i="33"/>
  <c r="A7" i="33"/>
  <c r="B25" i="32"/>
  <c r="O31" i="32"/>
  <c r="P31" i="32" s="1"/>
  <c r="B31" i="32" s="1"/>
  <c r="O25" i="32"/>
  <c r="P25" i="32" s="1"/>
  <c r="O24" i="32"/>
  <c r="P24" i="32" s="1"/>
  <c r="B24" i="32" s="1"/>
  <c r="O23" i="32"/>
  <c r="P23" i="32" s="1"/>
  <c r="B23" i="32" s="1"/>
  <c r="O22" i="32"/>
  <c r="P22" i="32" s="1"/>
  <c r="B22" i="32" s="1"/>
  <c r="O16" i="32"/>
  <c r="P16" i="32" s="1"/>
  <c r="B16" i="32" s="1"/>
  <c r="O15" i="32"/>
  <c r="P15" i="32" s="1"/>
  <c r="B15" i="32" s="1"/>
  <c r="O14" i="32"/>
  <c r="P14" i="32" s="1"/>
  <c r="B14" i="32" s="1"/>
  <c r="O13" i="32"/>
  <c r="P13" i="32" s="1"/>
  <c r="B13" i="32" s="1"/>
  <c r="O12" i="32"/>
  <c r="P12" i="32" s="1"/>
  <c r="B12" i="32" s="1"/>
  <c r="O6" i="32"/>
  <c r="P6" i="32" s="1"/>
  <c r="B6" i="32" s="1"/>
  <c r="O5" i="32"/>
  <c r="P5" i="32" s="1"/>
  <c r="B5" i="32" s="1"/>
  <c r="O4" i="32"/>
  <c r="P4" i="32" s="1"/>
  <c r="B4" i="32" s="1"/>
  <c r="B8" i="33" l="1"/>
  <c r="B7" i="33"/>
  <c r="L12" i="31" l="1"/>
  <c r="L11" i="31"/>
  <c r="L23" i="31" s="1"/>
  <c r="L10" i="31"/>
  <c r="L22" i="31" s="1"/>
  <c r="L9" i="31"/>
  <c r="L8" i="31"/>
  <c r="L20" i="31" s="1"/>
  <c r="L7" i="31"/>
  <c r="L19" i="31" s="1"/>
  <c r="L24" i="31"/>
  <c r="L6" i="31"/>
  <c r="L18" i="31" s="1"/>
  <c r="K12" i="31"/>
  <c r="K11" i="31"/>
  <c r="K10" i="31"/>
  <c r="K9" i="31"/>
  <c r="K21" i="31" s="1"/>
  <c r="K8" i="31"/>
  <c r="K20" i="31" s="1"/>
  <c r="K7" i="31"/>
  <c r="K19" i="31" s="1"/>
  <c r="K23" i="31"/>
  <c r="K6" i="31"/>
  <c r="K18" i="31" s="1"/>
  <c r="J12" i="31"/>
  <c r="J11" i="31"/>
  <c r="J23" i="31" s="1"/>
  <c r="J10" i="31"/>
  <c r="J22" i="31" s="1"/>
  <c r="J9" i="31"/>
  <c r="J21" i="31" s="1"/>
  <c r="J8" i="31"/>
  <c r="J20" i="31" s="1"/>
  <c r="J7" i="31"/>
  <c r="J19" i="31" s="1"/>
  <c r="J24" i="31"/>
  <c r="J6" i="31"/>
  <c r="I12" i="31"/>
  <c r="I11" i="31"/>
  <c r="I23" i="31" s="1"/>
  <c r="I10" i="31"/>
  <c r="I22" i="31" s="1"/>
  <c r="I9" i="31"/>
  <c r="I21" i="31" s="1"/>
  <c r="I8" i="31"/>
  <c r="I7" i="31"/>
  <c r="I19" i="31" s="1"/>
  <c r="I24" i="31"/>
  <c r="I6" i="31"/>
  <c r="I18" i="31" s="1"/>
  <c r="H12" i="31"/>
  <c r="H11" i="31"/>
  <c r="H23" i="31" s="1"/>
  <c r="H10" i="31"/>
  <c r="H9" i="31"/>
  <c r="H21" i="31" s="1"/>
  <c r="H8" i="31"/>
  <c r="H20" i="31" s="1"/>
  <c r="H7" i="31"/>
  <c r="H19" i="31" s="1"/>
  <c r="H22" i="31"/>
  <c r="H24" i="31"/>
  <c r="H6" i="31"/>
  <c r="K22" i="31"/>
  <c r="K24" i="31"/>
  <c r="H18" i="31"/>
  <c r="G12" i="31"/>
  <c r="G24" i="31" s="1"/>
  <c r="G11" i="31"/>
  <c r="G23" i="31" s="1"/>
  <c r="G10" i="31"/>
  <c r="G9" i="31"/>
  <c r="G8" i="31"/>
  <c r="G20" i="31" s="1"/>
  <c r="G7" i="31"/>
  <c r="G19" i="31" s="1"/>
  <c r="G21" i="31"/>
  <c r="G6" i="31"/>
  <c r="G18" i="31" s="1"/>
  <c r="E12" i="31"/>
  <c r="E24" i="31" s="1"/>
  <c r="E11" i="31"/>
  <c r="E23" i="31" s="1"/>
  <c r="E10" i="31"/>
  <c r="E22" i="31" s="1"/>
  <c r="E9" i="31"/>
  <c r="E21" i="31" s="1"/>
  <c r="E8" i="31"/>
  <c r="E20" i="31" s="1"/>
  <c r="E7" i="31"/>
  <c r="E19" i="31" s="1"/>
  <c r="E6" i="31"/>
  <c r="E18" i="31" s="1"/>
  <c r="P24" i="31"/>
  <c r="B24" i="31" s="1"/>
  <c r="P23" i="31"/>
  <c r="B23" i="31" s="1"/>
  <c r="P9" i="31"/>
  <c r="B9" i="31" s="1"/>
  <c r="P8" i="31"/>
  <c r="B8" i="31" s="1"/>
  <c r="P7" i="31"/>
  <c r="B7" i="31" s="1"/>
  <c r="A6" i="31"/>
  <c r="A11" i="31"/>
  <c r="A7" i="31"/>
  <c r="F24" i="31"/>
  <c r="C24" i="31"/>
  <c r="A24" i="31"/>
  <c r="F23" i="31"/>
  <c r="C23" i="31"/>
  <c r="A23" i="31"/>
  <c r="P22" i="31"/>
  <c r="B22" i="31" s="1"/>
  <c r="F22" i="31"/>
  <c r="C22" i="31"/>
  <c r="A22" i="31"/>
  <c r="P21" i="31"/>
  <c r="B21" i="31" s="1"/>
  <c r="F21" i="31"/>
  <c r="C21" i="31"/>
  <c r="A21" i="31"/>
  <c r="P20" i="31"/>
  <c r="B20" i="31" s="1"/>
  <c r="F20" i="31"/>
  <c r="C20" i="31"/>
  <c r="A20" i="31"/>
  <c r="P19" i="31"/>
  <c r="B19" i="31" s="1"/>
  <c r="F19" i="31"/>
  <c r="C19" i="31"/>
  <c r="A19" i="31"/>
  <c r="P18" i="31"/>
  <c r="B18" i="31" s="1"/>
  <c r="F18" i="31"/>
  <c r="C18" i="31"/>
  <c r="A18" i="31"/>
  <c r="A12" i="31"/>
  <c r="P10" i="31"/>
  <c r="B10" i="31" s="1"/>
  <c r="G22" i="31"/>
  <c r="A10" i="31"/>
  <c r="L21" i="31"/>
  <c r="A9" i="31"/>
  <c r="I20" i="31"/>
  <c r="A8" i="31"/>
  <c r="P6" i="31"/>
  <c r="B6" i="31" s="1"/>
  <c r="J18" i="31"/>
  <c r="P11" i="31" l="1"/>
  <c r="B11" i="31" s="1"/>
  <c r="P12" i="31"/>
  <c r="B12" i="31" s="1"/>
  <c r="O3" i="30"/>
  <c r="P3" i="30" s="1"/>
  <c r="B3" i="30" s="1"/>
  <c r="O16" i="30"/>
  <c r="P16" i="30" s="1"/>
  <c r="B16" i="30" s="1"/>
  <c r="O15" i="30"/>
  <c r="P15" i="30" s="1"/>
  <c r="B15" i="30" s="1"/>
  <c r="O14" i="30"/>
  <c r="P14" i="30" s="1"/>
  <c r="B14" i="30" s="1"/>
  <c r="O13" i="30"/>
  <c r="P13" i="30" s="1"/>
  <c r="B13" i="30" s="1"/>
  <c r="O12" i="30"/>
  <c r="P12" i="30" s="1"/>
  <c r="B12" i="30" s="1"/>
  <c r="O11" i="30"/>
  <c r="P11" i="30" s="1"/>
  <c r="B11" i="30" s="1"/>
  <c r="O10" i="30"/>
  <c r="P10" i="30" s="1"/>
  <c r="B10" i="30" s="1"/>
  <c r="O9" i="30"/>
  <c r="P9" i="30" s="1"/>
  <c r="B9" i="30" s="1"/>
  <c r="O8" i="30"/>
  <c r="P8" i="30" s="1"/>
  <c r="B8" i="30" s="1"/>
  <c r="O7" i="30"/>
  <c r="P7" i="30" s="1"/>
  <c r="B7" i="30" s="1"/>
  <c r="O6" i="30"/>
  <c r="P6" i="30" s="1"/>
  <c r="B6" i="30" s="1"/>
  <c r="O5" i="30"/>
  <c r="P5" i="30" s="1"/>
  <c r="B5" i="30" s="1"/>
  <c r="O4" i="30"/>
  <c r="P4" i="30" s="1"/>
  <c r="B4" i="30" s="1"/>
  <c r="O17" i="29" l="1"/>
  <c r="O16" i="29"/>
  <c r="O15" i="29"/>
  <c r="O14" i="29"/>
  <c r="O13" i="29"/>
  <c r="O12" i="29"/>
  <c r="O11" i="29"/>
  <c r="O10" i="29"/>
  <c r="O9" i="29"/>
  <c r="O8" i="29"/>
  <c r="O7" i="29"/>
  <c r="O6" i="29"/>
  <c r="O33" i="29" l="1"/>
  <c r="O31" i="29"/>
  <c r="O29" i="29"/>
  <c r="O23" i="29"/>
  <c r="N17" i="29"/>
  <c r="N16" i="29"/>
  <c r="N33" i="29" s="1"/>
  <c r="N15" i="29"/>
  <c r="N32" i="29" s="1"/>
  <c r="N14" i="29"/>
  <c r="N13" i="29"/>
  <c r="N30" i="29" s="1"/>
  <c r="N12" i="29"/>
  <c r="N29" i="29" s="1"/>
  <c r="N11" i="29"/>
  <c r="N28" i="29" s="1"/>
  <c r="N10" i="29"/>
  <c r="N9" i="29"/>
  <c r="N8" i="29"/>
  <c r="N25" i="29" s="1"/>
  <c r="N7" i="29"/>
  <c r="N24" i="29" s="1"/>
  <c r="N31" i="29"/>
  <c r="N6" i="29"/>
  <c r="N23" i="29" s="1"/>
  <c r="M17" i="29"/>
  <c r="M16" i="29"/>
  <c r="M15" i="29"/>
  <c r="M14" i="29"/>
  <c r="M31" i="29" s="1"/>
  <c r="M13" i="29"/>
  <c r="M30" i="29" s="1"/>
  <c r="M12" i="29"/>
  <c r="M29" i="29" s="1"/>
  <c r="M11" i="29"/>
  <c r="M28" i="29" s="1"/>
  <c r="M10" i="29"/>
  <c r="M9" i="29"/>
  <c r="M8" i="29"/>
  <c r="M7" i="29"/>
  <c r="M33" i="29"/>
  <c r="M6" i="29"/>
  <c r="L17" i="29"/>
  <c r="K17" i="29"/>
  <c r="K34" i="29" s="1"/>
  <c r="L16" i="29"/>
  <c r="L33" i="29" s="1"/>
  <c r="K16" i="29"/>
  <c r="L15" i="29"/>
  <c r="L32" i="29" s="1"/>
  <c r="K15" i="29"/>
  <c r="K32" i="29" s="1"/>
  <c r="L14" i="29"/>
  <c r="L31" i="29" s="1"/>
  <c r="K14" i="29"/>
  <c r="K31" i="29" s="1"/>
  <c r="L13" i="29"/>
  <c r="L30" i="29" s="1"/>
  <c r="K13" i="29"/>
  <c r="K30" i="29" s="1"/>
  <c r="L12" i="29"/>
  <c r="L29" i="29" s="1"/>
  <c r="K12" i="29"/>
  <c r="L11" i="29"/>
  <c r="K11" i="29"/>
  <c r="K28" i="29" s="1"/>
  <c r="L10" i="29"/>
  <c r="L27" i="29" s="1"/>
  <c r="K10" i="29"/>
  <c r="K27" i="29" s="1"/>
  <c r="L9" i="29"/>
  <c r="L26" i="29" s="1"/>
  <c r="K9" i="29"/>
  <c r="K26" i="29" s="1"/>
  <c r="L8" i="29"/>
  <c r="L25" i="29" s="1"/>
  <c r="K8" i="29"/>
  <c r="L7" i="29"/>
  <c r="L24" i="29" s="1"/>
  <c r="K7" i="29"/>
  <c r="K24" i="29" s="1"/>
  <c r="L28" i="29"/>
  <c r="L34" i="29"/>
  <c r="K33" i="29"/>
  <c r="K29" i="29"/>
  <c r="K25" i="29"/>
  <c r="L6" i="29"/>
  <c r="K6" i="29"/>
  <c r="J17" i="29"/>
  <c r="J34" i="29" s="1"/>
  <c r="J16" i="29"/>
  <c r="J33" i="29" s="1"/>
  <c r="J15" i="29"/>
  <c r="J32" i="29" s="1"/>
  <c r="J14" i="29"/>
  <c r="J31" i="29" s="1"/>
  <c r="J13" i="29"/>
  <c r="J30" i="29" s="1"/>
  <c r="J12" i="29"/>
  <c r="J29" i="29" s="1"/>
  <c r="J11" i="29"/>
  <c r="J10" i="29"/>
  <c r="J9" i="29"/>
  <c r="J26" i="29" s="1"/>
  <c r="J8" i="29"/>
  <c r="J25" i="29" s="1"/>
  <c r="J7" i="29"/>
  <c r="J24" i="29" s="1"/>
  <c r="J27" i="29"/>
  <c r="J6" i="29"/>
  <c r="J23" i="29" s="1"/>
  <c r="I17" i="29"/>
  <c r="I16" i="29"/>
  <c r="I33" i="29" s="1"/>
  <c r="I15" i="29"/>
  <c r="I32" i="29" s="1"/>
  <c r="I14" i="29"/>
  <c r="I13" i="29"/>
  <c r="I30" i="29" s="1"/>
  <c r="I12" i="29"/>
  <c r="I11" i="29"/>
  <c r="I10" i="29"/>
  <c r="I27" i="29" s="1"/>
  <c r="I9" i="29"/>
  <c r="I26" i="29" s="1"/>
  <c r="I8" i="29"/>
  <c r="I7" i="29"/>
  <c r="I24" i="29" s="1"/>
  <c r="I6" i="29"/>
  <c r="I23" i="29" s="1"/>
  <c r="H17" i="29"/>
  <c r="H16" i="29"/>
  <c r="H15" i="29"/>
  <c r="H14" i="29"/>
  <c r="H13" i="29"/>
  <c r="H12" i="29"/>
  <c r="H11" i="29"/>
  <c r="H10" i="29"/>
  <c r="H9" i="29"/>
  <c r="H8" i="29"/>
  <c r="H7" i="29"/>
  <c r="H6" i="29"/>
  <c r="G17" i="29"/>
  <c r="G16" i="29"/>
  <c r="G15" i="29"/>
  <c r="G32" i="29" s="1"/>
  <c r="G14" i="29"/>
  <c r="G31" i="29" s="1"/>
  <c r="G13" i="29"/>
  <c r="G12" i="29"/>
  <c r="G29" i="29" s="1"/>
  <c r="G11" i="29"/>
  <c r="G28" i="29" s="1"/>
  <c r="G10" i="29"/>
  <c r="G27" i="29" s="1"/>
  <c r="G9" i="29"/>
  <c r="G8" i="29"/>
  <c r="G25" i="29" s="1"/>
  <c r="G7" i="29"/>
  <c r="G24" i="29" s="1"/>
  <c r="G26" i="29"/>
  <c r="G30" i="29"/>
  <c r="G33" i="29"/>
  <c r="G6" i="29"/>
  <c r="E17" i="29"/>
  <c r="E34" i="29" s="1"/>
  <c r="E16" i="29"/>
  <c r="E15" i="29"/>
  <c r="E32" i="29" s="1"/>
  <c r="E14" i="29"/>
  <c r="E31" i="29" s="1"/>
  <c r="E13" i="29"/>
  <c r="E30" i="29" s="1"/>
  <c r="E12" i="29"/>
  <c r="E29" i="29" s="1"/>
  <c r="E11" i="29"/>
  <c r="E28" i="29" s="1"/>
  <c r="E10" i="29"/>
  <c r="E27" i="29" s="1"/>
  <c r="E9" i="29"/>
  <c r="E26" i="29" s="1"/>
  <c r="E8" i="29"/>
  <c r="E7" i="29"/>
  <c r="E24" i="29" s="1"/>
  <c r="E6" i="29"/>
  <c r="E23" i="29" s="1"/>
  <c r="C23" i="29"/>
  <c r="C24" i="29"/>
  <c r="C25" i="29"/>
  <c r="C26" i="29"/>
  <c r="C27" i="29"/>
  <c r="C28" i="29"/>
  <c r="C29" i="29"/>
  <c r="C30" i="29"/>
  <c r="C31" i="29"/>
  <c r="C32" i="29"/>
  <c r="C33" i="29"/>
  <c r="C34" i="29"/>
  <c r="B15" i="29"/>
  <c r="B12" i="29"/>
  <c r="B11" i="29"/>
  <c r="B10" i="29"/>
  <c r="B9" i="29"/>
  <c r="B8" i="29"/>
  <c r="B7" i="29"/>
  <c r="W23" i="16"/>
  <c r="W7" i="16"/>
  <c r="W6" i="16"/>
  <c r="W22" i="16"/>
  <c r="W21" i="16"/>
  <c r="B33" i="29"/>
  <c r="B31" i="29"/>
  <c r="B23" i="29"/>
  <c r="A6" i="29"/>
  <c r="A15" i="29"/>
  <c r="A14" i="29"/>
  <c r="A12" i="29"/>
  <c r="A10" i="29"/>
  <c r="A7" i="29"/>
  <c r="A9" i="29"/>
  <c r="A17" i="29"/>
  <c r="A11" i="29"/>
  <c r="B34" i="29"/>
  <c r="F34" i="29"/>
  <c r="A34" i="29"/>
  <c r="F33" i="29"/>
  <c r="A33" i="29"/>
  <c r="B32" i="29"/>
  <c r="F32" i="29"/>
  <c r="A32" i="29"/>
  <c r="F31" i="29"/>
  <c r="A31" i="29"/>
  <c r="F30" i="29"/>
  <c r="B30" i="29"/>
  <c r="A30" i="29"/>
  <c r="F29" i="29"/>
  <c r="A29" i="29"/>
  <c r="B28" i="29"/>
  <c r="F28" i="29"/>
  <c r="A28" i="29"/>
  <c r="B27" i="29"/>
  <c r="F27" i="29"/>
  <c r="A27" i="29"/>
  <c r="B26" i="29"/>
  <c r="F26" i="29"/>
  <c r="A26" i="29"/>
  <c r="B25" i="29"/>
  <c r="F25" i="29"/>
  <c r="A25" i="29"/>
  <c r="B24" i="29"/>
  <c r="F24" i="29"/>
  <c r="A24" i="29"/>
  <c r="F23" i="29"/>
  <c r="A23" i="29"/>
  <c r="B17" i="29"/>
  <c r="O34" i="29"/>
  <c r="N34" i="29"/>
  <c r="M34" i="29"/>
  <c r="I34" i="29"/>
  <c r="G34" i="29"/>
  <c r="B16" i="29"/>
  <c r="E33" i="29"/>
  <c r="A16" i="29"/>
  <c r="O32" i="29"/>
  <c r="M32" i="29"/>
  <c r="I31" i="29"/>
  <c r="B13" i="29"/>
  <c r="O30" i="29"/>
  <c r="A13" i="29"/>
  <c r="I29" i="29"/>
  <c r="O28" i="29"/>
  <c r="J28" i="29"/>
  <c r="I28" i="29"/>
  <c r="O27" i="29"/>
  <c r="N27" i="29"/>
  <c r="M27" i="29"/>
  <c r="O26" i="29"/>
  <c r="N26" i="29"/>
  <c r="M26" i="29"/>
  <c r="O25" i="29"/>
  <c r="M25" i="29"/>
  <c r="I25" i="29"/>
  <c r="E25" i="29"/>
  <c r="A8" i="29"/>
  <c r="O24" i="29"/>
  <c r="M24" i="29"/>
  <c r="M23" i="29"/>
  <c r="L23" i="29"/>
  <c r="K23" i="29"/>
  <c r="G23" i="29"/>
  <c r="O27" i="26"/>
  <c r="P27" i="26" s="1"/>
  <c r="B27" i="26" s="1"/>
  <c r="O26" i="26"/>
  <c r="P26" i="26" s="1"/>
  <c r="B26" i="26" s="1"/>
  <c r="O25" i="26"/>
  <c r="P25" i="26" s="1"/>
  <c r="B25" i="26" s="1"/>
  <c r="O24" i="26"/>
  <c r="P24" i="26" s="1"/>
  <c r="B24" i="26" s="1"/>
  <c r="O23" i="26"/>
  <c r="P23" i="26" s="1"/>
  <c r="B23" i="26" s="1"/>
  <c r="O22" i="26"/>
  <c r="P22" i="26" s="1"/>
  <c r="B22" i="26" s="1"/>
  <c r="O21" i="26"/>
  <c r="P21" i="26" s="1"/>
  <c r="B21" i="26" s="1"/>
  <c r="O20" i="26"/>
  <c r="P20" i="26" s="1"/>
  <c r="B20" i="26" s="1"/>
  <c r="O19" i="26"/>
  <c r="P19" i="26" s="1"/>
  <c r="B19" i="26" s="1"/>
  <c r="O18" i="26"/>
  <c r="P18" i="26" s="1"/>
  <c r="B18" i="26" s="1"/>
  <c r="O17" i="26"/>
  <c r="P17" i="26" s="1"/>
  <c r="B17" i="26" s="1"/>
  <c r="O16" i="26"/>
  <c r="P16" i="26" s="1"/>
  <c r="B16" i="26" s="1"/>
  <c r="O15" i="26"/>
  <c r="P15" i="26" s="1"/>
  <c r="B15" i="26" s="1"/>
  <c r="O14" i="26"/>
  <c r="P14" i="26" s="1"/>
  <c r="B14" i="26" s="1"/>
  <c r="O13" i="26"/>
  <c r="P13" i="26" s="1"/>
  <c r="B13" i="26" s="1"/>
  <c r="O12" i="26"/>
  <c r="P12" i="26" s="1"/>
  <c r="B12" i="26" s="1"/>
  <c r="O11" i="26"/>
  <c r="P11" i="26" s="1"/>
  <c r="B11" i="26" s="1"/>
  <c r="O10" i="26"/>
  <c r="P10" i="26" s="1"/>
  <c r="B10" i="26" s="1"/>
  <c r="O9" i="26"/>
  <c r="P9" i="26" s="1"/>
  <c r="B9" i="26" s="1"/>
  <c r="O8" i="26"/>
  <c r="P8" i="26" s="1"/>
  <c r="B8" i="26" s="1"/>
  <c r="O7" i="26"/>
  <c r="P7" i="26" s="1"/>
  <c r="B7" i="26" s="1"/>
  <c r="O6" i="26"/>
  <c r="P6" i="26" s="1"/>
  <c r="B6" i="26" s="1"/>
  <c r="O5" i="26"/>
  <c r="P5" i="26" s="1"/>
  <c r="B5" i="26" s="1"/>
  <c r="O4" i="26"/>
  <c r="P4" i="26" s="1"/>
  <c r="B4" i="26" s="1"/>
  <c r="B29" i="29" l="1"/>
  <c r="B14" i="29"/>
  <c r="B6" i="29"/>
  <c r="P31" i="16"/>
  <c r="P62" i="16" s="1"/>
  <c r="P30" i="16"/>
  <c r="P61" i="16" s="1"/>
  <c r="P29" i="16"/>
  <c r="P60" i="16" s="1"/>
  <c r="P28" i="16"/>
  <c r="P59" i="16" s="1"/>
  <c r="P27" i="16"/>
  <c r="P58" i="16" s="1"/>
  <c r="P26" i="16"/>
  <c r="P57" i="16" s="1"/>
  <c r="P25" i="16"/>
  <c r="P56" i="16" s="1"/>
  <c r="P24" i="16"/>
  <c r="P55" i="16" s="1"/>
  <c r="P23" i="16"/>
  <c r="P54" i="16" s="1"/>
  <c r="P22" i="16"/>
  <c r="P53" i="16" s="1"/>
  <c r="P21" i="16"/>
  <c r="P52" i="16" s="1"/>
  <c r="P20" i="16"/>
  <c r="P19" i="16"/>
  <c r="P18" i="16"/>
  <c r="P49" i="16" s="1"/>
  <c r="P17" i="16"/>
  <c r="P48" i="16" s="1"/>
  <c r="P16" i="16"/>
  <c r="P47" i="16" s="1"/>
  <c r="P15" i="16"/>
  <c r="P46" i="16" s="1"/>
  <c r="P14" i="16"/>
  <c r="P45" i="16" s="1"/>
  <c r="P13" i="16"/>
  <c r="P44" i="16" s="1"/>
  <c r="P12" i="16"/>
  <c r="P43" i="16" s="1"/>
  <c r="P11" i="16"/>
  <c r="P42" i="16" s="1"/>
  <c r="P10" i="16"/>
  <c r="P41" i="16" s="1"/>
  <c r="P9" i="16"/>
  <c r="P40" i="16" s="1"/>
  <c r="P8" i="16"/>
  <c r="P39" i="16" s="1"/>
  <c r="P7" i="16"/>
  <c r="P38" i="16" s="1"/>
  <c r="P6" i="16"/>
  <c r="P37" i="16" s="1"/>
  <c r="Q31" i="16"/>
  <c r="Q62" i="16" s="1"/>
  <c r="Q30" i="16"/>
  <c r="Q61" i="16" s="1"/>
  <c r="Q29" i="16"/>
  <c r="Q60" i="16" s="1"/>
  <c r="Q28" i="16"/>
  <c r="Q59" i="16" s="1"/>
  <c r="Q27" i="16"/>
  <c r="Q58" i="16" s="1"/>
  <c r="Q26" i="16"/>
  <c r="Q57" i="16" s="1"/>
  <c r="Q25" i="16"/>
  <c r="Q56" i="16" s="1"/>
  <c r="Q24" i="16"/>
  <c r="Q55" i="16" s="1"/>
  <c r="Q23" i="16"/>
  <c r="Q54" i="16" s="1"/>
  <c r="Q22" i="16"/>
  <c r="Q53" i="16" s="1"/>
  <c r="Q21" i="16"/>
  <c r="Q52" i="16" s="1"/>
  <c r="Q20" i="16"/>
  <c r="Q51" i="16" s="1"/>
  <c r="Q19" i="16"/>
  <c r="Q50" i="16" s="1"/>
  <c r="Q18" i="16"/>
  <c r="Q49" i="16" s="1"/>
  <c r="Q17" i="16"/>
  <c r="Q48" i="16" s="1"/>
  <c r="Q16" i="16"/>
  <c r="Q47" i="16" s="1"/>
  <c r="Q15" i="16"/>
  <c r="Q46" i="16" s="1"/>
  <c r="Q14" i="16"/>
  <c r="Q45" i="16" s="1"/>
  <c r="Q13" i="16"/>
  <c r="Q44" i="16" s="1"/>
  <c r="Q12" i="16"/>
  <c r="Q43" i="16" s="1"/>
  <c r="Q11" i="16"/>
  <c r="Q42" i="16" s="1"/>
  <c r="Q10" i="16"/>
  <c r="Q41" i="16" s="1"/>
  <c r="Q9" i="16"/>
  <c r="Q40" i="16" s="1"/>
  <c r="Q8" i="16"/>
  <c r="Q39" i="16" s="1"/>
  <c r="Q7" i="16"/>
  <c r="Q38" i="16" s="1"/>
  <c r="Q6" i="16"/>
  <c r="Q37" i="16" s="1"/>
  <c r="R31" i="16"/>
  <c r="R62" i="16" s="1"/>
  <c r="R30" i="16"/>
  <c r="R61" i="16" s="1"/>
  <c r="R29" i="16"/>
  <c r="R60" i="16" s="1"/>
  <c r="R28" i="16"/>
  <c r="R59" i="16" s="1"/>
  <c r="R27" i="16"/>
  <c r="R58" i="16" s="1"/>
  <c r="R26" i="16"/>
  <c r="R57" i="16" s="1"/>
  <c r="R25" i="16"/>
  <c r="R56" i="16" s="1"/>
  <c r="R24" i="16"/>
  <c r="R55" i="16" s="1"/>
  <c r="R23" i="16"/>
  <c r="R54" i="16" s="1"/>
  <c r="R22" i="16"/>
  <c r="R53" i="16" s="1"/>
  <c r="R21" i="16"/>
  <c r="R52" i="16" s="1"/>
  <c r="R20" i="16"/>
  <c r="R51" i="16" s="1"/>
  <c r="R19" i="16"/>
  <c r="R50" i="16" s="1"/>
  <c r="R18" i="16"/>
  <c r="R49" i="16" s="1"/>
  <c r="R17" i="16"/>
  <c r="R48" i="16" s="1"/>
  <c r="R16" i="16"/>
  <c r="R47" i="16" s="1"/>
  <c r="R15" i="16"/>
  <c r="R46" i="16" s="1"/>
  <c r="R14" i="16"/>
  <c r="R45" i="16" s="1"/>
  <c r="R13" i="16"/>
  <c r="R44" i="16" s="1"/>
  <c r="R12" i="16"/>
  <c r="R43" i="16" s="1"/>
  <c r="R11" i="16"/>
  <c r="R42" i="16" s="1"/>
  <c r="R10" i="16"/>
  <c r="R41" i="16" s="1"/>
  <c r="R9" i="16"/>
  <c r="R40" i="16" s="1"/>
  <c r="R8" i="16"/>
  <c r="R39" i="16" s="1"/>
  <c r="R7" i="16"/>
  <c r="R38" i="16" s="1"/>
  <c r="R6" i="16"/>
  <c r="R37" i="16" s="1"/>
  <c r="S31" i="16"/>
  <c r="S62" i="16" s="1"/>
  <c r="S30" i="16"/>
  <c r="S61" i="16" s="1"/>
  <c r="S29" i="16"/>
  <c r="S60" i="16" s="1"/>
  <c r="S28" i="16"/>
  <c r="S59" i="16" s="1"/>
  <c r="S27" i="16"/>
  <c r="S58" i="16" s="1"/>
  <c r="S26" i="16"/>
  <c r="S57" i="16" s="1"/>
  <c r="S25" i="16"/>
  <c r="S56" i="16" s="1"/>
  <c r="S24" i="16"/>
  <c r="S55" i="16" s="1"/>
  <c r="S23" i="16"/>
  <c r="S54" i="16" s="1"/>
  <c r="S22" i="16"/>
  <c r="S53" i="16" s="1"/>
  <c r="S21" i="16"/>
  <c r="S52" i="16" s="1"/>
  <c r="S20" i="16"/>
  <c r="S51" i="16" s="1"/>
  <c r="S19" i="16"/>
  <c r="S50" i="16" s="1"/>
  <c r="S18" i="16"/>
  <c r="S49" i="16" s="1"/>
  <c r="S17" i="16"/>
  <c r="S48" i="16" s="1"/>
  <c r="S16" i="16"/>
  <c r="S15" i="16"/>
  <c r="S46" i="16" s="1"/>
  <c r="S14" i="16"/>
  <c r="S45" i="16" s="1"/>
  <c r="S13" i="16"/>
  <c r="S44" i="16" s="1"/>
  <c r="S12" i="16"/>
  <c r="S43" i="16" s="1"/>
  <c r="S11" i="16"/>
  <c r="S42" i="16" s="1"/>
  <c r="S10" i="16"/>
  <c r="S41" i="16" s="1"/>
  <c r="S9" i="16"/>
  <c r="S40" i="16" s="1"/>
  <c r="S8" i="16"/>
  <c r="S39" i="16" s="1"/>
  <c r="S7" i="16"/>
  <c r="S38" i="16" s="1"/>
  <c r="S6" i="16"/>
  <c r="S37" i="16" s="1"/>
  <c r="E6" i="16"/>
  <c r="E37" i="16" s="1"/>
  <c r="P50" i="16" l="1"/>
  <c r="P71" i="16"/>
  <c r="P79" i="16" s="1"/>
  <c r="P51" i="16"/>
  <c r="P72" i="16"/>
  <c r="P80" i="16" s="1"/>
  <c r="S47" i="16"/>
  <c r="S70" i="16"/>
  <c r="S78" i="16" s="1"/>
  <c r="H31" i="16"/>
  <c r="H62" i="16" s="1"/>
  <c r="G31" i="16"/>
  <c r="G62" i="16" s="1"/>
  <c r="F31" i="16"/>
  <c r="F62" i="16" s="1"/>
  <c r="H30" i="16"/>
  <c r="H61" i="16" s="1"/>
  <c r="G30" i="16"/>
  <c r="G61" i="16" s="1"/>
  <c r="F30" i="16"/>
  <c r="F61" i="16" s="1"/>
  <c r="H29" i="16"/>
  <c r="H60" i="16" s="1"/>
  <c r="G29" i="16"/>
  <c r="G60" i="16" s="1"/>
  <c r="F29" i="16"/>
  <c r="F60" i="16" s="1"/>
  <c r="H28" i="16"/>
  <c r="H59" i="16" s="1"/>
  <c r="G28" i="16"/>
  <c r="G59" i="16" s="1"/>
  <c r="F28" i="16"/>
  <c r="F59" i="16" s="1"/>
  <c r="H27" i="16"/>
  <c r="H58" i="16" s="1"/>
  <c r="G27" i="16"/>
  <c r="G58" i="16" s="1"/>
  <c r="F27" i="16"/>
  <c r="F58" i="16" s="1"/>
  <c r="H26" i="16"/>
  <c r="H57" i="16" s="1"/>
  <c r="G26" i="16"/>
  <c r="G57" i="16" s="1"/>
  <c r="F26" i="16"/>
  <c r="F57" i="16" s="1"/>
  <c r="H25" i="16"/>
  <c r="H56" i="16" s="1"/>
  <c r="G25" i="16"/>
  <c r="G56" i="16" s="1"/>
  <c r="F25" i="16"/>
  <c r="F56" i="16" s="1"/>
  <c r="H24" i="16"/>
  <c r="H55" i="16" s="1"/>
  <c r="G24" i="16"/>
  <c r="G55" i="16" s="1"/>
  <c r="F24" i="16"/>
  <c r="F55" i="16" s="1"/>
  <c r="H23" i="16"/>
  <c r="H54" i="16" s="1"/>
  <c r="G23" i="16"/>
  <c r="G54" i="16" s="1"/>
  <c r="F23" i="16"/>
  <c r="F54" i="16" s="1"/>
  <c r="H22" i="16"/>
  <c r="H53" i="16" s="1"/>
  <c r="G22" i="16"/>
  <c r="G53" i="16" s="1"/>
  <c r="F22" i="16"/>
  <c r="F53" i="16" s="1"/>
  <c r="H21" i="16"/>
  <c r="H52" i="16" s="1"/>
  <c r="G21" i="16"/>
  <c r="G52" i="16" s="1"/>
  <c r="F21" i="16"/>
  <c r="F52" i="16" s="1"/>
  <c r="H20" i="16"/>
  <c r="G20" i="16"/>
  <c r="G51" i="16" s="1"/>
  <c r="F20" i="16"/>
  <c r="H19" i="16"/>
  <c r="H50" i="16" s="1"/>
  <c r="G19" i="16"/>
  <c r="G50" i="16" s="1"/>
  <c r="F19" i="16"/>
  <c r="F50" i="16" s="1"/>
  <c r="H18" i="16"/>
  <c r="H49" i="16" s="1"/>
  <c r="G18" i="16"/>
  <c r="G70" i="16" s="1"/>
  <c r="F18" i="16"/>
  <c r="F49" i="16" s="1"/>
  <c r="H17" i="16"/>
  <c r="H48" i="16" s="1"/>
  <c r="G17" i="16"/>
  <c r="G48" i="16" s="1"/>
  <c r="F17" i="16"/>
  <c r="F48" i="16" s="1"/>
  <c r="H16" i="16"/>
  <c r="H47" i="16" s="1"/>
  <c r="G16" i="16"/>
  <c r="G47" i="16" s="1"/>
  <c r="F16" i="16"/>
  <c r="F47" i="16" s="1"/>
  <c r="H15" i="16"/>
  <c r="H46" i="16" s="1"/>
  <c r="G15" i="16"/>
  <c r="G46" i="16" s="1"/>
  <c r="F15" i="16"/>
  <c r="F46" i="16" s="1"/>
  <c r="H14" i="16"/>
  <c r="H45" i="16" s="1"/>
  <c r="G14" i="16"/>
  <c r="G45" i="16" s="1"/>
  <c r="F14" i="16"/>
  <c r="F45" i="16" s="1"/>
  <c r="H13" i="16"/>
  <c r="H44" i="16" s="1"/>
  <c r="G13" i="16"/>
  <c r="G44" i="16" s="1"/>
  <c r="F13" i="16"/>
  <c r="F44" i="16" s="1"/>
  <c r="H12" i="16"/>
  <c r="H43" i="16" s="1"/>
  <c r="G12" i="16"/>
  <c r="G43" i="16" s="1"/>
  <c r="F12" i="16"/>
  <c r="F43" i="16" s="1"/>
  <c r="H11" i="16"/>
  <c r="H42" i="16" s="1"/>
  <c r="G11" i="16"/>
  <c r="G42" i="16" s="1"/>
  <c r="F11" i="16"/>
  <c r="F42" i="16" s="1"/>
  <c r="H10" i="16"/>
  <c r="H41" i="16" s="1"/>
  <c r="G10" i="16"/>
  <c r="G41" i="16" s="1"/>
  <c r="F10" i="16"/>
  <c r="F41" i="16" s="1"/>
  <c r="H9" i="16"/>
  <c r="H40" i="16" s="1"/>
  <c r="G9" i="16"/>
  <c r="G40" i="16" s="1"/>
  <c r="F9" i="16"/>
  <c r="F40" i="16" s="1"/>
  <c r="H8" i="16"/>
  <c r="H39" i="16" s="1"/>
  <c r="G8" i="16"/>
  <c r="G39" i="16" s="1"/>
  <c r="F8" i="16"/>
  <c r="F39" i="16" s="1"/>
  <c r="H7" i="16"/>
  <c r="H38" i="16" s="1"/>
  <c r="G7" i="16"/>
  <c r="G38" i="16" s="1"/>
  <c r="F7" i="16"/>
  <c r="F38" i="16" s="1"/>
  <c r="H6" i="16"/>
  <c r="H37" i="16" s="1"/>
  <c r="G6" i="16"/>
  <c r="G37" i="16" s="1"/>
  <c r="F6" i="16"/>
  <c r="F37" i="16" s="1"/>
  <c r="O31" i="16"/>
  <c r="O62" i="16" s="1"/>
  <c r="N31" i="16"/>
  <c r="N62" i="16" s="1"/>
  <c r="M31" i="16"/>
  <c r="M62" i="16" s="1"/>
  <c r="L31" i="16"/>
  <c r="L62" i="16" s="1"/>
  <c r="K31" i="16"/>
  <c r="K62" i="16" s="1"/>
  <c r="J31" i="16"/>
  <c r="J62" i="16" s="1"/>
  <c r="E31" i="16"/>
  <c r="E62" i="16" s="1"/>
  <c r="O30" i="16"/>
  <c r="O61" i="16" s="1"/>
  <c r="N30" i="16"/>
  <c r="N61" i="16" s="1"/>
  <c r="M30" i="16"/>
  <c r="M61" i="16" s="1"/>
  <c r="L30" i="16"/>
  <c r="L61" i="16" s="1"/>
  <c r="K30" i="16"/>
  <c r="K61" i="16" s="1"/>
  <c r="J30" i="16"/>
  <c r="J61" i="16" s="1"/>
  <c r="E30" i="16"/>
  <c r="E61" i="16" s="1"/>
  <c r="O29" i="16"/>
  <c r="O60" i="16" s="1"/>
  <c r="N29" i="16"/>
  <c r="N60" i="16" s="1"/>
  <c r="M29" i="16"/>
  <c r="M60" i="16" s="1"/>
  <c r="L29" i="16"/>
  <c r="L60" i="16" s="1"/>
  <c r="K29" i="16"/>
  <c r="K60" i="16" s="1"/>
  <c r="J29" i="16"/>
  <c r="J60" i="16" s="1"/>
  <c r="E29" i="16"/>
  <c r="E60" i="16" s="1"/>
  <c r="O28" i="16"/>
  <c r="O59" i="16" s="1"/>
  <c r="N28" i="16"/>
  <c r="N59" i="16" s="1"/>
  <c r="M28" i="16"/>
  <c r="M59" i="16" s="1"/>
  <c r="L28" i="16"/>
  <c r="L59" i="16" s="1"/>
  <c r="K28" i="16"/>
  <c r="K59" i="16" s="1"/>
  <c r="J28" i="16"/>
  <c r="J59" i="16" s="1"/>
  <c r="E28" i="16"/>
  <c r="E59" i="16" s="1"/>
  <c r="O27" i="16"/>
  <c r="O58" i="16" s="1"/>
  <c r="N27" i="16"/>
  <c r="N58" i="16" s="1"/>
  <c r="M27" i="16"/>
  <c r="M58" i="16" s="1"/>
  <c r="L27" i="16"/>
  <c r="L58" i="16" s="1"/>
  <c r="K27" i="16"/>
  <c r="K58" i="16" s="1"/>
  <c r="J27" i="16"/>
  <c r="J58" i="16" s="1"/>
  <c r="E27" i="16"/>
  <c r="E58" i="16" s="1"/>
  <c r="O26" i="16"/>
  <c r="O57" i="16" s="1"/>
  <c r="N26" i="16"/>
  <c r="N57" i="16" s="1"/>
  <c r="M26" i="16"/>
  <c r="M57" i="16" s="1"/>
  <c r="L26" i="16"/>
  <c r="L57" i="16" s="1"/>
  <c r="K26" i="16"/>
  <c r="K57" i="16" s="1"/>
  <c r="J26" i="16"/>
  <c r="J57" i="16" s="1"/>
  <c r="E26" i="16"/>
  <c r="E57" i="16" s="1"/>
  <c r="O25" i="16"/>
  <c r="O56" i="16" s="1"/>
  <c r="N25" i="16"/>
  <c r="N56" i="16" s="1"/>
  <c r="M25" i="16"/>
  <c r="M56" i="16" s="1"/>
  <c r="L25" i="16"/>
  <c r="L56" i="16" s="1"/>
  <c r="K25" i="16"/>
  <c r="K56" i="16" s="1"/>
  <c r="J25" i="16"/>
  <c r="J56" i="16" s="1"/>
  <c r="E25" i="16"/>
  <c r="E56" i="16" s="1"/>
  <c r="O24" i="16"/>
  <c r="O55" i="16" s="1"/>
  <c r="N24" i="16"/>
  <c r="N55" i="16" s="1"/>
  <c r="M24" i="16"/>
  <c r="M55" i="16" s="1"/>
  <c r="L24" i="16"/>
  <c r="L55" i="16" s="1"/>
  <c r="K24" i="16"/>
  <c r="K55" i="16" s="1"/>
  <c r="J24" i="16"/>
  <c r="J55" i="16" s="1"/>
  <c r="E24" i="16"/>
  <c r="E55" i="16" s="1"/>
  <c r="O23" i="16"/>
  <c r="O54" i="16" s="1"/>
  <c r="N23" i="16"/>
  <c r="N54" i="16" s="1"/>
  <c r="M23" i="16"/>
  <c r="M54" i="16" s="1"/>
  <c r="L23" i="16"/>
  <c r="L54" i="16" s="1"/>
  <c r="K23" i="16"/>
  <c r="K54" i="16" s="1"/>
  <c r="J23" i="16"/>
  <c r="J54" i="16" s="1"/>
  <c r="E23" i="16"/>
  <c r="E54" i="16" s="1"/>
  <c r="O22" i="16"/>
  <c r="O53" i="16" s="1"/>
  <c r="N22" i="16"/>
  <c r="N53" i="16" s="1"/>
  <c r="M22" i="16"/>
  <c r="M53" i="16" s="1"/>
  <c r="L22" i="16"/>
  <c r="L53" i="16" s="1"/>
  <c r="K22" i="16"/>
  <c r="K53" i="16" s="1"/>
  <c r="J22" i="16"/>
  <c r="J53" i="16" s="1"/>
  <c r="E22" i="16"/>
  <c r="E53" i="16" s="1"/>
  <c r="O21" i="16"/>
  <c r="O52" i="16" s="1"/>
  <c r="N21" i="16"/>
  <c r="N52" i="16" s="1"/>
  <c r="M21" i="16"/>
  <c r="M52" i="16" s="1"/>
  <c r="L21" i="16"/>
  <c r="L52" i="16" s="1"/>
  <c r="K21" i="16"/>
  <c r="K52" i="16" s="1"/>
  <c r="J21" i="16"/>
  <c r="J52" i="16" s="1"/>
  <c r="E21" i="16"/>
  <c r="E52" i="16" s="1"/>
  <c r="O20" i="16"/>
  <c r="O51" i="16" s="1"/>
  <c r="N20" i="16"/>
  <c r="N51" i="16" s="1"/>
  <c r="M20" i="16"/>
  <c r="M51" i="16" s="1"/>
  <c r="L20" i="16"/>
  <c r="L51" i="16" s="1"/>
  <c r="K20" i="16"/>
  <c r="K51" i="16" s="1"/>
  <c r="J20" i="16"/>
  <c r="J51" i="16" s="1"/>
  <c r="E20" i="16"/>
  <c r="E51" i="16" s="1"/>
  <c r="O19" i="16"/>
  <c r="O50" i="16" s="1"/>
  <c r="N19" i="16"/>
  <c r="N50" i="16" s="1"/>
  <c r="M19" i="16"/>
  <c r="M50" i="16" s="1"/>
  <c r="L19" i="16"/>
  <c r="L50" i="16" s="1"/>
  <c r="K19" i="16"/>
  <c r="K50" i="16" s="1"/>
  <c r="J19" i="16"/>
  <c r="J50" i="16" s="1"/>
  <c r="E19" i="16"/>
  <c r="O18" i="16"/>
  <c r="O49" i="16" s="1"/>
  <c r="N18" i="16"/>
  <c r="N49" i="16" s="1"/>
  <c r="M18" i="16"/>
  <c r="M49" i="16" s="1"/>
  <c r="L18" i="16"/>
  <c r="L49" i="16" s="1"/>
  <c r="K18" i="16"/>
  <c r="K49" i="16" s="1"/>
  <c r="J18" i="16"/>
  <c r="J49" i="16" s="1"/>
  <c r="E18" i="16"/>
  <c r="E49" i="16" s="1"/>
  <c r="O17" i="16"/>
  <c r="O48" i="16" s="1"/>
  <c r="N17" i="16"/>
  <c r="N48" i="16" s="1"/>
  <c r="M17" i="16"/>
  <c r="M48" i="16" s="1"/>
  <c r="L17" i="16"/>
  <c r="L48" i="16" s="1"/>
  <c r="K17" i="16"/>
  <c r="K48" i="16" s="1"/>
  <c r="J17" i="16"/>
  <c r="J48" i="16" s="1"/>
  <c r="E17" i="16"/>
  <c r="E48" i="16" s="1"/>
  <c r="O16" i="16"/>
  <c r="O47" i="16" s="1"/>
  <c r="N16" i="16"/>
  <c r="N47" i="16" s="1"/>
  <c r="M16" i="16"/>
  <c r="M47" i="16" s="1"/>
  <c r="L16" i="16"/>
  <c r="L47" i="16" s="1"/>
  <c r="K16" i="16"/>
  <c r="K47" i="16" s="1"/>
  <c r="J16" i="16"/>
  <c r="J47" i="16" s="1"/>
  <c r="E16" i="16"/>
  <c r="E47" i="16" s="1"/>
  <c r="O15" i="16"/>
  <c r="O46" i="16" s="1"/>
  <c r="N15" i="16"/>
  <c r="N46" i="16" s="1"/>
  <c r="M15" i="16"/>
  <c r="M46" i="16" s="1"/>
  <c r="L15" i="16"/>
  <c r="L46" i="16" s="1"/>
  <c r="K15" i="16"/>
  <c r="K46" i="16" s="1"/>
  <c r="J15" i="16"/>
  <c r="J46" i="16" s="1"/>
  <c r="E15" i="16"/>
  <c r="E46" i="16" s="1"/>
  <c r="O14" i="16"/>
  <c r="O45" i="16" s="1"/>
  <c r="N14" i="16"/>
  <c r="N45" i="16" s="1"/>
  <c r="M14" i="16"/>
  <c r="M45" i="16" s="1"/>
  <c r="L14" i="16"/>
  <c r="L45" i="16" s="1"/>
  <c r="K14" i="16"/>
  <c r="K45" i="16" s="1"/>
  <c r="J14" i="16"/>
  <c r="J45" i="16" s="1"/>
  <c r="E14" i="16"/>
  <c r="E45" i="16" s="1"/>
  <c r="O13" i="16"/>
  <c r="O44" i="16" s="1"/>
  <c r="N13" i="16"/>
  <c r="N44" i="16" s="1"/>
  <c r="M13" i="16"/>
  <c r="M44" i="16" s="1"/>
  <c r="L13" i="16"/>
  <c r="L44" i="16" s="1"/>
  <c r="K13" i="16"/>
  <c r="K44" i="16" s="1"/>
  <c r="J13" i="16"/>
  <c r="J44" i="16" s="1"/>
  <c r="E13" i="16"/>
  <c r="E44" i="16" s="1"/>
  <c r="O12" i="16"/>
  <c r="O43" i="16" s="1"/>
  <c r="N12" i="16"/>
  <c r="N43" i="16" s="1"/>
  <c r="M12" i="16"/>
  <c r="M43" i="16" s="1"/>
  <c r="L12" i="16"/>
  <c r="L43" i="16" s="1"/>
  <c r="K12" i="16"/>
  <c r="K43" i="16" s="1"/>
  <c r="J12" i="16"/>
  <c r="J43" i="16" s="1"/>
  <c r="E12" i="16"/>
  <c r="E43" i="16" s="1"/>
  <c r="O11" i="16"/>
  <c r="O42" i="16" s="1"/>
  <c r="N11" i="16"/>
  <c r="N42" i="16" s="1"/>
  <c r="M11" i="16"/>
  <c r="M42" i="16" s="1"/>
  <c r="L11" i="16"/>
  <c r="L42" i="16" s="1"/>
  <c r="K11" i="16"/>
  <c r="K42" i="16" s="1"/>
  <c r="J11" i="16"/>
  <c r="J42" i="16" s="1"/>
  <c r="E11" i="16"/>
  <c r="E42" i="16" s="1"/>
  <c r="O10" i="16"/>
  <c r="O41" i="16" s="1"/>
  <c r="N10" i="16"/>
  <c r="N41" i="16" s="1"/>
  <c r="M10" i="16"/>
  <c r="M41" i="16" s="1"/>
  <c r="L10" i="16"/>
  <c r="L41" i="16" s="1"/>
  <c r="K10" i="16"/>
  <c r="K41" i="16" s="1"/>
  <c r="J10" i="16"/>
  <c r="J41" i="16" s="1"/>
  <c r="E10" i="16"/>
  <c r="E41" i="16" s="1"/>
  <c r="O9" i="16"/>
  <c r="O40" i="16" s="1"/>
  <c r="N9" i="16"/>
  <c r="N40" i="16" s="1"/>
  <c r="M9" i="16"/>
  <c r="M40" i="16" s="1"/>
  <c r="L9" i="16"/>
  <c r="L40" i="16" s="1"/>
  <c r="K9" i="16"/>
  <c r="K40" i="16" s="1"/>
  <c r="J9" i="16"/>
  <c r="J40" i="16" s="1"/>
  <c r="E9" i="16"/>
  <c r="E40" i="16" s="1"/>
  <c r="O8" i="16"/>
  <c r="O39" i="16" s="1"/>
  <c r="N8" i="16"/>
  <c r="N39" i="16" s="1"/>
  <c r="M8" i="16"/>
  <c r="M39" i="16" s="1"/>
  <c r="L8" i="16"/>
  <c r="L39" i="16" s="1"/>
  <c r="K8" i="16"/>
  <c r="K39" i="16" s="1"/>
  <c r="J8" i="16"/>
  <c r="J39" i="16" s="1"/>
  <c r="E8" i="16"/>
  <c r="E39" i="16" s="1"/>
  <c r="O7" i="16"/>
  <c r="O38" i="16" s="1"/>
  <c r="N7" i="16"/>
  <c r="N38" i="16" s="1"/>
  <c r="M7" i="16"/>
  <c r="M38" i="16" s="1"/>
  <c r="L7" i="16"/>
  <c r="L38" i="16" s="1"/>
  <c r="K7" i="16"/>
  <c r="K38" i="16" s="1"/>
  <c r="J7" i="16"/>
  <c r="J38" i="16" s="1"/>
  <c r="E7" i="16"/>
  <c r="E38" i="16" s="1"/>
  <c r="O6" i="16"/>
  <c r="O37" i="16" s="1"/>
  <c r="N6" i="16"/>
  <c r="N37" i="16" s="1"/>
  <c r="M6" i="16"/>
  <c r="M37" i="16" s="1"/>
  <c r="L6" i="16"/>
  <c r="L37" i="16" s="1"/>
  <c r="K6" i="16"/>
  <c r="K37" i="16" s="1"/>
  <c r="J6" i="16"/>
  <c r="J37" i="16" s="1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W62" i="16"/>
  <c r="B62" i="16" s="1"/>
  <c r="W61" i="16"/>
  <c r="B61" i="16" s="1"/>
  <c r="W60" i="16"/>
  <c r="B60" i="16" s="1"/>
  <c r="W59" i="16"/>
  <c r="B59" i="16" s="1"/>
  <c r="W58" i="16"/>
  <c r="B58" i="16" s="1"/>
  <c r="W57" i="16"/>
  <c r="B57" i="16" s="1"/>
  <c r="W56" i="16"/>
  <c r="B56" i="16" s="1"/>
  <c r="W55" i="16"/>
  <c r="B55" i="16" s="1"/>
  <c r="W54" i="16"/>
  <c r="B54" i="16" s="1"/>
  <c r="W53" i="16"/>
  <c r="B53" i="16" s="1"/>
  <c r="W52" i="16"/>
  <c r="B52" i="16" s="1"/>
  <c r="W51" i="16"/>
  <c r="B51" i="16" s="1"/>
  <c r="W50" i="16"/>
  <c r="B50" i="16" s="1"/>
  <c r="W49" i="16"/>
  <c r="B49" i="16" s="1"/>
  <c r="W48" i="16"/>
  <c r="B48" i="16" s="1"/>
  <c r="W47" i="16"/>
  <c r="B47" i="16" s="1"/>
  <c r="W46" i="16"/>
  <c r="B46" i="16" s="1"/>
  <c r="W45" i="16"/>
  <c r="B45" i="16" s="1"/>
  <c r="W44" i="16"/>
  <c r="B44" i="16" s="1"/>
  <c r="W43" i="16"/>
  <c r="B43" i="16" s="1"/>
  <c r="W42" i="16"/>
  <c r="B42" i="16" s="1"/>
  <c r="W41" i="16"/>
  <c r="B41" i="16" s="1"/>
  <c r="W40" i="16"/>
  <c r="B40" i="16" s="1"/>
  <c r="B6" i="16"/>
  <c r="A43" i="16"/>
  <c r="A42" i="16"/>
  <c r="A41" i="16"/>
  <c r="A40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W31" i="16"/>
  <c r="B31" i="16" s="1"/>
  <c r="W30" i="16"/>
  <c r="B30" i="16" s="1"/>
  <c r="W29" i="16"/>
  <c r="B29" i="16" s="1"/>
  <c r="W28" i="16"/>
  <c r="B28" i="16" s="1"/>
  <c r="W27" i="16"/>
  <c r="B27" i="16" s="1"/>
  <c r="W26" i="16"/>
  <c r="B26" i="16" s="1"/>
  <c r="W25" i="16"/>
  <c r="B25" i="16" s="1"/>
  <c r="W24" i="16"/>
  <c r="B24" i="16" s="1"/>
  <c r="B23" i="16"/>
  <c r="B22" i="16"/>
  <c r="B21" i="16"/>
  <c r="W20" i="16"/>
  <c r="B20" i="16" s="1"/>
  <c r="W19" i="16"/>
  <c r="B19" i="16" s="1"/>
  <c r="W18" i="16"/>
  <c r="B18" i="16" s="1"/>
  <c r="W17" i="16"/>
  <c r="B17" i="16" s="1"/>
  <c r="W16" i="16"/>
  <c r="B16" i="16" s="1"/>
  <c r="W15" i="16"/>
  <c r="B15" i="16" s="1"/>
  <c r="W14" i="16"/>
  <c r="B14" i="16" s="1"/>
  <c r="W13" i="16"/>
  <c r="B13" i="16" s="1"/>
  <c r="W12" i="16"/>
  <c r="B12" i="16" s="1"/>
  <c r="W11" i="16"/>
  <c r="B11" i="16" s="1"/>
  <c r="W10" i="16"/>
  <c r="B10" i="16" s="1"/>
  <c r="W9" i="16"/>
  <c r="B9" i="16" s="1"/>
  <c r="W8" i="16"/>
  <c r="B8" i="16" s="1"/>
  <c r="B7" i="16"/>
  <c r="H51" i="16" l="1"/>
  <c r="H72" i="16"/>
  <c r="H80" i="16" s="1"/>
  <c r="E50" i="16"/>
  <c r="E71" i="16"/>
  <c r="E79" i="16" s="1"/>
  <c r="G49" i="16"/>
  <c r="G78" i="16"/>
  <c r="F51" i="16"/>
  <c r="F72" i="16"/>
  <c r="F80" i="16" s="1"/>
  <c r="V55" i="24"/>
  <c r="W55" i="24" s="1"/>
  <c r="B55" i="24" s="1"/>
  <c r="V54" i="24"/>
  <c r="W54" i="24" s="1"/>
  <c r="B54" i="24" s="1"/>
  <c r="V53" i="24"/>
  <c r="W53" i="24" s="1"/>
  <c r="B53" i="24" s="1"/>
  <c r="V52" i="24"/>
  <c r="W52" i="24" s="1"/>
  <c r="B52" i="24" s="1"/>
  <c r="V51" i="24"/>
  <c r="W51" i="24" s="1"/>
  <c r="B51" i="24" s="1"/>
  <c r="V50" i="24"/>
  <c r="W50" i="24" s="1"/>
  <c r="B50" i="24" s="1"/>
  <c r="V49" i="24"/>
  <c r="W49" i="24" s="1"/>
  <c r="B49" i="24" s="1"/>
  <c r="V48" i="24"/>
  <c r="W48" i="24" s="1"/>
  <c r="B48" i="24" s="1"/>
  <c r="V47" i="24"/>
  <c r="W47" i="24" s="1"/>
  <c r="B47" i="24" s="1"/>
  <c r="V46" i="24"/>
  <c r="W46" i="24" s="1"/>
  <c r="B46" i="24" s="1"/>
  <c r="V45" i="24"/>
  <c r="W45" i="24" s="1"/>
  <c r="B45" i="24" s="1"/>
  <c r="V44" i="24"/>
  <c r="W44" i="24" s="1"/>
  <c r="B44" i="24" s="1"/>
  <c r="V43" i="24"/>
  <c r="W43" i="24" s="1"/>
  <c r="B43" i="24" s="1"/>
  <c r="V42" i="24"/>
  <c r="W42" i="24" s="1"/>
  <c r="B42" i="24" s="1"/>
  <c r="V41" i="24"/>
  <c r="W41" i="24" s="1"/>
  <c r="B41" i="24" s="1"/>
  <c r="V40" i="24"/>
  <c r="W40" i="24" s="1"/>
  <c r="B40" i="24" s="1"/>
  <c r="V39" i="24"/>
  <c r="W39" i="24" s="1"/>
  <c r="B39" i="24" s="1"/>
  <c r="V38" i="24"/>
  <c r="W38" i="24" s="1"/>
  <c r="B38" i="24" s="1"/>
  <c r="V37" i="24"/>
  <c r="W37" i="24" s="1"/>
  <c r="B37" i="24" s="1"/>
  <c r="V36" i="24"/>
  <c r="W36" i="24" s="1"/>
  <c r="B36" i="24" s="1"/>
  <c r="V35" i="24"/>
  <c r="W35" i="24" s="1"/>
  <c r="B35" i="24" s="1"/>
  <c r="V34" i="24"/>
  <c r="W34" i="24" s="1"/>
  <c r="B34" i="24" s="1"/>
  <c r="V33" i="24"/>
  <c r="W33" i="24" s="1"/>
  <c r="B33" i="24" s="1"/>
  <c r="V32" i="24"/>
  <c r="W32" i="24" s="1"/>
  <c r="B32" i="24" s="1"/>
  <c r="V31" i="24"/>
  <c r="W31" i="24" s="1"/>
  <c r="B31" i="24" s="1"/>
  <c r="V30" i="24"/>
  <c r="W30" i="24" s="1"/>
  <c r="B30" i="24" s="1"/>
  <c r="V29" i="24"/>
  <c r="W29" i="24" s="1"/>
  <c r="B29" i="24" s="1"/>
  <c r="V28" i="24"/>
  <c r="W28" i="24" s="1"/>
  <c r="B28" i="24" s="1"/>
  <c r="V27" i="24"/>
  <c r="W27" i="24" s="1"/>
  <c r="B27" i="24" s="1"/>
  <c r="V26" i="24"/>
  <c r="W26" i="24" s="1"/>
  <c r="B26" i="24" s="1"/>
  <c r="V25" i="24"/>
  <c r="W25" i="24" s="1"/>
  <c r="B25" i="24" s="1"/>
  <c r="V24" i="24"/>
  <c r="W24" i="24" s="1"/>
  <c r="B24" i="24" s="1"/>
  <c r="V23" i="24"/>
  <c r="W23" i="24" s="1"/>
  <c r="B23" i="24" s="1"/>
  <c r="V22" i="24"/>
  <c r="W22" i="24" s="1"/>
  <c r="B22" i="24" s="1"/>
  <c r="V21" i="24"/>
  <c r="W21" i="24" s="1"/>
  <c r="B21" i="24" s="1"/>
  <c r="V20" i="24"/>
  <c r="W20" i="24" s="1"/>
  <c r="B20" i="24" s="1"/>
  <c r="V19" i="24"/>
  <c r="W19" i="24" s="1"/>
  <c r="B19" i="24" s="1"/>
  <c r="V18" i="24"/>
  <c r="W18" i="24" s="1"/>
  <c r="B18" i="24" s="1"/>
  <c r="V17" i="24"/>
  <c r="W17" i="24" s="1"/>
  <c r="B17" i="24" s="1"/>
  <c r="V16" i="24"/>
  <c r="W16" i="24" s="1"/>
  <c r="B16" i="24" s="1"/>
  <c r="V15" i="24"/>
  <c r="W15" i="24" s="1"/>
  <c r="B15" i="24" s="1"/>
  <c r="V14" i="24"/>
  <c r="W14" i="24" s="1"/>
  <c r="B14" i="24" s="1"/>
  <c r="V13" i="24"/>
  <c r="W13" i="24" s="1"/>
  <c r="B13" i="24" s="1"/>
  <c r="V12" i="24"/>
  <c r="W12" i="24" s="1"/>
  <c r="B12" i="24" s="1"/>
  <c r="V11" i="24"/>
  <c r="W11" i="24" s="1"/>
  <c r="B11" i="24" s="1"/>
  <c r="V10" i="24"/>
  <c r="W10" i="24" s="1"/>
  <c r="B10" i="24" s="1"/>
  <c r="V9" i="24"/>
  <c r="W9" i="24" s="1"/>
  <c r="B9" i="24" s="1"/>
  <c r="V8" i="24"/>
  <c r="W8" i="24" s="1"/>
  <c r="B8" i="24" s="1"/>
  <c r="V7" i="24"/>
  <c r="W7" i="24" s="1"/>
  <c r="B7" i="24" s="1"/>
  <c r="V6" i="24"/>
  <c r="W6" i="24" s="1"/>
  <c r="B6" i="24" s="1"/>
  <c r="V5" i="24"/>
  <c r="W5" i="24" s="1"/>
  <c r="B5" i="24" s="1"/>
  <c r="V4" i="24"/>
  <c r="W4" i="24" s="1"/>
  <c r="B4" i="2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Z4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4" authorId="0" shapeId="0" xr:uid="{00000000-0006-0000-03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U5" authorId="0" shapeId="0" xr:uid="{00000000-0006-0000-03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Z35" authorId="0" shapeId="0" xr:uid="{00000000-0006-0000-0300-000004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35" authorId="0" shapeId="0" xr:uid="{00000000-0006-0000-0300-000005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U36" authorId="0" shapeId="0" xr:uid="{00000000-0006-0000-0300-000006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Z67" authorId="0" shapeId="0" xr:uid="{7A4E404A-1036-4E21-92C5-42C8108E792D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67" authorId="0" shapeId="0" xr:uid="{124FDFF3-0752-4D68-9306-EB2FC23B7832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U68" authorId="0" shapeId="0" xr:uid="{F92476DF-4767-4743-B9FF-59791224F0E6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Z75" authorId="0" shapeId="0" xr:uid="{F75436B6-AE86-4F67-B898-1D51075C81D6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75" authorId="0" shapeId="0" xr:uid="{D62C8464-83DD-474F-AA95-C011B0834043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U76" authorId="0" shapeId="0" xr:uid="{2DEA5D61-E8B9-4812-AFCD-01FEF5ADC1D6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V4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4" authorId="0" shapeId="0" xr:uid="{00000000-0006-0000-05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5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V21" authorId="0" shapeId="0" xr:uid="{00000000-0006-0000-0500-000004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21" authorId="0" shapeId="0" xr:uid="{00000000-0006-0000-0500-000005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22" authorId="0" shapeId="0" xr:uid="{00000000-0006-0000-0500-000006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S4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4" authorId="0" shapeId="0" xr:uid="{00000000-0006-0000-07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5" authorId="0" shapeId="0" xr:uid="{00000000-0006-0000-07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S16" authorId="0" shapeId="0" xr:uid="{00000000-0006-0000-0700-000004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6" authorId="0" shapeId="0" xr:uid="{00000000-0006-0000-0700-000005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7" authorId="0" shapeId="0" xr:uid="{00000000-0006-0000-0700-000006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S4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4" authorId="0" shapeId="0" xr:uid="{00000000-0006-0000-09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5" authorId="0" shapeId="0" xr:uid="{00000000-0006-0000-09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J4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L4" authorId="0" shapeId="0" xr:uid="{00000000-0006-0000-0B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E5" authorId="0" shapeId="0" xr:uid="{00000000-0006-0000-0B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F4" authorId="0" shapeId="0" xr:uid="{298EB5A5-7FFE-47A3-BA3F-AB492C23F9D3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H4" authorId="0" shapeId="0" xr:uid="{02DF4B53-9240-4FB0-A08D-F709509DE509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A5" authorId="0" shapeId="0" xr:uid="{3923E5A4-B0A8-486A-8D5D-28D1438C1CE7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<sst xmlns="http://schemas.openxmlformats.org/spreadsheetml/2006/main" count="1816" uniqueCount="716">
  <si>
    <t>Max. capacity factor</t>
  </si>
  <si>
    <t>GW</t>
  </si>
  <si>
    <t>TechName</t>
  </si>
  <si>
    <t>*TechDesc</t>
  </si>
  <si>
    <t>Comm-IN</t>
  </si>
  <si>
    <t>Comm-OUT</t>
  </si>
  <si>
    <t>AF</t>
  </si>
  <si>
    <t>INVCOST</t>
  </si>
  <si>
    <t>FIXOM</t>
  </si>
  <si>
    <t>VAROM</t>
  </si>
  <si>
    <t>LIFE</t>
  </si>
  <si>
    <t>Start</t>
  </si>
  <si>
    <t>Cap2Act</t>
  </si>
  <si>
    <t>*Technology Name</t>
  </si>
  <si>
    <t>Technology Description</t>
  </si>
  <si>
    <t>Input Commodity</t>
  </si>
  <si>
    <t>Output Commodity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</si>
  <si>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</si>
  <si>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</si>
  <si>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</si>
  <si>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</si>
  <si>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</si>
  <si>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</si>
  <si>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</si>
  <si>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</si>
  <si>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</si>
  <si>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</si>
  <si>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Activity Unit</t>
  </si>
  <si>
    <t>Capacity Unit</t>
  </si>
  <si>
    <t>Primary CommGrp</t>
  </si>
  <si>
    <t>Vintage Tracking</t>
  </si>
  <si>
    <t>Technical life</t>
  </si>
  <si>
    <t>EFF</t>
  </si>
  <si>
    <t>Efficiency</t>
  </si>
  <si>
    <t>PJ</t>
  </si>
  <si>
    <t>TimeSlice Level</t>
  </si>
  <si>
    <t>Source: Irish TIMES v 1.0</t>
  </si>
  <si>
    <t>Irish TIMES Energy System Model</t>
  </si>
  <si>
    <t>Document type:</t>
  </si>
  <si>
    <t>Sector:</t>
  </si>
  <si>
    <t>Commerical</t>
  </si>
  <si>
    <t>Developer:</t>
  </si>
  <si>
    <t>Energy Policy Modelling Group, UCC</t>
  </si>
  <si>
    <t>Source data</t>
  </si>
  <si>
    <t>BY Template for Commercial</t>
  </si>
  <si>
    <t>Table of contents</t>
  </si>
  <si>
    <t>EB2012</t>
  </si>
  <si>
    <t>Energy balance of IE in ktoe</t>
  </si>
  <si>
    <t>COM_Balance</t>
  </si>
  <si>
    <t>Description of the existing uses of energy in the commercial sector</t>
  </si>
  <si>
    <t>COM_Commodities</t>
  </si>
  <si>
    <t>TIMES commodities list for the commercial sector</t>
  </si>
  <si>
    <t>COM_Processes</t>
  </si>
  <si>
    <t>TIMES processes list for the commercial sector</t>
  </si>
  <si>
    <t>COM_EmiCoeffs</t>
  </si>
  <si>
    <t>Emission coefficients for the commercial sector</t>
  </si>
  <si>
    <t>COM_FuelTechs</t>
  </si>
  <si>
    <t>Description of the fuel sectoral technologies for the commercial sector</t>
  </si>
  <si>
    <t>COM_CH</t>
  </si>
  <si>
    <t>Description of the commercial space heating sector</t>
  </si>
  <si>
    <t>COM_CW</t>
  </si>
  <si>
    <t>Description of the commercial water heating sector</t>
  </si>
  <si>
    <t>COM_CC</t>
  </si>
  <si>
    <t>Description of the commercial cooling sector</t>
  </si>
  <si>
    <t>COM_CO</t>
  </si>
  <si>
    <t>Description of the commercial other sector</t>
  </si>
  <si>
    <t>COM_PV</t>
  </si>
  <si>
    <t>Description of the commercial PV sector</t>
  </si>
  <si>
    <t>Tab colour legend</t>
  </si>
  <si>
    <t>VEDA Input Tables</t>
  </si>
  <si>
    <t>Original data and elaboration for the TIMES tables</t>
  </si>
  <si>
    <t>Cell colour legend</t>
  </si>
  <si>
    <t>User Input/Assumption</t>
  </si>
  <si>
    <t>Calculation based on other assumptions</t>
  </si>
  <si>
    <t>Units</t>
  </si>
  <si>
    <t>Capacity</t>
  </si>
  <si>
    <t>PJa or GW</t>
  </si>
  <si>
    <t>Consumption</t>
  </si>
  <si>
    <t>Currency (year)</t>
  </si>
  <si>
    <t>Milion Euro 2012</t>
  </si>
  <si>
    <t>Base year</t>
  </si>
  <si>
    <t>SubRes (Technology Database)</t>
  </si>
  <si>
    <t>Irish TIMES version 1.0</t>
  </si>
  <si>
    <t>~FI_T: EUR00</t>
  </si>
  <si>
    <t>Attribute</t>
  </si>
  <si>
    <t>ACT_COST</t>
  </si>
  <si>
    <t>NCAP_COST</t>
  </si>
  <si>
    <t>NCAP_FOM</t>
  </si>
  <si>
    <t>Process</t>
  </si>
  <si>
    <t>CCLEELC101</t>
  </si>
  <si>
    <t>CCLEELC201</t>
  </si>
  <si>
    <t>CCLEELC301</t>
  </si>
  <si>
    <t>CCLEELC401</t>
  </si>
  <si>
    <t>CCLEELCHP101</t>
  </si>
  <si>
    <t>CCLEGAS201</t>
  </si>
  <si>
    <t>CCLEGASHP101</t>
  </si>
  <si>
    <t>CCSEELC101</t>
  </si>
  <si>
    <t>CCSEELC201</t>
  </si>
  <si>
    <t>CCSEELC301</t>
  </si>
  <si>
    <t>CCSEELC401</t>
  </si>
  <si>
    <t>CCSEELCHP101</t>
  </si>
  <si>
    <t>CCSEGAS201</t>
  </si>
  <si>
    <t>CCSEGASHP101</t>
  </si>
  <si>
    <t>CHLEELC101</t>
  </si>
  <si>
    <t>CHLEELC201</t>
  </si>
  <si>
    <t>CHLEELCHP201</t>
  </si>
  <si>
    <t>CHLEELCHP202</t>
  </si>
  <si>
    <t>CHLEELCHP301</t>
  </si>
  <si>
    <t>CHLEELCHP302</t>
  </si>
  <si>
    <t>CHLEELCHP401</t>
  </si>
  <si>
    <t>CHLEELCHP402</t>
  </si>
  <si>
    <t>CHLEFCH110</t>
  </si>
  <si>
    <t>CHLEGAS201</t>
  </si>
  <si>
    <t>CHLEGAS301</t>
  </si>
  <si>
    <t>CHLEGAS401</t>
  </si>
  <si>
    <t>CHLEGAS501</t>
  </si>
  <si>
    <t>CHLEGASHP601</t>
  </si>
  <si>
    <t>CHLEGASHP701</t>
  </si>
  <si>
    <t>CHLELPG201</t>
  </si>
  <si>
    <t>CHLELPG301</t>
  </si>
  <si>
    <t>CHLELPGHP501</t>
  </si>
  <si>
    <t>CHLELTH101</t>
  </si>
  <si>
    <t>CHLEOIL201</t>
  </si>
  <si>
    <t>CHLEOIL301</t>
  </si>
  <si>
    <t>CHLEOIL401</t>
  </si>
  <si>
    <t>CHLESOLD101</t>
  </si>
  <si>
    <t>CHLESOLE601</t>
  </si>
  <si>
    <t>CHLESOLG201</t>
  </si>
  <si>
    <t>CHLEWOO101</t>
  </si>
  <si>
    <t>CHSEELC101</t>
  </si>
  <si>
    <t>CHSEELC201</t>
  </si>
  <si>
    <t>CHSEELCHP201</t>
  </si>
  <si>
    <t>CHSEELCHP202</t>
  </si>
  <si>
    <t>CHSEELCHP301</t>
  </si>
  <si>
    <t>CHSEELCHP302</t>
  </si>
  <si>
    <t>CHSEELCHP401</t>
  </si>
  <si>
    <t>CHSEELCHP402</t>
  </si>
  <si>
    <t>CHSEFCH110</t>
  </si>
  <si>
    <t>CHSEGAS201</t>
  </si>
  <si>
    <t>CHSEGAS301</t>
  </si>
  <si>
    <t>CHSEGAS401</t>
  </si>
  <si>
    <t>CHSEGAS501</t>
  </si>
  <si>
    <t>CHSEGASHP601</t>
  </si>
  <si>
    <t>CHSEGASHP701</t>
  </si>
  <si>
    <t>CHSELPG201</t>
  </si>
  <si>
    <t>CHSELPG301</t>
  </si>
  <si>
    <t>CHSELPGHP501</t>
  </si>
  <si>
    <t>CHSELTH101</t>
  </si>
  <si>
    <t>CHSEOIL201</t>
  </si>
  <si>
    <t>CHSEOIL301</t>
  </si>
  <si>
    <t>CHSEOIL401</t>
  </si>
  <si>
    <t>CHSESOLD101</t>
  </si>
  <si>
    <t>CHSESOLE601</t>
  </si>
  <si>
    <t>CHSESOLG201</t>
  </si>
  <si>
    <t>CHSEWOO101</t>
  </si>
  <si>
    <t>CWLEBIO101</t>
  </si>
  <si>
    <t>CWLEELC101</t>
  </si>
  <si>
    <t>CWLEELCHP201</t>
  </si>
  <si>
    <t>CWLEFCW110</t>
  </si>
  <si>
    <t>CWLEGAS101</t>
  </si>
  <si>
    <t>CWLEGEO101</t>
  </si>
  <si>
    <t>CWLELPG101</t>
  </si>
  <si>
    <t>CWLELTH101</t>
  </si>
  <si>
    <t>CWLEOIL101</t>
  </si>
  <si>
    <t>CWLESOLD101</t>
  </si>
  <si>
    <t>CWLESOLE101</t>
  </si>
  <si>
    <t>CWLESOLG101</t>
  </si>
  <si>
    <t>CWSEBIO101</t>
  </si>
  <si>
    <t>CWSEELC101</t>
  </si>
  <si>
    <t>CWSEELCHP201</t>
  </si>
  <si>
    <t>CWSEFCW110</t>
  </si>
  <si>
    <t>CWSEGAS101</t>
  </si>
  <si>
    <t>CWSEGEO101</t>
  </si>
  <si>
    <t>CWSELPG101</t>
  </si>
  <si>
    <t>CWSELTH101</t>
  </si>
  <si>
    <t>CWSEOIL101</t>
  </si>
  <si>
    <t>CWSESOLD101</t>
  </si>
  <si>
    <t>CWSESOLE101</t>
  </si>
  <si>
    <t>CWSESOLG101</t>
  </si>
  <si>
    <t>CCLEELC101 [ Room air-conditioner - Large ]</t>
  </si>
  <si>
    <t>CCLEELC201 [ Air fans - Large ]</t>
  </si>
  <si>
    <t>CCLEELC301 [ Roof-top central electric chiller - Large ]</t>
  </si>
  <si>
    <t>CCLEELC401 [ Centralized electrical air conditioner - Large ]</t>
  </si>
  <si>
    <t>CCLEELCHP101 [ Non-reversible electricity heat pump - Large ]</t>
  </si>
  <si>
    <t>CCLEGAS201 [ Centralized gas air conditioner - Large ]</t>
  </si>
  <si>
    <t>CCLEGASHP101 [ Non reversible gas heat pump - Large ]</t>
  </si>
  <si>
    <t>CCSEELC101 [ Room air-conditioner - Small ]</t>
  </si>
  <si>
    <t>CCSEELC201 [ Air fans - Small ]</t>
  </si>
  <si>
    <t>CCSEELC301 [ Roof-top central electric chiller - Small ]</t>
  </si>
  <si>
    <t>CCSEELC401 [ Centralized electrical air conditioner - Small ]</t>
  </si>
  <si>
    <t>CCSEELCHP101 [ Non-reversible electricity heat pump - Small ]</t>
  </si>
  <si>
    <t>CCSEGAS201 [ Centralized gas air conditioner - Small ]</t>
  </si>
  <si>
    <t>CCSEGASHP101 [ Non reversible gas heat pump - Small ]</t>
  </si>
  <si>
    <t>CHLEELC101 [ Electric radiators  - Large ]</t>
  </si>
  <si>
    <t>CHLEELC201 [ Electric boiler - Large ]</t>
  </si>
  <si>
    <t>CHLEELCHP201 [ Air heat pump with electric boiler - Large ]</t>
  </si>
  <si>
    <t>CHLEELCHP202 [ Air heat pump with electric boiler.HeatCool - Large ]</t>
  </si>
  <si>
    <t>CHLEELCHP301 [ Adv Air heat pump with electric boiler - Large ]</t>
  </si>
  <si>
    <t>CHLEELCHP302 [ Adv Air heat pump with electric boiler.HeatCool - Large ]</t>
  </si>
  <si>
    <t>CHLEELCHP401 [ Ground heat pump with electric boiler  - Large ]</t>
  </si>
  <si>
    <t>CHLEELCHP402 [ Ground heat pump with electric boiler.HeatCool - Large ]</t>
  </si>
  <si>
    <t>CHLEFCH110 [ FC output to Heat demand - Large ]</t>
  </si>
  <si>
    <t>CHLEGAS201 [ Natural gas boiler  - Large ]</t>
  </si>
  <si>
    <t>CHLEGAS301 [ Natural gas boiler.HeatHotwater  - Large ]</t>
  </si>
  <si>
    <t>CHLEGAS401 [ Natural gas boiler condensing  - Large ]</t>
  </si>
  <si>
    <t>CHLEGAS501 [ Natural gas boiler condensing.HeatHotwater  - Large ]</t>
  </si>
  <si>
    <t>CHLEGASHP601 [ Air heat pump with natural gas boiler - Large ]</t>
  </si>
  <si>
    <t>CHLEGASHP701 [ Air heat pump with natural gas boiler.HeatCool - Large ]</t>
  </si>
  <si>
    <t>CHLELPG201 [ LPG boiler  - Large ]</t>
  </si>
  <si>
    <t>CHLELPG301 [ LPG boiler.HeatHotwater  - Large ]</t>
  </si>
  <si>
    <t>CHLELPGHP501 [ Air heat pump with LPG boiler.HeatCool - Large ]</t>
  </si>
  <si>
    <t>CHLELTH101 [ District heat exchanger.HeatHotwater  - Large ]</t>
  </si>
  <si>
    <t>CHLEOIL201 [ Oil boiler  - Large ]</t>
  </si>
  <si>
    <t>CHLEOIL301 [ Oil boiler.HeatHotwater  - Large ]</t>
  </si>
  <si>
    <t>CHLEOIL401 [ Oil boiler condensing.HeatHotwater - Large ]</t>
  </si>
  <si>
    <t>CHLESOLD101 [ Solar collector with electric backup.HeatHotwater  - Large ]</t>
  </si>
  <si>
    <t>CHLESOLE601 [ Solar collector with diesel backup.HeatHotwater  - Large ]</t>
  </si>
  <si>
    <t>CHLESOLG201 [ Solar collector with gas backup.HeatHotwater  - Large ]</t>
  </si>
  <si>
    <t>CHLEWOO101 [ Wood-pellets boiler.HeatHotwater  - Large ]</t>
  </si>
  <si>
    <t>CHSEELC101 [ Electric radiators  - Small ]</t>
  </si>
  <si>
    <t>CHSEELC201 [ Electric boiler - Small ]</t>
  </si>
  <si>
    <t>CHSEELCHP201 [ Air heat pump with electric boiler - Small ]</t>
  </si>
  <si>
    <t>CHSEELCHP202 [ Air heat pump with electric boiler.HeatCool - Small ]</t>
  </si>
  <si>
    <t>CHSEELCHP301 [ Adv Air heat pump with electric boiler - Small ]</t>
  </si>
  <si>
    <t>CHSEELCHP302 [ Adv Air heat pump with electric boiler.HeatCool - Small ]</t>
  </si>
  <si>
    <t>CHSEELCHP401 [ Ground heat pump with electric boiler  - Small ]</t>
  </si>
  <si>
    <t>CHSEELCHP402 [ Ground heat pump with electric boiler.HeatCool - Small ]</t>
  </si>
  <si>
    <t>CHSEFCH110 [ FC output to Heat demand - Small ]</t>
  </si>
  <si>
    <t>CHSEGAS201 [ Natural gas boiler  - Small ]</t>
  </si>
  <si>
    <t>CHSEGAS301 [ Natural gas boiler.HeatHotwater  - Small ]</t>
  </si>
  <si>
    <t>CHSEGAS401 [ Natural gas boiler condensing  - Small ]</t>
  </si>
  <si>
    <t>CHSEGAS501 [ Natural gas boiler condensing.HeatHotwater  - Small ]</t>
  </si>
  <si>
    <t>CHSEGASHP601 [ Air heat pump with natural gas boiler - Small ]</t>
  </si>
  <si>
    <t>CHSEGASHP701 [ Air heat pump with natural gas boiler.HeatCool - Small ]</t>
  </si>
  <si>
    <t>CHSELPG201 [ LPG boiler  - Small ]</t>
  </si>
  <si>
    <t>CHSELPG301 [ LPG boiler.HeatHotwater  - Small ]</t>
  </si>
  <si>
    <t>CHSELPGHP501 [ Air heat pump with LPG boiler.HeatCool - Small ]</t>
  </si>
  <si>
    <t>CHSELTH101 [ District heat exchanger.HeatHotwater  - Small ]</t>
  </si>
  <si>
    <t>CHSEOIL201 [ Oil boiler  - Small ]</t>
  </si>
  <si>
    <t>CHSEOIL301 [ Oil boiler.HeatHotwater  - Small ]</t>
  </si>
  <si>
    <t>CHSEOIL401 [ Oil boiler condensing.HeatHotwater - Small ]</t>
  </si>
  <si>
    <t>CHSESOLD101 [ Solar collector with electric backup.HeatHotwater  - Small ]</t>
  </si>
  <si>
    <t>CHSESOLE601 [ Solar collector with diesel backup.HeatHotwater  - Small ]</t>
  </si>
  <si>
    <t>CHSESOLG201 [ Solar collector with gas backup.HeatHotwater  - Small ]</t>
  </si>
  <si>
    <t>CHSEWOO101 [ Wood-pellets boiler.HeatHotwater  - Small ]</t>
  </si>
  <si>
    <t>CWLEBIO101 [ Biomass boiler water heater - Large ]</t>
  </si>
  <si>
    <t>CWLEELC101 [ Electric boiler water heater resistance - Large ]</t>
  </si>
  <si>
    <t>CWLEELCHP201 [ Electric heat pump water heater - Large ]</t>
  </si>
  <si>
    <t>CWLEFCW110 [ FC output to HotWater demand - Large ]</t>
  </si>
  <si>
    <t>CWLEGAS101 [ Natural gas boiler water heater - Large ]</t>
  </si>
  <si>
    <t>CWLEGEO101 [ Geo Heat Exchanger water heater - Large ]</t>
  </si>
  <si>
    <t>CWLELPG101 [ LPG boiler water heater - Large ]</t>
  </si>
  <si>
    <t>CWLELTH101 [ District heat exchanger water heatier - Large ]</t>
  </si>
  <si>
    <t>CWLEOIL101 [ Oil boiler water heater - Large ]</t>
  </si>
  <si>
    <t>CWLESOLD101 [ Solar water heater with electricity backup - Large ]</t>
  </si>
  <si>
    <t>CWLESOLE101 [ Solar water heater with diesel backup - Large ]</t>
  </si>
  <si>
    <t>CWLESOLG101 [ Solar water heater with gas backup - Large ]</t>
  </si>
  <si>
    <t>CWSEBIO101 [ Biomass boiler water heater - Small ]</t>
  </si>
  <si>
    <t>CWSEELC101 [ Electric boiler water heater resistance - Small ]</t>
  </si>
  <si>
    <t>CWSEELCHP201 [ Electric heat pump water heater - Small ]</t>
  </si>
  <si>
    <t>CWSEFCW110 [ FC output to HotWater demand - Small ]</t>
  </si>
  <si>
    <t>CWSEGAS101 [ Natural gas boiler water heater - Small ]</t>
  </si>
  <si>
    <t>CWSEGEO101 [ Geo Heat Exchanger water heater - Small ]</t>
  </si>
  <si>
    <t>CWSELPG101 [ LPG boiler water heater - Small ]</t>
  </si>
  <si>
    <t>CWSELTH101 [ District heat exchanger water heatier - Small ]</t>
  </si>
  <si>
    <t>CWSEOIL101 [ Oil boiler water heater - Small ]</t>
  </si>
  <si>
    <t>CWSESOLD101 [ Solar water heater with electricity backup - Small ]</t>
  </si>
  <si>
    <t>CWSESOLE101 [ Solar water heater with diesel backup - Small ]</t>
  </si>
  <si>
    <t>CWSESOLG101 [ Solar water heater with gas backup - Small ]</t>
  </si>
  <si>
    <t>NCAP_AF</t>
  </si>
  <si>
    <t>ACT</t>
  </si>
  <si>
    <t>CCLE</t>
  </si>
  <si>
    <t>CCSE</t>
  </si>
  <si>
    <t>CHLE</t>
  </si>
  <si>
    <t>CHSE</t>
  </si>
  <si>
    <t>CWLE</t>
  </si>
  <si>
    <t>CWSE</t>
  </si>
  <si>
    <t>NCAP_DRATE</t>
  </si>
  <si>
    <t>PRC_CAPACT</t>
  </si>
  <si>
    <t>START</t>
  </si>
  <si>
    <t>-</t>
  </si>
  <si>
    <t>ACT_EFF</t>
  </si>
  <si>
    <t>Year</t>
  </si>
  <si>
    <t>NCAP_TLIFE</t>
  </si>
  <si>
    <t>Desc\CommGrp</t>
  </si>
  <si>
    <t>Commercial Heating Technologies (CH)</t>
  </si>
  <si>
    <t>DMD</t>
  </si>
  <si>
    <t>Ground heat pump with electric boiler</t>
  </si>
  <si>
    <t>Natural gas boiler</t>
  </si>
  <si>
    <t>Natural gas boiler.HeatHotwater</t>
  </si>
  <si>
    <t>Natural gas boiler condensing</t>
  </si>
  <si>
    <t>Natural gas boiler condensing.HeatHotwater</t>
  </si>
  <si>
    <t>LPG boiler</t>
  </si>
  <si>
    <t>LPG boiler.HeatHotwater</t>
  </si>
  <si>
    <t>District heat exchanger.HeatHotwater</t>
  </si>
  <si>
    <t>Oil boiler</t>
  </si>
  <si>
    <t>Oil boiler.HeatHotwater</t>
  </si>
  <si>
    <t>Solar collector with electric backup.HeatHotwater</t>
  </si>
  <si>
    <t>Solar collector with diesel backup.HeatHotwater</t>
  </si>
  <si>
    <t>Solar collector with gas backup.HeatHotwater</t>
  </si>
  <si>
    <t>Wood-pellets boiler.HeatHotwater</t>
  </si>
  <si>
    <t>Electric boiler</t>
  </si>
  <si>
    <t>Air heat pump with electric boiler</t>
  </si>
  <si>
    <t>Air heat pump with electric boiler.HeatCool</t>
  </si>
  <si>
    <t>Adv Air heat pump with electric boiler</t>
  </si>
  <si>
    <t>Adv Air heat pump with electric boiler.HeatCool</t>
  </si>
  <si>
    <t>Ground heat pump with electric boiler.HeatCool</t>
  </si>
  <si>
    <t>FC output to Heat demand</t>
  </si>
  <si>
    <t>Oil boiler condensing.HeatHotwater</t>
  </si>
  <si>
    <t>COMELC</t>
  </si>
  <si>
    <t>Electric radiator</t>
  </si>
  <si>
    <t>COMHET</t>
  </si>
  <si>
    <t>COMGAS</t>
  </si>
  <si>
    <t>COMLPG</t>
  </si>
  <si>
    <t>COMOIL</t>
  </si>
  <si>
    <t>COMOIL, COMSOL</t>
  </si>
  <si>
    <t>COMELC, COMSOL</t>
  </si>
  <si>
    <t>COMGAS, COMSOL</t>
  </si>
  <si>
    <t>COMBIO</t>
  </si>
  <si>
    <t>CHCS</t>
  </si>
  <si>
    <t>CHPS</t>
  </si>
  <si>
    <t>CAPEX (€2000/kW)</t>
  </si>
  <si>
    <t>FOM (€2000/kW)</t>
  </si>
  <si>
    <t>VOM (€2000/GJ)</t>
  </si>
  <si>
    <t>CHCS, CCCS</t>
  </si>
  <si>
    <t>CHCS, CWCS</t>
  </si>
  <si>
    <t>CHPS, CCPS</t>
  </si>
  <si>
    <t>CHPS, CWPS</t>
  </si>
  <si>
    <t>CEFF~CHCS</t>
  </si>
  <si>
    <t>CEFF~CHPS</t>
  </si>
  <si>
    <t>CEFF~CWCS</t>
  </si>
  <si>
    <t>CEFF~CCCS</t>
  </si>
  <si>
    <t>CEFF~CWPS</t>
  </si>
  <si>
    <t>CEFF~CCPS</t>
  </si>
  <si>
    <t>FLO_SHAR</t>
  </si>
  <si>
    <t>COMSOL</t>
  </si>
  <si>
    <t>FX</t>
  </si>
  <si>
    <t>Share-I~FX~COMSOL</t>
  </si>
  <si>
    <t>LO</t>
  </si>
  <si>
    <t>Share-O~LO~CHCS</t>
  </si>
  <si>
    <t>COMAHT</t>
  </si>
  <si>
    <t>COMGHT</t>
  </si>
  <si>
    <t xml:space="preserve">COMAHT, COMELC </t>
  </si>
  <si>
    <t>COMAHT, COMGAS</t>
  </si>
  <si>
    <t>COMAHT, COMLPG</t>
  </si>
  <si>
    <t>Share-I~FX~COMAHT</t>
  </si>
  <si>
    <t>Share-I~FX~COMGHT</t>
  </si>
  <si>
    <t>Desc\Commodity</t>
  </si>
  <si>
    <t>Commercial Water Heating-only Technologies (CW)</t>
  </si>
  <si>
    <t>Biomass boiler water heater</t>
  </si>
  <si>
    <t>Electric boiler water heater resistance</t>
  </si>
  <si>
    <t>Electric heat pump water heater</t>
  </si>
  <si>
    <t>FC output to HotWater demand</t>
  </si>
  <si>
    <t>Natural gas boiler water heater</t>
  </si>
  <si>
    <t>Geo Heat Exchanger water heater</t>
  </si>
  <si>
    <t>LPG boiler water heater</t>
  </si>
  <si>
    <t>District heat exchanger water heatier</t>
  </si>
  <si>
    <t>Oil boiler water heater</t>
  </si>
  <si>
    <t>Solar water heater with electricity backup</t>
  </si>
  <si>
    <t>Solar water heater with diesel backup</t>
  </si>
  <si>
    <t>Solar water heater with gas backup</t>
  </si>
  <si>
    <t>COMAHT, COMELC</t>
  </si>
  <si>
    <t>COMGHT, COMELC</t>
  </si>
  <si>
    <t>CWCS</t>
  </si>
  <si>
    <t>CWPS</t>
  </si>
  <si>
    <t>COMGEO</t>
  </si>
  <si>
    <t>Share-O~LO~CHPS</t>
  </si>
  <si>
    <t>INVCOST~2020</t>
  </si>
  <si>
    <t>Scenario\Attribute</t>
  </si>
  <si>
    <t>Room air-conditioner</t>
  </si>
  <si>
    <t>Air fans</t>
  </si>
  <si>
    <t>Roof-top central electric chiller</t>
  </si>
  <si>
    <t>Centralized electrical air conditioner</t>
  </si>
  <si>
    <t>Non-reversible electricity heat pump</t>
  </si>
  <si>
    <t>Centralized gas air conditioner</t>
  </si>
  <si>
    <t>Non reversible gas heat pump</t>
  </si>
  <si>
    <t>EER</t>
  </si>
  <si>
    <t>CCCS</t>
  </si>
  <si>
    <t>CCPS</t>
  </si>
  <si>
    <t>Commercial Cooling-only Technologies (CC)</t>
  </si>
  <si>
    <t>CCOKELC101</t>
  </si>
  <si>
    <t>CCOKGAS101</t>
  </si>
  <si>
    <t>CCOKLPG101</t>
  </si>
  <si>
    <t>CCOK</t>
  </si>
  <si>
    <t>CCOKELC101 [ cooking electric stove ]</t>
  </si>
  <si>
    <t>CCOKGAS101 [ cooking gas stove ]</t>
  </si>
  <si>
    <t>CCOKLPG101 [ cooking LPG stove ]</t>
  </si>
  <si>
    <t>CLIGELC101</t>
  </si>
  <si>
    <t>CLIGELC201</t>
  </si>
  <si>
    <t>CLIGELC301</t>
  </si>
  <si>
    <t>CLIGELC401</t>
  </si>
  <si>
    <t>CPLIELC101</t>
  </si>
  <si>
    <t>CLIGELC101 [ Incandescent STAD lighting system ]</t>
  </si>
  <si>
    <t>CLIGELC201 [ Incandescent IMP lighting system  ]</t>
  </si>
  <si>
    <t>CLIGELC301 [ Halogens lighting system ]</t>
  </si>
  <si>
    <t>CLIGELC401 [ Fluorescent lighting system ]</t>
  </si>
  <si>
    <t>CPLIELC101 [ Public lighting ]</t>
  </si>
  <si>
    <t>Scenario\CommGrp</t>
  </si>
  <si>
    <t>CREFELC101</t>
  </si>
  <si>
    <t>CREFELC201</t>
  </si>
  <si>
    <t>CREFELC301</t>
  </si>
  <si>
    <t>CREFELC401</t>
  </si>
  <si>
    <t>CREFELC101 [ Refrigerators (energy class B,A) ]</t>
  </si>
  <si>
    <t>CREFELC201 [ Refrigerators (A+, A++) ]</t>
  </si>
  <si>
    <t>CREFELC301 [ Freezers (B,A) ]</t>
  </si>
  <si>
    <t>CREFELC401 [ Freezers (A+,A++) ]</t>
  </si>
  <si>
    <t>COELELC101</t>
  </si>
  <si>
    <t>COELELC101 [ Other Electricity Other Appliances. ]</t>
  </si>
  <si>
    <t>Commercial Other Appliances (COth)</t>
  </si>
  <si>
    <t>cooking LPG stove</t>
  </si>
  <si>
    <t>cooking electric</t>
  </si>
  <si>
    <t>cooking gas</t>
  </si>
  <si>
    <t>000units</t>
  </si>
  <si>
    <t>CAPEX (k€2000/unit)</t>
  </si>
  <si>
    <t>FOM (k€2000/unit)</t>
  </si>
  <si>
    <t>*Cooking</t>
  </si>
  <si>
    <t>*Refrigeration</t>
  </si>
  <si>
    <t>*Lighting</t>
  </si>
  <si>
    <t>Public lighting</t>
  </si>
  <si>
    <t>Incandescent STAD</t>
  </si>
  <si>
    <t>Incandescent IMP</t>
  </si>
  <si>
    <t>Halogens</t>
  </si>
  <si>
    <t>Fluorescent</t>
  </si>
  <si>
    <t>CLIG</t>
  </si>
  <si>
    <t>CPLI</t>
  </si>
  <si>
    <t>Refrigerators (energy class B,A)</t>
  </si>
  <si>
    <t>Refrigerators (A+, A++)</t>
  </si>
  <si>
    <t>Freezers (B,A)</t>
  </si>
  <si>
    <t>Freezers (A+,A++)</t>
  </si>
  <si>
    <t>CREF</t>
  </si>
  <si>
    <t>*Other electric appliances</t>
  </si>
  <si>
    <t>Other Electricity Appliances</t>
  </si>
  <si>
    <t>COEL</t>
  </si>
  <si>
    <t>*CHCSFCH_01</t>
  </si>
  <si>
    <t>*CHPSFCH_01</t>
  </si>
  <si>
    <t>*CWCSFCW_01</t>
  </si>
  <si>
    <t>CWCSGEO_01</t>
  </si>
  <si>
    <t>*CWPSFCW_01</t>
  </si>
  <si>
    <t>CWPSGEO_01</t>
  </si>
  <si>
    <t>CCOKELC_01</t>
  </si>
  <si>
    <t>CCOKGAS_01</t>
  </si>
  <si>
    <t>CCOKLPG_01</t>
  </si>
  <si>
    <t>CPLIELC_01</t>
  </si>
  <si>
    <t>COELELC_01</t>
  </si>
  <si>
    <t>Source: ETRI 2014 (https://setis.ec.europa.eu/publications/jrc-setis-reports/etri-2014 )</t>
  </si>
  <si>
    <t>~FI_T: EUR13</t>
  </si>
  <si>
    <t>EFF~2020</t>
  </si>
  <si>
    <t>EFF~2030</t>
  </si>
  <si>
    <t>EFF~2040</t>
  </si>
  <si>
    <t>EFF~2050</t>
  </si>
  <si>
    <t>INVCOST~2030</t>
  </si>
  <si>
    <t>INVCOST~2040</t>
  </si>
  <si>
    <t>INVCOST~2050</t>
  </si>
  <si>
    <t>FIXOM~2020</t>
  </si>
  <si>
    <t>FIXOM~2030</t>
  </si>
  <si>
    <t>FIXOM~2040</t>
  </si>
  <si>
    <t>FIXOM~2050</t>
  </si>
  <si>
    <t>VAROM~2020</t>
  </si>
  <si>
    <t>VAROM~2030</t>
  </si>
  <si>
    <t>VAROM~2040</t>
  </si>
  <si>
    <t>VAROM~2050</t>
  </si>
  <si>
    <t>CAPEX REF (€2013/kW)</t>
  </si>
  <si>
    <t>FOM (€2013/kW)</t>
  </si>
  <si>
    <t>VOM (€2013/GJ)</t>
  </si>
  <si>
    <t>DAYNITE</t>
  </si>
  <si>
    <t>COMELC, ELCD</t>
  </si>
  <si>
    <t>Share-O~UP~ELCD</t>
  </si>
  <si>
    <t>PRE</t>
  </si>
  <si>
    <t>Commercial Solar PV</t>
  </si>
  <si>
    <t>CHPSELC_01_Rad</t>
  </si>
  <si>
    <t>CHPSELC_02_Boi</t>
  </si>
  <si>
    <t>CHPSGAS_01_Boi</t>
  </si>
  <si>
    <t>CHPSGAS_02_DBoi</t>
  </si>
  <si>
    <t>CHPSGAS_03_Boi</t>
  </si>
  <si>
    <t>CHPSGAS_04_DBoi</t>
  </si>
  <si>
    <t>CHPSGAS_05_HP</t>
  </si>
  <si>
    <t>CHPSGAS_06_DHP</t>
  </si>
  <si>
    <t>CHPSELC_03_HP</t>
  </si>
  <si>
    <t>CHPSELC_04_DHP</t>
  </si>
  <si>
    <t>CHPSELC_05_HP</t>
  </si>
  <si>
    <t>CHPSELC_06_DHP</t>
  </si>
  <si>
    <t>CHPSELC_07_HP</t>
  </si>
  <si>
    <t>CHPSELC_08_DHP</t>
  </si>
  <si>
    <t>CHPSLPG_01_Boi</t>
  </si>
  <si>
    <t>CHPSLPG_02_DBoi</t>
  </si>
  <si>
    <t>CHPSLPG_04_DHP</t>
  </si>
  <si>
    <t>CHPSHET_01_DH</t>
  </si>
  <si>
    <t>CHPSOIL_01_Boi</t>
  </si>
  <si>
    <t>CHPSOIL_02_DBoi</t>
  </si>
  <si>
    <t>CHPSOIL_03_DBoi</t>
  </si>
  <si>
    <t>CHPSSOL_01_EBkp</t>
  </si>
  <si>
    <t>CHPSBIO_01_DBoi</t>
  </si>
  <si>
    <t>CHCSELC_01_Rad</t>
  </si>
  <si>
    <t>CHCSELC_02_Boi</t>
  </si>
  <si>
    <t>CHCSELC_03_HP</t>
  </si>
  <si>
    <t>CHCSELC_04_DHP</t>
  </si>
  <si>
    <t>CHCSELC_05_HP</t>
  </si>
  <si>
    <t>CHCSELC_06_DHP</t>
  </si>
  <si>
    <t>CHCSELC_07_HP</t>
  </si>
  <si>
    <t>CHCSELC_08_DHP</t>
  </si>
  <si>
    <t>CHCSGAS_01_Boi</t>
  </si>
  <si>
    <t>CHCSGAS_02_DBoi</t>
  </si>
  <si>
    <t>CHCSGAS_03_Boi</t>
  </si>
  <si>
    <t>CHCSGAS_04_DBoi</t>
  </si>
  <si>
    <t>CHCSGAS_05_HP</t>
  </si>
  <si>
    <t>CHCSGAS_06_DHP</t>
  </si>
  <si>
    <t>CHCSLPG_01_Boi</t>
  </si>
  <si>
    <t>CHCSLPG_02_DBoi</t>
  </si>
  <si>
    <t>CHCSLPG_04_DHP</t>
  </si>
  <si>
    <t>CHCSHET_01_DH</t>
  </si>
  <si>
    <t>CHCSOIL_01_Boi</t>
  </si>
  <si>
    <t>CHCSOIL_02_DBoi</t>
  </si>
  <si>
    <t>CHCSOIL_03_DBoi</t>
  </si>
  <si>
    <t>CHCSSOL_01_EBkp</t>
  </si>
  <si>
    <t>CHCSBIO_01_DBoi</t>
  </si>
  <si>
    <t>CWCSBIO_01_Boi</t>
  </si>
  <si>
    <t>CWCSELC_01_Boi</t>
  </si>
  <si>
    <t>CWCSELC_02_HP</t>
  </si>
  <si>
    <t>CWCSGAS_01_Boi</t>
  </si>
  <si>
    <t>CWCSLPG_01_Boi</t>
  </si>
  <si>
    <t>CWCSHET_01_DH</t>
  </si>
  <si>
    <t>CWCSOIL_01_Boi</t>
  </si>
  <si>
    <t>CWCSSOL_01_EBkp</t>
  </si>
  <si>
    <t>CWCSSOL_02_DBkp</t>
  </si>
  <si>
    <t>CWCSSOL_03_GBkp</t>
  </si>
  <si>
    <t>CHCSSOL_02_DBkp</t>
  </si>
  <si>
    <t>CHCSSOL_03_GBkp</t>
  </si>
  <si>
    <t>CHPSSOL_02_DBkp</t>
  </si>
  <si>
    <t>CHPSSOL_03_GBkp</t>
  </si>
  <si>
    <t>CWPSBIO_01_Boi</t>
  </si>
  <si>
    <t>CWPSELC_01_Boi</t>
  </si>
  <si>
    <t>CWPSELC_02_HP</t>
  </si>
  <si>
    <t>CWPSGAS_01_Boi</t>
  </si>
  <si>
    <t>CWPSLPG_01_Boi</t>
  </si>
  <si>
    <t>CWPSHET_01_DH</t>
  </si>
  <si>
    <t>CWPSOIL_01_Boi</t>
  </si>
  <si>
    <t>CWPSSOL_01_EBkp</t>
  </si>
  <si>
    <t>CWPSSOL_02_DBkp</t>
  </si>
  <si>
    <t>CWPSSOL_03_GBkp</t>
  </si>
  <si>
    <t>CCCSELC_01_Roo</t>
  </si>
  <si>
    <t>CCCSELC_02_Fan</t>
  </si>
  <si>
    <t>CCCSELC_03_Cen</t>
  </si>
  <si>
    <t>CCCSELC_04_Cen</t>
  </si>
  <si>
    <t>CCCSELC_05_HP</t>
  </si>
  <si>
    <t>CCCSGAS_01_Cen</t>
  </si>
  <si>
    <t>CCCSGAS_02_HP</t>
  </si>
  <si>
    <t>CCPSELC_01_Roo</t>
  </si>
  <si>
    <t>CCPSELC_02_Fan</t>
  </si>
  <si>
    <t>CCPSELC_03_Cen</t>
  </si>
  <si>
    <t>CCPSELC_04_Cen</t>
  </si>
  <si>
    <t>CCPSELC_05_HP</t>
  </si>
  <si>
    <t>CCPSGAS_01_Cen</t>
  </si>
  <si>
    <t>CCPSGAS_02_HP</t>
  </si>
  <si>
    <t>CLIGELC_01_Inc</t>
  </si>
  <si>
    <t>CLIGELC_02_Inc</t>
  </si>
  <si>
    <t>CLIGELC_03_Hal</t>
  </si>
  <si>
    <t>CLIGELC_04_Flu</t>
  </si>
  <si>
    <t>CREFELC_01_Ref</t>
  </si>
  <si>
    <t>CREFELC_02_Ref</t>
  </si>
  <si>
    <t>CREFELC_03_Fre</t>
  </si>
  <si>
    <t>CREFELC_04_Fre</t>
  </si>
  <si>
    <t>COMPVELC_01</t>
  </si>
  <si>
    <t>Lifetime</t>
  </si>
  <si>
    <t>COM.HEAT.LOW-CONSUMPTION: .01.HYG.BOILER.CON.RADIATOR.</t>
  </si>
  <si>
    <t>COMH2REF</t>
  </si>
  <si>
    <t/>
  </si>
  <si>
    <t>COM.HEAT.LOW-CONSUMPTION: .01.HYG.BOILER.CON.SOLAR-THERMAL.RADIATOR.</t>
  </si>
  <si>
    <t>COM.HEAT.LOW-CONSUMPTION: .01.ELC.HEAT PUMP.AIR.HYG.BOILER.RADIATOR.</t>
  </si>
  <si>
    <t>COM.HEAT.LOW-CONSUMPTION: .01.ELC.HEAT PUMP.AIR.HYG.BOILER.UNDERFLOOR.</t>
  </si>
  <si>
    <t>COM.HEAT.LOW-CONSUMPTION: .01.ELC.HEAT PUMP.GROUND.HYG.BOILER.RADIATOR.</t>
  </si>
  <si>
    <t>COM.HEAT.LOW-CONSUMPTION: .01.ELC.HEAT PUMP.GROUND.HYG.BOILER.UNDERFLOOR.</t>
  </si>
  <si>
    <t>COM.HEAT.LOW-CONSUMPTION: .01.HYG.MICRO-CHP.STD.RADIATOR.</t>
  </si>
  <si>
    <t>CHLCHBRH01</t>
  </si>
  <si>
    <t>COM.HEAT.LOW-CONSUMPTION: .01.HYG.MICRO-CHP-BOILER.STD.RADIATOR.</t>
  </si>
  <si>
    <t>CHLREFCG01</t>
  </si>
  <si>
    <t>COM.HEAT.LOW-CONSUMPTION: .01.HYG.MICRO-CHP.REFORMER.</t>
  </si>
  <si>
    <t>~FI_T: EUR12</t>
  </si>
  <si>
    <t>Natural gas air heat pump</t>
  </si>
  <si>
    <t>Natural gas air heat pump.HeatCool</t>
  </si>
  <si>
    <t>LPG air heat pump.HeatCool</t>
  </si>
  <si>
    <t>CHCSGH2_01_Boi</t>
  </si>
  <si>
    <t>CHCSGH2_02_DBoi</t>
  </si>
  <si>
    <t>CHCSGH2_03_HP</t>
  </si>
  <si>
    <t>CHCSGH2_04_DHP</t>
  </si>
  <si>
    <t>Gaseous hydrogen boiler</t>
  </si>
  <si>
    <t>Gaseous hydrogen boiler.HeatHotwater</t>
  </si>
  <si>
    <t>Gaseous hydrogen air heat pump</t>
  </si>
  <si>
    <t>Gaseous hydrogen heat pump.HeatCool</t>
  </si>
  <si>
    <t>PJa</t>
  </si>
  <si>
    <t>Hydrogen technologies</t>
  </si>
  <si>
    <t>CHPSGH2_01_Boi</t>
  </si>
  <si>
    <t>CHPSGH2_02_DBoi</t>
  </si>
  <si>
    <t>CHPSGH2_03_HP</t>
  </si>
  <si>
    <t>CHPSGH2_04_DHP</t>
  </si>
  <si>
    <t>CAPEX (€2012/PJa)</t>
  </si>
  <si>
    <t>FOM (€2012/PJa)</t>
  </si>
  <si>
    <t>VOM (€2012/GJ)</t>
  </si>
  <si>
    <t>Heat generation technologies for low-consumption service buildings</t>
  </si>
  <si>
    <t>TimeSlice</t>
  </si>
  <si>
    <t>Other_Indexes</t>
  </si>
  <si>
    <t>CEFF</t>
  </si>
  <si>
    <t>CEFF~2030</t>
  </si>
  <si>
    <t>NCAP_COST~2010</t>
  </si>
  <si>
    <t>NCAP_COST~2030</t>
  </si>
  <si>
    <t>NCAP_FOM~2030</t>
  </si>
  <si>
    <t>Time-slice(s)</t>
  </si>
  <si>
    <t>Units of activity/unit of capacity</t>
  </si>
  <si>
    <t>First year available</t>
  </si>
  <si>
    <t>Technical efficiency - 2010</t>
  </si>
  <si>
    <t>Technical efficiency - 2030</t>
  </si>
  <si>
    <t>Technical Efficiency - Comodity Specific - 2010</t>
  </si>
  <si>
    <t>Investment cost - 2010 (2012 prices)</t>
  </si>
  <si>
    <t>Investment cost - 2030 (2012 prices)</t>
  </si>
  <si>
    <t>Fixed Operational &amp; Maintenance Cost - 2010 (2012 prices)</t>
  </si>
  <si>
    <t>Fixed Operational &amp; Maintenance Cost - 2030 (2012 prices)</t>
  </si>
  <si>
    <t>*</t>
  </si>
  <si>
    <t>activity unit/capacity unit</t>
  </si>
  <si>
    <t>year</t>
  </si>
  <si>
    <t>no unit</t>
  </si>
  <si>
    <t>€m/capacity unit</t>
  </si>
  <si>
    <t>years</t>
  </si>
  <si>
    <t>CHLBLCRH01</t>
  </si>
  <si>
    <t>CHLRAD</t>
  </si>
  <si>
    <t>COMHH2</t>
  </si>
  <si>
    <t>CHLBLSRH01</t>
  </si>
  <si>
    <t>CHLAHHRE01</t>
  </si>
  <si>
    <t>CHLAHHUE01</t>
  </si>
  <si>
    <t>CHLUND</t>
  </si>
  <si>
    <t>CHLGHHRE01</t>
  </si>
  <si>
    <t>CHLGHHUE01</t>
  </si>
  <si>
    <t>CHLCHPRH01</t>
  </si>
  <si>
    <t>data elaborated from UK TIMES</t>
  </si>
  <si>
    <t>COMH2G</t>
  </si>
  <si>
    <t>COMAHT, COMH2G</t>
  </si>
  <si>
    <t>NCAP_AFA</t>
  </si>
  <si>
    <t>NCAP_CHPR</t>
  </si>
  <si>
    <t>CHPCOMFCHH2110</t>
  </si>
  <si>
    <t>CHPCOMICBGS101</t>
  </si>
  <si>
    <t>CHPCOMICBGS201</t>
  </si>
  <si>
    <t>CHPCOMICDME101</t>
  </si>
  <si>
    <t>CHPCOMICDME201</t>
  </si>
  <si>
    <t>CHPCOMICGAS101</t>
  </si>
  <si>
    <t>CHPCOMICGAS201</t>
  </si>
  <si>
    <t>CHPCOMICGAS301</t>
  </si>
  <si>
    <t>CHPCOMICOIL101</t>
  </si>
  <si>
    <t>CHPCOMICOIL201</t>
  </si>
  <si>
    <t>CHPCOMICOIL301</t>
  </si>
  <si>
    <t>CHPCOMMFBGS110</t>
  </si>
  <si>
    <t>CHPCOMMFGAS101</t>
  </si>
  <si>
    <t>CHPCOMSFBGS110</t>
  </si>
  <si>
    <t>CHPCOMSFGAS101</t>
  </si>
  <si>
    <t>CHPCOMFCHH2110 [ CHP: Fuel Cell SOFC.HH2.COM ]</t>
  </si>
  <si>
    <t>CHPCOMICBGS101 [ CHP: Int Combust.BGS S.COM ]</t>
  </si>
  <si>
    <t>CHPCOMICBGS201 [ CHP: Int Combust.BGS L.COM ]</t>
  </si>
  <si>
    <t>CHPCOMICDME101 [ CHP: Int Combust.DME S.COM ]</t>
  </si>
  <si>
    <t>CHPCOMICDME201 [ CHP: Int Combust.DME L.COM ]</t>
  </si>
  <si>
    <t>CHPCOMICGAS101 [ CHP: Int Combust.Gas S.COM ]</t>
  </si>
  <si>
    <t>CHPCOMICGAS201 [ CHP: Int Combust.Gas M.COM ]</t>
  </si>
  <si>
    <t>CHPCOMICGAS301 [ CHP: Int Combust.Gas L.COM ]</t>
  </si>
  <si>
    <t>CHPCOMICOIL101 [ CHP: Int Combust.OIL S.COM ]</t>
  </si>
  <si>
    <t>CHPCOMICOIL201 [ CHP: Int Combust.OIL M.COM ]</t>
  </si>
  <si>
    <t>CHPCOMICOIL301 [ CHP: Int Combust.OIL L.COM ]</t>
  </si>
  <si>
    <t>CHPCOMMFBGS110 [ CHP: Fuel Cell MCFC.BGS.COM ]</t>
  </si>
  <si>
    <t>CHPCOMMFGAS101 [ CHP: Fuel Cell MCFC.GAS.COM ]</t>
  </si>
  <si>
    <t>CHPCOMSFBGS110 [ CHP: Fuel Cell SOFC.BGS.COM ]</t>
  </si>
  <si>
    <t>CHPCOMSFGAS101 [ CHP: Fuel Cell SOFC.GAS.COM ]</t>
  </si>
  <si>
    <t>Description</t>
  </si>
  <si>
    <t>COMCHPH2G_01_SOFC</t>
  </si>
  <si>
    <t>CHP</t>
  </si>
  <si>
    <t>COMCHPBGS_01</t>
  </si>
  <si>
    <t>COMCHPBGS_02</t>
  </si>
  <si>
    <t>COMCHPGAS_01_IC</t>
  </si>
  <si>
    <t>COMCHPGAS_02_IC</t>
  </si>
  <si>
    <t>COMCHPOIL_01_IC</t>
  </si>
  <si>
    <t>COMCHPOIL_02_IC</t>
  </si>
  <si>
    <t>COMCHPGAS_03_IC</t>
  </si>
  <si>
    <t>COMCHPOIL_03_IC</t>
  </si>
  <si>
    <t>COMCHPBIO_01</t>
  </si>
  <si>
    <t>COMCHPBIO_02</t>
  </si>
  <si>
    <t>COMCHPBGS_03_MCFC</t>
  </si>
  <si>
    <t>COMCHPGAS_04_MCFC</t>
  </si>
  <si>
    <t>COMCHPBGS_04_SOFC</t>
  </si>
  <si>
    <t>COMCHPGAS_05_SOFC</t>
  </si>
  <si>
    <t>New commercial CHP - Int Combust Biogas Small</t>
  </si>
  <si>
    <t>New commercial CHP - Int Combust Biogas Large</t>
  </si>
  <si>
    <t>New commercial CHP - Int Combust Biomass Small</t>
  </si>
  <si>
    <t>New commercial CHP - Int Combust Biomass Large</t>
  </si>
  <si>
    <t>New commercial CHP - Int Combust Gas Small</t>
  </si>
  <si>
    <t>New commercial CHP - Int Combust Gas Medium</t>
  </si>
  <si>
    <t>New commercial CHP - Int Combust Gas Large</t>
  </si>
  <si>
    <t>New commercial CHP - Int Combust Oil Small</t>
  </si>
  <si>
    <t>New commercial CHP - Int Combust.Oil Medium</t>
  </si>
  <si>
    <t>New commercial CHP - Int Combust Oil Large</t>
  </si>
  <si>
    <t>New commercial CHP - Fuel Cell MCFC Biogas</t>
  </si>
  <si>
    <t>New commercial CHP - Fuel Cell MCFC Gas</t>
  </si>
  <si>
    <t>New commercial CHP - Fuel Cell SOFC Biogas</t>
  </si>
  <si>
    <t>New commercial CHP - Fuel Cell SOFC Gas</t>
  </si>
  <si>
    <t xml:space="preserve">New Commercial CHP - Fuel Cell SOFC Hydrogen </t>
  </si>
  <si>
    <t>COMBGS</t>
  </si>
  <si>
    <t>INVCOST~2015</t>
  </si>
  <si>
    <t>INVCOST~2025</t>
  </si>
  <si>
    <t>INVCOST~2035</t>
  </si>
  <si>
    <t>FIXOM~2015</t>
  </si>
  <si>
    <t>FIXOM~2025</t>
  </si>
  <si>
    <t>FIXOM~2035</t>
  </si>
  <si>
    <t>CHPR</t>
  </si>
  <si>
    <t>CHPR~2015</t>
  </si>
  <si>
    <t>CHPR~2025</t>
  </si>
  <si>
    <t>CHPR~2035</t>
  </si>
  <si>
    <t>Source: Irish TIMES v1.0</t>
  </si>
  <si>
    <t>Commercial CHP</t>
  </si>
  <si>
    <t>EFF~2015</t>
  </si>
  <si>
    <t>EFF~2025</t>
  </si>
  <si>
    <t>Electric Efficiency</t>
  </si>
  <si>
    <t>EFF~2035</t>
  </si>
  <si>
    <t>COMELC, COMHET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</si>
</sst>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0.0000"/>
    <numFmt numFmtId="166" formatCode="0.0"/>
    <numFmt numFmtId="167" formatCode="0.0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2">
    <xf numFmtId="0" fontId="0" fillId="0" borderId="0" xfId="0"/>
    <xf numFmtId="0" fontId="0" fillId="0" borderId="0" xfId="0"/>
    <xf numFmtId="0" fontId="1" fillId="8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0" fontId="10" fillId="9" borderId="0" xfId="3" applyFont="1" applyFill="1" applyBorder="1" applyAlignment="1">
      <alignment vertical="center"/>
    </xf>
    <xf numFmtId="0" fontId="9" fillId="9" borderId="0" xfId="3" applyFont="1" applyFill="1" applyBorder="1" applyAlignment="1">
      <alignment vertical="center"/>
    </xf>
    <xf numFmtId="0" fontId="1" fillId="10" borderId="0" xfId="0" applyFont="1" applyFill="1" applyAlignment="1">
      <alignment vertical="center"/>
    </xf>
    <xf numFmtId="0" fontId="11" fillId="9" borderId="0" xfId="3" applyFont="1" applyFill="1" applyBorder="1" applyAlignment="1">
      <alignment vertical="center"/>
    </xf>
    <xf numFmtId="0" fontId="12" fillId="9" borderId="0" xfId="3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9" borderId="0" xfId="3" applyFont="1" applyFill="1" applyBorder="1" applyAlignment="1">
      <alignment vertical="center"/>
    </xf>
    <xf numFmtId="0" fontId="6" fillId="9" borderId="0" xfId="3" applyFont="1" applyFill="1" applyBorder="1" applyAlignment="1">
      <alignment vertical="center"/>
    </xf>
    <xf numFmtId="0" fontId="15" fillId="10" borderId="0" xfId="0" applyFont="1" applyFill="1" applyAlignment="1">
      <alignment vertical="center"/>
    </xf>
    <xf numFmtId="0" fontId="16" fillId="8" borderId="0" xfId="0" applyFont="1" applyFill="1" applyAlignment="1">
      <alignment vertical="center"/>
    </xf>
    <xf numFmtId="0" fontId="16" fillId="9" borderId="0" xfId="0" applyFont="1" applyFill="1" applyAlignment="1">
      <alignment vertical="center"/>
    </xf>
    <xf numFmtId="0" fontId="14" fillId="0" borderId="0" xfId="0" applyFont="1" applyFill="1"/>
    <xf numFmtId="0" fontId="2" fillId="0" borderId="0" xfId="0" applyFont="1" applyFill="1"/>
    <xf numFmtId="0" fontId="17" fillId="0" borderId="0" xfId="0" applyFont="1"/>
    <xf numFmtId="0" fontId="1" fillId="0" borderId="0" xfId="0" applyFont="1"/>
    <xf numFmtId="0" fontId="0" fillId="0" borderId="0" xfId="0"/>
    <xf numFmtId="0" fontId="8" fillId="0" borderId="0" xfId="0" applyFont="1"/>
    <xf numFmtId="0" fontId="15" fillId="0" borderId="0" xfId="0" applyFont="1"/>
    <xf numFmtId="0" fontId="8" fillId="0" borderId="11" xfId="0" applyFont="1" applyBorder="1"/>
    <xf numFmtId="0" fontId="18" fillId="0" borderId="12" xfId="0" applyFont="1" applyBorder="1"/>
    <xf numFmtId="0" fontId="8" fillId="0" borderId="13" xfId="0" applyFont="1" applyBorder="1"/>
    <xf numFmtId="0" fontId="1" fillId="0" borderId="14" xfId="0" applyFont="1" applyBorder="1"/>
    <xf numFmtId="0" fontId="8" fillId="11" borderId="13" xfId="0" applyFont="1" applyFill="1" applyBorder="1"/>
    <xf numFmtId="0" fontId="1" fillId="0" borderId="14" xfId="0" applyFont="1" applyBorder="1"/>
    <xf numFmtId="0" fontId="8" fillId="11" borderId="15" xfId="0" applyFont="1" applyFill="1" applyBorder="1"/>
    <xf numFmtId="0" fontId="1" fillId="0" borderId="16" xfId="0" applyFont="1" applyBorder="1"/>
    <xf numFmtId="0" fontId="8" fillId="0" borderId="0" xfId="0" applyFont="1" applyFill="1"/>
    <xf numFmtId="0" fontId="1" fillId="0" borderId="12" xfId="0" applyFont="1" applyBorder="1"/>
    <xf numFmtId="0" fontId="15" fillId="12" borderId="15" xfId="0" applyFont="1" applyFill="1" applyBorder="1"/>
    <xf numFmtId="0" fontId="15" fillId="0" borderId="0" xfId="0" applyFont="1" applyFill="1" applyBorder="1"/>
    <xf numFmtId="0" fontId="1" fillId="0" borderId="0" xfId="0" applyFont="1" applyBorder="1"/>
    <xf numFmtId="0" fontId="13" fillId="0" borderId="0" xfId="0" applyFont="1"/>
    <xf numFmtId="0" fontId="14" fillId="13" borderId="11" xfId="0" applyFont="1" applyFill="1" applyBorder="1" applyAlignment="1">
      <alignment horizontal="left"/>
    </xf>
    <xf numFmtId="0" fontId="0" fillId="0" borderId="12" xfId="0" applyBorder="1"/>
    <xf numFmtId="165" fontId="14" fillId="7" borderId="15" xfId="0" applyNumberFormat="1" applyFont="1" applyFill="1" applyBorder="1"/>
    <xf numFmtId="0" fontId="0" fillId="0" borderId="16" xfId="0" applyBorder="1"/>
    <xf numFmtId="0" fontId="1" fillId="0" borderId="0" xfId="0" applyFont="1" applyFill="1"/>
    <xf numFmtId="0" fontId="8" fillId="0" borderId="15" xfId="0" applyFont="1" applyBorder="1"/>
    <xf numFmtId="0" fontId="1" fillId="0" borderId="16" xfId="0" applyFont="1" applyBorder="1" applyAlignment="1">
      <alignment horizontal="left"/>
    </xf>
    <xf numFmtId="0" fontId="0" fillId="6" borderId="0" xfId="0" applyFill="1"/>
    <xf numFmtId="0" fontId="1" fillId="14" borderId="11" xfId="0" applyFont="1" applyFill="1" applyBorder="1"/>
    <xf numFmtId="0" fontId="7" fillId="0" borderId="0" xfId="0" applyFont="1"/>
    <xf numFmtId="0" fontId="19" fillId="2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164" fontId="20" fillId="5" borderId="0" xfId="2" applyNumberFormat="1" applyFont="1" applyAlignment="1">
      <alignment vertical="center"/>
    </xf>
    <xf numFmtId="164" fontId="22" fillId="0" borderId="0" xfId="0" applyNumberFormat="1" applyFont="1" applyAlignment="1">
      <alignment vertical="center"/>
    </xf>
    <xf numFmtId="164" fontId="21" fillId="0" borderId="0" xfId="0" applyNumberFormat="1" applyFont="1" applyAlignment="1">
      <alignment vertical="center"/>
    </xf>
    <xf numFmtId="0" fontId="23" fillId="3" borderId="1" xfId="0" applyFont="1" applyFill="1" applyBorder="1" applyAlignment="1">
      <alignment vertical="center"/>
    </xf>
    <xf numFmtId="164" fontId="23" fillId="3" borderId="2" xfId="0" applyNumberFormat="1" applyFont="1" applyFill="1" applyBorder="1" applyAlignment="1">
      <alignment vertical="center"/>
    </xf>
    <xf numFmtId="0" fontId="23" fillId="3" borderId="1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left" vertical="center" wrapText="1"/>
    </xf>
    <xf numFmtId="0" fontId="24" fillId="4" borderId="3" xfId="0" applyFont="1" applyFill="1" applyBorder="1" applyAlignment="1">
      <alignment vertical="center" wrapText="1"/>
    </xf>
    <xf numFmtId="0" fontId="24" fillId="4" borderId="3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vertical="center"/>
    </xf>
    <xf numFmtId="0" fontId="24" fillId="4" borderId="8" xfId="0" applyFont="1" applyFill="1" applyBorder="1" applyAlignment="1">
      <alignment horizontal="left" vertical="center"/>
    </xf>
    <xf numFmtId="0" fontId="24" fillId="4" borderId="8" xfId="0" applyFont="1" applyFill="1" applyBorder="1" applyAlignment="1">
      <alignment vertical="center"/>
    </xf>
    <xf numFmtId="164" fontId="24" fillId="4" borderId="2" xfId="0" applyNumberFormat="1" applyFont="1" applyFill="1" applyBorder="1" applyAlignment="1">
      <alignment horizontal="left" vertical="center" wrapText="1"/>
    </xf>
    <xf numFmtId="0" fontId="25" fillId="0" borderId="7" xfId="0" applyFont="1" applyFill="1" applyBorder="1" applyAlignment="1">
      <alignment vertical="center"/>
    </xf>
    <xf numFmtId="0" fontId="21" fillId="0" borderId="7" xfId="0" applyFont="1" applyBorder="1" applyAlignment="1">
      <alignment horizontal="center" vertical="center"/>
    </xf>
    <xf numFmtId="0" fontId="25" fillId="0" borderId="6" xfId="0" applyFont="1" applyFill="1" applyBorder="1" applyAlignment="1">
      <alignment vertical="center"/>
    </xf>
    <xf numFmtId="0" fontId="25" fillId="0" borderId="6" xfId="0" applyFont="1" applyBorder="1" applyAlignment="1">
      <alignment vertical="center"/>
    </xf>
    <xf numFmtId="0" fontId="21" fillId="0" borderId="6" xfId="0" applyFont="1" applyBorder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25" fillId="0" borderId="1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21" fillId="0" borderId="7" xfId="0" applyFont="1" applyFill="1" applyBorder="1" applyAlignment="1">
      <alignment vertical="center"/>
    </xf>
    <xf numFmtId="9" fontId="21" fillId="0" borderId="7" xfId="1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1" fontId="26" fillId="0" borderId="6" xfId="0" applyNumberFormat="1" applyFont="1" applyBorder="1" applyAlignment="1">
      <alignment vertical="center"/>
    </xf>
    <xf numFmtId="1" fontId="21" fillId="0" borderId="6" xfId="0" applyNumberFormat="1" applyFont="1" applyBorder="1" applyAlignment="1">
      <alignment vertical="center"/>
    </xf>
    <xf numFmtId="2" fontId="21" fillId="0" borderId="7" xfId="0" applyNumberFormat="1" applyFont="1" applyBorder="1" applyAlignment="1">
      <alignment vertical="center"/>
    </xf>
    <xf numFmtId="9" fontId="21" fillId="0" borderId="7" xfId="1" applyFont="1" applyFill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9" fontId="21" fillId="0" borderId="6" xfId="1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2" fontId="21" fillId="0" borderId="6" xfId="0" applyNumberFormat="1" applyFont="1" applyBorder="1" applyAlignment="1">
      <alignment vertical="center"/>
    </xf>
    <xf numFmtId="9" fontId="21" fillId="0" borderId="6" xfId="1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9" fontId="21" fillId="0" borderId="10" xfId="1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1" fontId="21" fillId="0" borderId="10" xfId="0" applyNumberFormat="1" applyFont="1" applyBorder="1" applyAlignment="1">
      <alignment vertical="center"/>
    </xf>
    <xf numFmtId="2" fontId="21" fillId="0" borderId="10" xfId="0" applyNumberFormat="1" applyFont="1" applyBorder="1" applyAlignment="1">
      <alignment vertical="center"/>
    </xf>
    <xf numFmtId="9" fontId="21" fillId="0" borderId="10" xfId="1" applyFont="1" applyFill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9" fontId="21" fillId="0" borderId="0" xfId="1" applyFont="1" applyBorder="1" applyAlignment="1">
      <alignment vertical="center"/>
    </xf>
    <xf numFmtId="1" fontId="21" fillId="0" borderId="0" xfId="0" applyNumberFormat="1" applyFont="1" applyBorder="1" applyAlignment="1">
      <alignment vertical="center"/>
    </xf>
    <xf numFmtId="2" fontId="21" fillId="0" borderId="0" xfId="0" applyNumberFormat="1" applyFont="1" applyBorder="1" applyAlignment="1">
      <alignment vertical="center"/>
    </xf>
    <xf numFmtId="9" fontId="21" fillId="0" borderId="0" xfId="1" applyFont="1" applyFill="1" applyBorder="1" applyAlignment="1">
      <alignment vertical="center"/>
    </xf>
    <xf numFmtId="2" fontId="0" fillId="0" borderId="0" xfId="0" applyNumberFormat="1"/>
    <xf numFmtId="0" fontId="24" fillId="4" borderId="9" xfId="0" applyFont="1" applyFill="1" applyBorder="1" applyAlignment="1">
      <alignment horizontal="center" vertical="center" wrapText="1"/>
    </xf>
    <xf numFmtId="0" fontId="7" fillId="6" borderId="0" xfId="0" applyFont="1" applyFill="1"/>
    <xf numFmtId="0" fontId="27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164" fontId="28" fillId="5" borderId="0" xfId="2" applyNumberFormat="1" applyFont="1" applyAlignment="1">
      <alignment vertical="center"/>
    </xf>
    <xf numFmtId="164" fontId="30" fillId="0" borderId="0" xfId="0" applyNumberFormat="1" applyFont="1" applyAlignment="1">
      <alignment vertical="center"/>
    </xf>
    <xf numFmtId="164" fontId="29" fillId="0" borderId="0" xfId="0" applyNumberFormat="1" applyFont="1" applyAlignment="1">
      <alignment vertical="center"/>
    </xf>
    <xf numFmtId="0" fontId="31" fillId="3" borderId="1" xfId="0" applyFont="1" applyFill="1" applyBorder="1" applyAlignment="1">
      <alignment vertical="center"/>
    </xf>
    <xf numFmtId="164" fontId="31" fillId="3" borderId="2" xfId="0" applyNumberFormat="1" applyFont="1" applyFill="1" applyBorder="1" applyAlignment="1">
      <alignment vertical="center"/>
    </xf>
    <xf numFmtId="0" fontId="31" fillId="3" borderId="1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left" vertical="center" wrapText="1"/>
    </xf>
    <xf numFmtId="0" fontId="32" fillId="4" borderId="3" xfId="0" applyFont="1" applyFill="1" applyBorder="1" applyAlignment="1">
      <alignment vertical="center" wrapText="1"/>
    </xf>
    <xf numFmtId="0" fontId="32" fillId="4" borderId="3" xfId="0" applyFont="1" applyFill="1" applyBorder="1" applyAlignment="1">
      <alignment horizontal="center" vertical="center" wrapText="1"/>
    </xf>
    <xf numFmtId="0" fontId="32" fillId="4" borderId="4" xfId="0" applyFont="1" applyFill="1" applyBorder="1" applyAlignment="1">
      <alignment vertical="center"/>
    </xf>
    <xf numFmtId="0" fontId="32" fillId="4" borderId="8" xfId="0" applyFont="1" applyFill="1" applyBorder="1" applyAlignment="1">
      <alignment horizontal="left" vertical="center"/>
    </xf>
    <xf numFmtId="0" fontId="32" fillId="4" borderId="8" xfId="0" applyFont="1" applyFill="1" applyBorder="1" applyAlignment="1">
      <alignment vertical="center"/>
    </xf>
    <xf numFmtId="0" fontId="32" fillId="4" borderId="9" xfId="0" applyFont="1" applyFill="1" applyBorder="1" applyAlignment="1">
      <alignment horizontal="center" vertical="center" wrapText="1"/>
    </xf>
    <xf numFmtId="164" fontId="32" fillId="4" borderId="2" xfId="0" applyNumberFormat="1" applyFont="1" applyFill="1" applyBorder="1" applyAlignment="1">
      <alignment horizontal="left" vertical="center" wrapText="1"/>
    </xf>
    <xf numFmtId="0" fontId="33" fillId="0" borderId="7" xfId="0" applyFont="1" applyFill="1" applyBorder="1" applyAlignment="1">
      <alignment vertical="center"/>
    </xf>
    <xf numFmtId="0" fontId="29" fillId="0" borderId="7" xfId="0" applyFont="1" applyFill="1" applyBorder="1" applyAlignment="1">
      <alignment vertical="center"/>
    </xf>
    <xf numFmtId="9" fontId="29" fillId="0" borderId="7" xfId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1" fontId="34" fillId="0" borderId="6" xfId="0" applyNumberFormat="1" applyFont="1" applyBorder="1" applyAlignment="1">
      <alignment vertical="center"/>
    </xf>
    <xf numFmtId="2" fontId="29" fillId="0" borderId="7" xfId="0" applyNumberFormat="1" applyFont="1" applyBorder="1" applyAlignment="1">
      <alignment vertical="center"/>
    </xf>
    <xf numFmtId="0" fontId="29" fillId="0" borderId="7" xfId="0" applyFont="1" applyBorder="1" applyAlignment="1">
      <alignment horizontal="center" vertical="center"/>
    </xf>
    <xf numFmtId="9" fontId="29" fillId="0" borderId="7" xfId="1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3" fillId="0" borderId="6" xfId="0" applyFont="1" applyBorder="1" applyAlignment="1">
      <alignment vertical="center"/>
    </xf>
    <xf numFmtId="9" fontId="29" fillId="0" borderId="6" xfId="1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2" fontId="29" fillId="0" borderId="6" xfId="0" applyNumberFormat="1" applyFont="1" applyBorder="1" applyAlignment="1">
      <alignment vertical="center"/>
    </xf>
    <xf numFmtId="0" fontId="29" fillId="0" borderId="6" xfId="0" applyFont="1" applyBorder="1" applyAlignment="1">
      <alignment horizontal="center" vertical="center"/>
    </xf>
    <xf numFmtId="9" fontId="29" fillId="0" borderId="6" xfId="1" applyFont="1" applyFill="1" applyBorder="1" applyAlignment="1">
      <alignment vertical="center"/>
    </xf>
    <xf numFmtId="0" fontId="29" fillId="0" borderId="0" xfId="0" applyFont="1" applyFill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0" applyFont="1" applyFill="1" applyAlignment="1">
      <alignment vertical="center"/>
    </xf>
    <xf numFmtId="1" fontId="29" fillId="0" borderId="6" xfId="0" applyNumberFormat="1" applyFont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9" fontId="29" fillId="0" borderId="0" xfId="1" applyFont="1" applyBorder="1" applyAlignment="1">
      <alignment vertical="center"/>
    </xf>
    <xf numFmtId="1" fontId="29" fillId="0" borderId="0" xfId="0" applyNumberFormat="1" applyFont="1" applyBorder="1" applyAlignment="1">
      <alignment vertical="center"/>
    </xf>
    <xf numFmtId="2" fontId="29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9" fontId="29" fillId="0" borderId="0" xfId="1" applyFont="1" applyFill="1" applyBorder="1" applyAlignment="1">
      <alignment vertical="center"/>
    </xf>
    <xf numFmtId="0" fontId="35" fillId="0" borderId="0" xfId="0" applyFont="1"/>
    <xf numFmtId="0" fontId="36" fillId="0" borderId="0" xfId="0" applyFont="1"/>
    <xf numFmtId="0" fontId="35" fillId="6" borderId="0" xfId="0" applyFont="1" applyFill="1"/>
    <xf numFmtId="0" fontId="0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166" fontId="29" fillId="0" borderId="7" xfId="1" applyNumberFormat="1" applyFont="1" applyBorder="1" applyAlignment="1">
      <alignment vertical="center"/>
    </xf>
    <xf numFmtId="166" fontId="29" fillId="0" borderId="6" xfId="1" applyNumberFormat="1" applyFont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36" fillId="6" borderId="0" xfId="0" applyFont="1" applyFill="1"/>
    <xf numFmtId="0" fontId="37" fillId="0" borderId="0" xfId="0" applyFont="1"/>
    <xf numFmtId="0" fontId="37" fillId="0" borderId="0" xfId="0" applyFont="1" applyFill="1"/>
    <xf numFmtId="0" fontId="35" fillId="0" borderId="0" xfId="0" applyFont="1" applyFill="1"/>
    <xf numFmtId="11" fontId="35" fillId="0" borderId="0" xfId="0" applyNumberFormat="1" applyFont="1"/>
    <xf numFmtId="0" fontId="0" fillId="0" borderId="0" xfId="0" quotePrefix="1" applyFont="1" applyAlignment="1">
      <alignment vertical="center"/>
    </xf>
    <xf numFmtId="2" fontId="34" fillId="0" borderId="6" xfId="0" applyNumberFormat="1" applyFont="1" applyBorder="1" applyAlignment="1">
      <alignment vertical="center"/>
    </xf>
    <xf numFmtId="167" fontId="34" fillId="0" borderId="6" xfId="0" applyNumberFormat="1" applyFont="1" applyBorder="1" applyAlignment="1">
      <alignment vertical="center"/>
    </xf>
    <xf numFmtId="167" fontId="29" fillId="0" borderId="6" xfId="0" applyNumberFormat="1" applyFont="1" applyBorder="1" applyAlignment="1">
      <alignment horizontal="center" vertical="center"/>
    </xf>
    <xf numFmtId="0" fontId="32" fillId="4" borderId="9" xfId="0" applyFont="1" applyFill="1" applyBorder="1" applyAlignment="1">
      <alignment horizontal="left" vertical="center" wrapText="1"/>
    </xf>
    <xf numFmtId="0" fontId="32" fillId="4" borderId="9" xfId="0" applyFont="1" applyFill="1" applyBorder="1" applyAlignment="1">
      <alignment vertical="center" wrapText="1"/>
    </xf>
    <xf numFmtId="0" fontId="32" fillId="4" borderId="9" xfId="0" applyFont="1" applyFill="1" applyBorder="1" applyAlignment="1">
      <alignment horizontal="left" vertical="center"/>
    </xf>
    <xf numFmtId="0" fontId="32" fillId="4" borderId="9" xfId="0" applyFont="1" applyFill="1" applyBorder="1" applyAlignment="1">
      <alignment vertical="center"/>
    </xf>
    <xf numFmtId="0" fontId="33" fillId="0" borderId="17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9" fontId="29" fillId="0" borderId="17" xfId="1" applyFont="1" applyBorder="1" applyAlignment="1">
      <alignment vertical="center"/>
    </xf>
    <xf numFmtId="0" fontId="29" fillId="0" borderId="17" xfId="0" applyFont="1" applyBorder="1" applyAlignment="1">
      <alignment vertical="center"/>
    </xf>
    <xf numFmtId="2" fontId="34" fillId="0" borderId="17" xfId="0" applyNumberFormat="1" applyFont="1" applyBorder="1" applyAlignment="1">
      <alignment vertical="center"/>
    </xf>
    <xf numFmtId="167" fontId="34" fillId="0" borderId="17" xfId="0" applyNumberFormat="1" applyFont="1" applyBorder="1" applyAlignment="1">
      <alignment vertical="center"/>
    </xf>
    <xf numFmtId="2" fontId="29" fillId="0" borderId="17" xfId="0" applyNumberFormat="1" applyFont="1" applyBorder="1" applyAlignment="1">
      <alignment vertical="center"/>
    </xf>
    <xf numFmtId="167" fontId="29" fillId="0" borderId="17" xfId="0" applyNumberFormat="1" applyFont="1" applyBorder="1" applyAlignment="1">
      <alignment horizontal="center" vertical="center"/>
    </xf>
    <xf numFmtId="0" fontId="24" fillId="4" borderId="9" xfId="0" applyFont="1" applyFill="1" applyBorder="1" applyAlignment="1">
      <alignment vertical="center"/>
    </xf>
    <xf numFmtId="0" fontId="23" fillId="4" borderId="0" xfId="0" applyFont="1" applyFill="1" applyBorder="1" applyAlignment="1">
      <alignment horizontal="left" vertical="center" wrapText="1"/>
    </xf>
    <xf numFmtId="0" fontId="23" fillId="4" borderId="0" xfId="0" applyFont="1" applyFill="1" applyBorder="1" applyAlignment="1">
      <alignment horizontal="left" vertical="center"/>
    </xf>
    <xf numFmtId="166" fontId="29" fillId="0" borderId="17" xfId="1" applyNumberFormat="1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/>
    <xf numFmtId="164" fontId="5" fillId="5" borderId="0" xfId="2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23" fillId="3" borderId="9" xfId="0" applyFont="1" applyFill="1" applyBorder="1" applyAlignment="1">
      <alignment vertical="center"/>
    </xf>
    <xf numFmtId="164" fontId="23" fillId="3" borderId="8" xfId="0" applyNumberFormat="1" applyFont="1" applyFill="1" applyBorder="1" applyAlignment="1">
      <alignment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 wrapText="1"/>
    </xf>
    <xf numFmtId="164" fontId="24" fillId="4" borderId="8" xfId="0" applyNumberFormat="1" applyFont="1" applyFill="1" applyBorder="1" applyAlignment="1">
      <alignment horizontal="left" vertical="center" wrapText="1"/>
    </xf>
    <xf numFmtId="0" fontId="0" fillId="0" borderId="0" xfId="0" applyFont="1" applyFill="1"/>
    <xf numFmtId="0" fontId="0" fillId="0" borderId="0" xfId="0" applyFont="1" applyBorder="1"/>
    <xf numFmtId="0" fontId="0" fillId="0" borderId="17" xfId="0" applyFont="1" applyFill="1" applyBorder="1"/>
    <xf numFmtId="0" fontId="24" fillId="4" borderId="8" xfId="0" applyFont="1" applyFill="1" applyBorder="1" applyAlignment="1">
      <alignment horizontal="left" vertical="center" wrapText="1"/>
    </xf>
    <xf numFmtId="0" fontId="24" fillId="4" borderId="8" xfId="0" applyFont="1" applyFill="1" applyBorder="1" applyAlignment="1">
      <alignment vertical="center" wrapText="1"/>
    </xf>
    <xf numFmtId="0" fontId="24" fillId="4" borderId="8" xfId="0" applyFont="1" applyFill="1" applyBorder="1" applyAlignment="1">
      <alignment horizontal="center" vertical="center" wrapText="1"/>
    </xf>
    <xf numFmtId="0" fontId="14" fillId="0" borderId="17" xfId="0" applyFont="1" applyFill="1" applyBorder="1"/>
    <xf numFmtId="9" fontId="1" fillId="0" borderId="17" xfId="1" applyFont="1" applyBorder="1"/>
    <xf numFmtId="0" fontId="1" fillId="0" borderId="17" xfId="0" applyFont="1" applyBorder="1"/>
    <xf numFmtId="0" fontId="14" fillId="0" borderId="17" xfId="0" applyFont="1" applyBorder="1"/>
    <xf numFmtId="1" fontId="1" fillId="0" borderId="17" xfId="0" applyNumberFormat="1" applyFont="1" applyBorder="1"/>
    <xf numFmtId="2" fontId="1" fillId="0" borderId="17" xfId="0" applyNumberFormat="1" applyFont="1" applyBorder="1"/>
    <xf numFmtId="0" fontId="1" fillId="0" borderId="17" xfId="0" applyFont="1" applyBorder="1" applyAlignment="1">
      <alignment horizontal="center" vertical="center"/>
    </xf>
    <xf numFmtId="0" fontId="14" fillId="0" borderId="0" xfId="0" applyFont="1"/>
    <xf numFmtId="0" fontId="14" fillId="0" borderId="5" xfId="0" applyFont="1" applyBorder="1"/>
    <xf numFmtId="9" fontId="21" fillId="0" borderId="6" xfId="1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166" fontId="21" fillId="0" borderId="6" xfId="0" applyNumberFormat="1" applyFont="1" applyBorder="1" applyAlignment="1">
      <alignment vertical="center"/>
    </xf>
    <xf numFmtId="0" fontId="38" fillId="2" borderId="0" xfId="0" applyFont="1" applyFill="1" applyAlignment="1">
      <alignment vertical="center"/>
    </xf>
    <xf numFmtId="0" fontId="21" fillId="0" borderId="17" xfId="0" applyFont="1" applyFill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9" fontId="21" fillId="0" borderId="17" xfId="1" applyFont="1" applyBorder="1" applyAlignment="1">
      <alignment vertical="center"/>
    </xf>
    <xf numFmtId="0" fontId="21" fillId="0" borderId="17" xfId="0" applyFont="1" applyBorder="1" applyAlignment="1">
      <alignment vertical="center"/>
    </xf>
    <xf numFmtId="1" fontId="21" fillId="0" borderId="17" xfId="0" applyNumberFormat="1" applyFont="1" applyBorder="1" applyAlignment="1">
      <alignment vertical="center"/>
    </xf>
    <xf numFmtId="166" fontId="21" fillId="0" borderId="17" xfId="0" applyNumberFormat="1" applyFont="1" applyBorder="1" applyAlignment="1">
      <alignment vertical="center"/>
    </xf>
    <xf numFmtId="2" fontId="21" fillId="0" borderId="17" xfId="0" applyNumberFormat="1" applyFont="1" applyBorder="1" applyAlignment="1">
      <alignment vertical="center"/>
    </xf>
    <xf numFmtId="0" fontId="21" fillId="0" borderId="17" xfId="0" applyFont="1" applyBorder="1" applyAlignment="1">
      <alignment horizontal="center" vertical="center"/>
    </xf>
    <xf numFmtId="9" fontId="21" fillId="0" borderId="17" xfId="1" applyFont="1" applyFill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4" fillId="0" borderId="0" xfId="0" applyFont="1" applyBorder="1"/>
    <xf numFmtId="0" fontId="0" fillId="0" borderId="0" xfId="0"/>
    <xf numFmtId="166" fontId="21" fillId="0" borderId="10" xfId="0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0" fontId="0" fillId="0" borderId="0" xfId="0"/>
    <xf numFmtId="0" fontId="0" fillId="0" borderId="0" xfId="0" applyFont="1"/>
    <xf numFmtId="166" fontId="29" fillId="0" borderId="6" xfId="0" applyNumberFormat="1" applyFont="1" applyBorder="1" applyAlignment="1">
      <alignment vertical="center"/>
    </xf>
    <xf numFmtId="2" fontId="29" fillId="0" borderId="6" xfId="1" applyNumberFormat="1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8" borderId="0" xfId="3" applyFont="1" applyFill="1" applyBorder="1" applyAlignment="1">
      <alignment horizontal="center" vertical="center"/>
    </xf>
    <xf numFmtId="0" fontId="11" fillId="8" borderId="0" xfId="3" applyFont="1" applyFill="1" applyBorder="1" applyAlignment="1">
      <alignment vertical="center"/>
    </xf>
    <xf numFmtId="0" fontId="14" fillId="8" borderId="0" xfId="3" applyFont="1" applyFill="1" applyBorder="1" applyAlignment="1">
      <alignment vertical="center"/>
    </xf>
  </cellXfs>
  <cellStyles count="4">
    <cellStyle name="Accent1" xfId="2" builtinId="29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F832B8-ABAA-40C7-B14E-4196823A4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35</xdr:row>
      <xdr:rowOff>91109</xdr:rowOff>
    </xdr:from>
    <xdr:to>
      <xdr:col>5</xdr:col>
      <xdr:colOff>564421</xdr:colOff>
      <xdr:row>40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798FB3-51C6-4F05-9FE0-32360445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35</xdr:row>
      <xdr:rowOff>149087</xdr:rowOff>
    </xdr:from>
    <xdr:to>
      <xdr:col>2</xdr:col>
      <xdr:colOff>74544</xdr:colOff>
      <xdr:row>40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0193A2-389C-4851-9DE3-4C6FC7014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</sheetPr>
  <dimension ref="A1:N43"/>
  <sheetViews>
    <sheetView zoomScale="115" zoomScaleNormal="115" zoomScalePageLayoutView="70" workbookViewId="0">
      <selection activeCell="A25" sqref="A25"/>
    </sheetView>
  </sheetViews>
  <sheetFormatPr defaultColWidth="8.86328125" defaultRowHeight="14.25" x14ac:dyDescent="0.45"/>
  <cols>
    <col min="1" max="1" width="15.265625" style="3" bestFit="1" customWidth="1"/>
    <col min="2" max="8" width="14.1328125" style="3" customWidth="1"/>
    <col min="9" max="9" width="12.1328125" style="3" customWidth="1"/>
    <col min="10" max="12" width="8.1328125" style="3" customWidth="1"/>
    <col min="13" max="13" width="9.73046875" style="3" customWidth="1"/>
    <col min="14" max="14" width="8.1328125" style="3" customWidth="1"/>
    <col min="15" max="15" width="10" style="3" customWidth="1"/>
    <col min="16" max="16" width="11.3984375" style="3" customWidth="1"/>
    <col min="17" max="17" width="13.3984375" style="3" customWidth="1"/>
    <col min="18" max="31" width="8.86328125" style="3"/>
    <col min="32" max="32" width="21.3984375" style="3" customWidth="1"/>
    <col min="33" max="38" width="8.86328125" style="3"/>
    <col min="39" max="39" width="21.265625" style="3" customWidth="1"/>
    <col min="40" max="16384" width="8.86328125" style="3"/>
  </cols>
  <sheetData>
    <row r="1" spans="1:6" x14ac:dyDescent="0.45">
      <c r="A1" s="2"/>
      <c r="B1" s="2"/>
      <c r="C1" s="2"/>
      <c r="D1" s="2"/>
      <c r="E1" s="2"/>
      <c r="F1" s="2"/>
    </row>
    <row r="2" spans="1:6" x14ac:dyDescent="0.45">
      <c r="A2" s="2"/>
      <c r="B2" s="2"/>
      <c r="C2" s="2"/>
      <c r="D2" s="2"/>
      <c r="E2" s="2"/>
      <c r="F2" s="2"/>
    </row>
    <row r="3" spans="1:6" x14ac:dyDescent="0.45">
      <c r="A3" s="2"/>
      <c r="B3" s="2"/>
      <c r="C3" s="2"/>
      <c r="D3" s="2"/>
      <c r="E3" s="2"/>
      <c r="F3" s="2"/>
    </row>
    <row r="4" spans="1:6" x14ac:dyDescent="0.45">
      <c r="A4" s="2"/>
      <c r="B4" s="2"/>
      <c r="C4" s="2"/>
      <c r="D4" s="2"/>
      <c r="E4" s="2"/>
      <c r="F4" s="2"/>
    </row>
    <row r="5" spans="1:6" x14ac:dyDescent="0.45">
      <c r="A5" s="2"/>
      <c r="B5" s="2"/>
      <c r="C5" s="2"/>
      <c r="D5" s="2"/>
      <c r="E5" s="2"/>
      <c r="F5" s="2"/>
    </row>
    <row r="6" spans="1:6" x14ac:dyDescent="0.45">
      <c r="A6" s="2"/>
      <c r="B6" s="2"/>
      <c r="C6" s="2"/>
      <c r="D6" s="2"/>
      <c r="E6" s="2"/>
      <c r="F6" s="2"/>
    </row>
    <row r="7" spans="1:6" x14ac:dyDescent="0.45">
      <c r="A7" s="2"/>
      <c r="B7" s="2"/>
      <c r="C7" s="2"/>
      <c r="D7" s="2"/>
      <c r="E7" s="2"/>
      <c r="F7" s="2"/>
    </row>
    <row r="8" spans="1:6" x14ac:dyDescent="0.45">
      <c r="A8" s="2"/>
      <c r="B8" s="2"/>
      <c r="C8" s="2"/>
      <c r="D8" s="2"/>
      <c r="E8" s="2"/>
      <c r="F8" s="2"/>
    </row>
    <row r="9" spans="1:6" x14ac:dyDescent="0.45">
      <c r="A9" s="2"/>
      <c r="B9" s="2"/>
      <c r="C9" s="2"/>
      <c r="D9" s="2"/>
      <c r="E9" s="2"/>
      <c r="F9" s="2"/>
    </row>
    <row r="10" spans="1:6" x14ac:dyDescent="0.45">
      <c r="A10" s="2"/>
      <c r="B10" s="2"/>
      <c r="C10" s="2"/>
      <c r="D10" s="2"/>
      <c r="E10" s="2"/>
      <c r="F10" s="2"/>
    </row>
    <row r="11" spans="1:6" x14ac:dyDescent="0.45">
      <c r="A11" s="2"/>
      <c r="B11" s="2"/>
      <c r="C11" s="2"/>
      <c r="D11" s="2"/>
      <c r="E11" s="2"/>
      <c r="F11" s="2"/>
    </row>
    <row r="12" spans="1:6" x14ac:dyDescent="0.45">
      <c r="A12" s="2"/>
      <c r="B12" s="2"/>
      <c r="C12" s="2"/>
      <c r="D12" s="2"/>
      <c r="E12" s="2"/>
      <c r="F12" s="2"/>
    </row>
    <row r="13" spans="1:6" x14ac:dyDescent="0.45">
      <c r="A13" s="2"/>
      <c r="B13" s="2"/>
      <c r="C13" s="2"/>
      <c r="D13" s="2"/>
      <c r="E13" s="2"/>
      <c r="F13" s="2"/>
    </row>
    <row r="14" spans="1:6" x14ac:dyDescent="0.45">
      <c r="A14" s="2"/>
      <c r="B14" s="2"/>
      <c r="C14" s="2"/>
      <c r="D14" s="2"/>
      <c r="E14" s="2"/>
      <c r="F14" s="2"/>
    </row>
    <row r="15" spans="1:6" x14ac:dyDescent="0.45">
      <c r="A15" s="2"/>
      <c r="B15" s="2"/>
      <c r="C15" s="2"/>
      <c r="D15" s="2"/>
      <c r="E15" s="2"/>
      <c r="F15" s="2"/>
    </row>
    <row r="16" spans="1:6" x14ac:dyDescent="0.45">
      <c r="A16" s="2"/>
      <c r="B16" s="2"/>
      <c r="C16" s="2"/>
      <c r="D16" s="2"/>
      <c r="E16" s="2"/>
      <c r="F16" s="2"/>
    </row>
    <row r="17" spans="1:14" ht="102.75" customHeight="1" x14ac:dyDescent="0.45">
      <c r="A17" s="239" t="s">
        <v>37</v>
      </c>
      <c r="B17" s="239"/>
      <c r="C17" s="239"/>
      <c r="D17" s="239"/>
      <c r="E17" s="239"/>
      <c r="F17" s="239"/>
      <c r="G17" s="4"/>
      <c r="H17" s="4"/>
      <c r="I17" s="5"/>
      <c r="J17" s="5"/>
      <c r="K17" s="5"/>
      <c r="L17" s="5"/>
      <c r="M17" s="5"/>
      <c r="N17" s="5"/>
    </row>
    <row r="18" spans="1:14" ht="17.25" customHeight="1" x14ac:dyDescent="0.45">
      <c r="A18" s="6"/>
      <c r="B18" s="6"/>
      <c r="C18" s="6"/>
      <c r="D18" s="6"/>
      <c r="E18" s="6"/>
      <c r="F18" s="6"/>
    </row>
    <row r="19" spans="1:14" ht="17.25" customHeight="1" x14ac:dyDescent="0.45">
      <c r="A19" s="6"/>
      <c r="B19" s="6"/>
      <c r="C19" s="6"/>
      <c r="D19" s="6"/>
      <c r="E19" s="6"/>
      <c r="F19" s="6"/>
      <c r="G19" s="7"/>
      <c r="H19" s="7"/>
      <c r="I19" s="8"/>
      <c r="J19" s="8"/>
      <c r="K19" s="8"/>
      <c r="L19" s="8"/>
      <c r="M19" s="8"/>
      <c r="N19" s="8"/>
    </row>
    <row r="20" spans="1:14" ht="17.25" customHeight="1" x14ac:dyDescent="0.45">
      <c r="A20" s="9" t="s">
        <v>38</v>
      </c>
      <c r="B20" s="240" t="s">
        <v>81</v>
      </c>
      <c r="C20" s="240"/>
      <c r="D20" s="240"/>
      <c r="E20" s="240"/>
      <c r="F20" s="240"/>
      <c r="G20" s="10"/>
      <c r="H20" s="10"/>
      <c r="I20" s="11"/>
      <c r="J20" s="11"/>
      <c r="K20" s="11"/>
      <c r="L20" s="11"/>
      <c r="M20" s="11"/>
      <c r="N20" s="11"/>
    </row>
    <row r="21" spans="1:14" ht="17.25" customHeight="1" x14ac:dyDescent="0.45">
      <c r="A21" s="9" t="s">
        <v>39</v>
      </c>
      <c r="B21" s="241" t="s">
        <v>40</v>
      </c>
      <c r="C21" s="241"/>
      <c r="D21" s="241"/>
      <c r="E21" s="241"/>
      <c r="F21" s="241"/>
      <c r="G21" s="10"/>
      <c r="H21" s="10"/>
      <c r="I21" s="11"/>
      <c r="J21" s="11"/>
      <c r="K21" s="11"/>
      <c r="L21" s="11"/>
      <c r="M21" s="11"/>
      <c r="N21" s="11"/>
    </row>
    <row r="22" spans="1:14" ht="17.25" customHeight="1" x14ac:dyDescent="0.45">
      <c r="A22" s="9" t="s">
        <v>41</v>
      </c>
      <c r="B22" s="241" t="s">
        <v>42</v>
      </c>
      <c r="C22" s="241"/>
      <c r="D22" s="241"/>
      <c r="E22" s="241"/>
      <c r="F22" s="241"/>
    </row>
    <row r="23" spans="1:14" ht="17.25" customHeight="1" x14ac:dyDescent="0.45">
      <c r="A23" s="12" t="s">
        <v>43</v>
      </c>
      <c r="B23" s="2"/>
      <c r="C23" s="2"/>
      <c r="D23" s="2"/>
      <c r="E23" s="13"/>
      <c r="F23" s="13"/>
      <c r="G23" s="14"/>
      <c r="H23" s="14"/>
    </row>
    <row r="24" spans="1:14" ht="17.25" customHeight="1" x14ac:dyDescent="0.45">
      <c r="A24" s="15" t="s">
        <v>82</v>
      </c>
      <c r="B24" s="16"/>
      <c r="C24" s="2"/>
      <c r="D24" s="2"/>
      <c r="E24" s="13"/>
      <c r="F24" s="13"/>
      <c r="G24" s="14"/>
      <c r="H24" s="14"/>
    </row>
    <row r="25" spans="1:14" ht="17.25" customHeight="1" x14ac:dyDescent="0.45">
      <c r="A25" s="2"/>
      <c r="B25" s="2"/>
      <c r="C25" s="2"/>
      <c r="D25" s="2"/>
      <c r="E25" s="2"/>
      <c r="F25" s="2"/>
    </row>
    <row r="26" spans="1:14" x14ac:dyDescent="0.45">
      <c r="A26" s="2"/>
      <c r="B26" s="2"/>
      <c r="C26" s="2"/>
      <c r="D26" s="2"/>
      <c r="E26" s="2"/>
      <c r="F26" s="2"/>
    </row>
    <row r="27" spans="1:14" x14ac:dyDescent="0.45">
      <c r="A27" s="2"/>
      <c r="B27" s="2"/>
      <c r="C27" s="2"/>
      <c r="D27" s="2"/>
      <c r="E27" s="2"/>
      <c r="F27" s="2"/>
    </row>
    <row r="28" spans="1:14" x14ac:dyDescent="0.45">
      <c r="A28" s="2"/>
      <c r="B28" s="2"/>
      <c r="C28" s="2"/>
      <c r="D28" s="2"/>
      <c r="E28" s="2"/>
      <c r="F28" s="2"/>
    </row>
    <row r="29" spans="1:14" x14ac:dyDescent="0.45">
      <c r="A29" s="2"/>
      <c r="B29" s="2"/>
      <c r="C29" s="2"/>
      <c r="D29" s="2"/>
      <c r="E29" s="2"/>
      <c r="F29" s="2"/>
    </row>
    <row r="30" spans="1:14" x14ac:dyDescent="0.45">
      <c r="A30" s="2"/>
      <c r="B30" s="2"/>
      <c r="C30" s="2"/>
      <c r="D30" s="2"/>
      <c r="E30" s="2"/>
      <c r="F30" s="2"/>
    </row>
    <row r="31" spans="1:14" x14ac:dyDescent="0.45">
      <c r="A31" s="2"/>
      <c r="B31" s="2"/>
      <c r="C31" s="2"/>
      <c r="D31" s="2"/>
      <c r="E31" s="2"/>
      <c r="F31" s="2"/>
    </row>
    <row r="32" spans="1:14" x14ac:dyDescent="0.45">
      <c r="A32" s="2"/>
      <c r="B32" s="2"/>
      <c r="C32" s="2"/>
      <c r="D32" s="2"/>
      <c r="E32" s="2"/>
      <c r="F32" s="2"/>
    </row>
    <row r="33" spans="1:6" x14ac:dyDescent="0.45">
      <c r="A33" s="2"/>
      <c r="B33" s="2"/>
      <c r="C33" s="2"/>
      <c r="D33" s="2"/>
      <c r="E33" s="2"/>
      <c r="F33" s="2"/>
    </row>
    <row r="34" spans="1:6" x14ac:dyDescent="0.45">
      <c r="A34" s="2"/>
      <c r="B34" s="2"/>
      <c r="C34" s="2"/>
      <c r="D34" s="2"/>
      <c r="E34" s="2"/>
      <c r="F34" s="2"/>
    </row>
    <row r="35" spans="1:6" x14ac:dyDescent="0.45">
      <c r="A35" s="2"/>
      <c r="B35" s="2"/>
      <c r="C35" s="2"/>
      <c r="D35" s="2"/>
      <c r="E35" s="2"/>
      <c r="F35" s="2"/>
    </row>
    <row r="36" spans="1:6" x14ac:dyDescent="0.45">
      <c r="A36" s="2"/>
      <c r="B36" s="2"/>
      <c r="C36" s="2"/>
      <c r="D36" s="2"/>
      <c r="E36" s="2"/>
      <c r="F36" s="2"/>
    </row>
    <row r="37" spans="1:6" x14ac:dyDescent="0.45">
      <c r="A37" s="2"/>
      <c r="B37" s="2"/>
      <c r="C37" s="2"/>
      <c r="D37" s="2"/>
      <c r="E37" s="2"/>
      <c r="F37" s="2"/>
    </row>
    <row r="38" spans="1:6" x14ac:dyDescent="0.45">
      <c r="A38" s="2"/>
      <c r="B38" s="2"/>
      <c r="C38" s="2"/>
      <c r="D38" s="2"/>
      <c r="E38" s="2"/>
      <c r="F38" s="2"/>
    </row>
    <row r="39" spans="1:6" x14ac:dyDescent="0.45">
      <c r="A39" s="2"/>
      <c r="B39" s="2"/>
      <c r="C39" s="2"/>
      <c r="D39" s="2"/>
      <c r="E39" s="2"/>
      <c r="F39" s="2"/>
    </row>
    <row r="40" spans="1:6" x14ac:dyDescent="0.45">
      <c r="A40" s="2"/>
      <c r="B40" s="2"/>
      <c r="C40" s="2"/>
      <c r="D40" s="2"/>
      <c r="E40" s="2"/>
      <c r="F40" s="2"/>
    </row>
    <row r="41" spans="1:6" x14ac:dyDescent="0.45">
      <c r="A41" s="2"/>
      <c r="B41" s="2"/>
      <c r="C41" s="2"/>
      <c r="D41" s="2"/>
      <c r="E41" s="2"/>
      <c r="F41" s="2"/>
    </row>
    <row r="42" spans="1:6" x14ac:dyDescent="0.45">
      <c r="A42" s="2"/>
      <c r="B42" s="2"/>
      <c r="C42" s="2"/>
      <c r="D42" s="2"/>
      <c r="E42" s="2"/>
      <c r="F42" s="2"/>
    </row>
    <row r="43" spans="1:6" x14ac:dyDescent="0.45">
      <c r="A43" s="2"/>
      <c r="B43" s="2"/>
      <c r="C43" s="2"/>
      <c r="D43" s="2"/>
      <c r="E43" s="2"/>
      <c r="F43" s="2"/>
    </row>
  </sheetData>
  <mergeCells count="4">
    <mergeCell ref="A17:F17"/>
    <mergeCell ref="B20:F20"/>
    <mergeCell ref="B21:F21"/>
    <mergeCell ref="B22:F2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theme="5" tint="0.39997558519241921"/>
  </sheetPr>
  <dimension ref="A1:P31"/>
  <sheetViews>
    <sheetView workbookViewId="0">
      <selection activeCell="B4" sqref="B4"/>
    </sheetView>
  </sheetViews>
  <sheetFormatPr defaultColWidth="9.1328125" defaultRowHeight="14.25" x14ac:dyDescent="0.45"/>
  <cols>
    <col min="1" max="1" width="14.59765625" style="155" bestFit="1" customWidth="1"/>
    <col min="2" max="2" width="45.265625" style="155" bestFit="1" customWidth="1"/>
    <col min="3" max="14" width="9.1328125" style="155"/>
    <col min="15" max="15" width="9.1328125" style="155" customWidth="1"/>
    <col min="16" max="16384" width="9.1328125" style="155"/>
  </cols>
  <sheetData>
    <row r="1" spans="1:16" x14ac:dyDescent="0.45">
      <c r="B1" s="155" t="s">
        <v>282</v>
      </c>
      <c r="C1" s="155" t="s">
        <v>280</v>
      </c>
      <c r="D1" s="155" t="s">
        <v>280</v>
      </c>
      <c r="E1" s="155">
        <v>2005</v>
      </c>
      <c r="F1" s="155">
        <v>2005</v>
      </c>
      <c r="G1" s="155">
        <v>2005</v>
      </c>
      <c r="H1" s="155">
        <v>2005</v>
      </c>
      <c r="I1" s="155">
        <v>2005</v>
      </c>
      <c r="J1" s="155">
        <v>2005</v>
      </c>
      <c r="K1" s="155">
        <v>2005</v>
      </c>
    </row>
    <row r="2" spans="1:16" x14ac:dyDescent="0.45">
      <c r="B2" s="155" t="s">
        <v>84</v>
      </c>
      <c r="C2" s="155" t="s">
        <v>278</v>
      </c>
      <c r="D2" s="155" t="s">
        <v>279</v>
      </c>
      <c r="E2" s="155" t="s">
        <v>85</v>
      </c>
      <c r="F2" s="155" t="s">
        <v>281</v>
      </c>
      <c r="G2" s="155" t="s">
        <v>269</v>
      </c>
      <c r="H2" s="155" t="s">
        <v>86</v>
      </c>
      <c r="I2" s="155" t="s">
        <v>277</v>
      </c>
      <c r="J2" s="155" t="s">
        <v>87</v>
      </c>
      <c r="K2" s="155" t="s">
        <v>283</v>
      </c>
    </row>
    <row r="3" spans="1:16" x14ac:dyDescent="0.45">
      <c r="A3" s="155" t="s">
        <v>88</v>
      </c>
      <c r="B3" s="155" t="s">
        <v>347</v>
      </c>
      <c r="C3" s="164" t="s">
        <v>280</v>
      </c>
      <c r="D3" s="164" t="s">
        <v>280</v>
      </c>
      <c r="E3" s="164" t="s">
        <v>280</v>
      </c>
      <c r="F3" s="164" t="s">
        <v>280</v>
      </c>
      <c r="G3" s="164" t="s">
        <v>280</v>
      </c>
      <c r="H3" s="164" t="s">
        <v>280</v>
      </c>
      <c r="I3" s="164" t="s">
        <v>280</v>
      </c>
      <c r="J3" s="164" t="s">
        <v>280</v>
      </c>
      <c r="K3" s="155" t="s">
        <v>280</v>
      </c>
    </row>
    <row r="4" spans="1:16" x14ac:dyDescent="0.45">
      <c r="A4" s="155" t="s">
        <v>380</v>
      </c>
      <c r="B4" s="155" t="str">
        <f>RIGHT(P4,LEN(P4)-2)</f>
        <v>cooking electric stove</v>
      </c>
      <c r="C4" s="164">
        <v>0.159944195324635</v>
      </c>
      <c r="D4" s="164">
        <v>2006</v>
      </c>
      <c r="E4" s="164">
        <v>0.01</v>
      </c>
      <c r="F4" s="164">
        <v>0.8</v>
      </c>
      <c r="G4" s="164">
        <v>1</v>
      </c>
      <c r="H4" s="164">
        <v>0.5</v>
      </c>
      <c r="I4" s="164">
        <v>0.12</v>
      </c>
      <c r="J4" s="164">
        <v>1.6E-2</v>
      </c>
      <c r="K4" s="155">
        <v>15</v>
      </c>
      <c r="N4" s="155" t="s">
        <v>384</v>
      </c>
      <c r="O4" s="155" t="str">
        <f t="shared" ref="O4:O6" si="0">MID(N4,FIND("[",N4),FIND("]",N4))</f>
        <v>[ cooking electric stove ]</v>
      </c>
      <c r="P4" s="155" t="str">
        <f t="shared" ref="P4:P6" si="1">LEFT(O4,LEN(O4)-2)</f>
        <v>[ cooking electric stove</v>
      </c>
    </row>
    <row r="5" spans="1:16" x14ac:dyDescent="0.45">
      <c r="A5" s="155" t="s">
        <v>381</v>
      </c>
      <c r="B5" s="155" t="str">
        <f>RIGHT(P5,LEN(P5)-2)</f>
        <v>cooking gas stove</v>
      </c>
      <c r="C5" s="164">
        <v>0.159944195324635</v>
      </c>
      <c r="D5" s="164">
        <v>2006</v>
      </c>
      <c r="E5" s="164">
        <v>0.01</v>
      </c>
      <c r="F5" s="164">
        <v>0.95</v>
      </c>
      <c r="G5" s="164">
        <v>1</v>
      </c>
      <c r="H5" s="164">
        <v>0.3</v>
      </c>
      <c r="I5" s="164">
        <v>0.12</v>
      </c>
      <c r="J5" s="164">
        <v>6.0000000000000001E-3</v>
      </c>
      <c r="K5" s="155">
        <v>15</v>
      </c>
      <c r="N5" s="155" t="s">
        <v>385</v>
      </c>
      <c r="O5" s="155" t="str">
        <f t="shared" si="0"/>
        <v>[ cooking gas stove ]</v>
      </c>
      <c r="P5" s="155" t="str">
        <f t="shared" si="1"/>
        <v>[ cooking gas stove</v>
      </c>
    </row>
    <row r="6" spans="1:16" x14ac:dyDescent="0.45">
      <c r="A6" s="155" t="s">
        <v>382</v>
      </c>
      <c r="B6" s="155" t="str">
        <f>RIGHT(P6,LEN(P6)-2)</f>
        <v>cooking LPG stove</v>
      </c>
      <c r="C6" s="164">
        <v>0.159944195324635</v>
      </c>
      <c r="D6" s="164">
        <v>2006</v>
      </c>
      <c r="E6" s="164">
        <v>0.01</v>
      </c>
      <c r="F6" s="164">
        <v>0.6</v>
      </c>
      <c r="G6" s="164">
        <v>1</v>
      </c>
      <c r="H6" s="164">
        <v>0.3</v>
      </c>
      <c r="I6" s="164">
        <v>0.12</v>
      </c>
      <c r="J6" s="164">
        <v>4.0000000000000001E-3</v>
      </c>
      <c r="K6" s="155">
        <v>15</v>
      </c>
      <c r="N6" s="155" t="s">
        <v>386</v>
      </c>
      <c r="O6" s="155" t="str">
        <f t="shared" si="0"/>
        <v>[ cooking LPG stove ]</v>
      </c>
      <c r="P6" s="155" t="str">
        <f t="shared" si="1"/>
        <v>[ cooking LPG stove</v>
      </c>
    </row>
    <row r="9" spans="1:16" x14ac:dyDescent="0.45">
      <c r="A9" s="165"/>
      <c r="B9" s="165" t="s">
        <v>282</v>
      </c>
      <c r="C9" s="165" t="s">
        <v>280</v>
      </c>
      <c r="D9" s="165" t="s">
        <v>280</v>
      </c>
      <c r="E9" s="165">
        <v>2005</v>
      </c>
      <c r="F9" s="165">
        <v>2005</v>
      </c>
      <c r="G9" s="165">
        <v>2005</v>
      </c>
      <c r="H9" s="165">
        <v>2005</v>
      </c>
      <c r="I9" s="165">
        <v>2005</v>
      </c>
      <c r="J9" s="165">
        <v>2005</v>
      </c>
      <c r="K9" s="165">
        <v>2005</v>
      </c>
      <c r="L9" s="165"/>
    </row>
    <row r="10" spans="1:16" x14ac:dyDescent="0.45">
      <c r="A10" s="165"/>
      <c r="B10" s="165" t="s">
        <v>84</v>
      </c>
      <c r="C10" s="165" t="s">
        <v>278</v>
      </c>
      <c r="D10" s="165" t="s">
        <v>279</v>
      </c>
      <c r="E10" s="165" t="s">
        <v>85</v>
      </c>
      <c r="F10" s="165" t="s">
        <v>281</v>
      </c>
      <c r="G10" s="165" t="s">
        <v>269</v>
      </c>
      <c r="H10" s="165" t="s">
        <v>86</v>
      </c>
      <c r="I10" s="165" t="s">
        <v>277</v>
      </c>
      <c r="J10" s="165" t="s">
        <v>87</v>
      </c>
      <c r="K10" s="165" t="s">
        <v>283</v>
      </c>
      <c r="L10" s="165"/>
    </row>
    <row r="11" spans="1:16" x14ac:dyDescent="0.45">
      <c r="A11" s="165" t="s">
        <v>88</v>
      </c>
      <c r="B11" s="155" t="s">
        <v>347</v>
      </c>
      <c r="C11" s="165" t="s">
        <v>280</v>
      </c>
      <c r="D11" s="165" t="s">
        <v>280</v>
      </c>
      <c r="E11" s="165" t="s">
        <v>280</v>
      </c>
      <c r="F11" s="165" t="s">
        <v>280</v>
      </c>
      <c r="G11" s="165" t="s">
        <v>280</v>
      </c>
      <c r="H11" s="165" t="s">
        <v>280</v>
      </c>
      <c r="I11" s="165" t="s">
        <v>280</v>
      </c>
      <c r="J11" s="165" t="s">
        <v>280</v>
      </c>
      <c r="K11" s="165" t="s">
        <v>280</v>
      </c>
      <c r="L11" s="165"/>
      <c r="N11" s="155" t="s">
        <v>88</v>
      </c>
    </row>
    <row r="12" spans="1:16" x14ac:dyDescent="0.45">
      <c r="A12" s="165" t="s">
        <v>387</v>
      </c>
      <c r="B12" s="155" t="str">
        <f t="shared" ref="B12:B16" si="2">RIGHT(P12,LEN(P12)-2)</f>
        <v>Incandescent STAD lighting system</v>
      </c>
      <c r="C12" s="165">
        <v>1.0512E-3</v>
      </c>
      <c r="D12" s="165">
        <v>2006</v>
      </c>
      <c r="E12" s="165">
        <v>0.01</v>
      </c>
      <c r="F12" s="165">
        <v>1</v>
      </c>
      <c r="G12" s="165">
        <v>1</v>
      </c>
      <c r="H12" s="165">
        <v>1E-3</v>
      </c>
      <c r="I12" s="165">
        <v>0.12</v>
      </c>
      <c r="J12" s="165"/>
      <c r="K12" s="165">
        <v>1</v>
      </c>
      <c r="L12" s="165"/>
      <c r="N12" s="155" t="s">
        <v>392</v>
      </c>
      <c r="O12" s="155" t="str">
        <f t="shared" ref="O12:O14" si="3">MID(N12,FIND("[",N12),FIND("]",N12))</f>
        <v>[ Incandescent STAD lighting system ]</v>
      </c>
      <c r="P12" s="155" t="str">
        <f t="shared" ref="P12:P14" si="4">LEFT(O12,LEN(O12)-2)</f>
        <v>[ Incandescent STAD lighting system</v>
      </c>
    </row>
    <row r="13" spans="1:16" x14ac:dyDescent="0.45">
      <c r="A13" s="165" t="s">
        <v>388</v>
      </c>
      <c r="B13" s="155" t="str">
        <f t="shared" si="2"/>
        <v xml:space="preserve">Incandescent IMP lighting system </v>
      </c>
      <c r="C13" s="165">
        <v>1.0512E-3</v>
      </c>
      <c r="D13" s="165">
        <v>2006</v>
      </c>
      <c r="E13" s="165">
        <v>0.01</v>
      </c>
      <c r="F13" s="165">
        <v>1.1000000000000001</v>
      </c>
      <c r="G13" s="165">
        <v>1</v>
      </c>
      <c r="H13" s="165">
        <v>6.0000000000000001E-3</v>
      </c>
      <c r="I13" s="165">
        <v>0.12</v>
      </c>
      <c r="J13" s="165"/>
      <c r="K13" s="165">
        <v>1.5</v>
      </c>
      <c r="L13" s="165"/>
      <c r="N13" s="155" t="s">
        <v>393</v>
      </c>
      <c r="O13" s="155" t="str">
        <f t="shared" si="3"/>
        <v>[ Incandescent IMP lighting system  ]</v>
      </c>
      <c r="P13" s="155" t="str">
        <f t="shared" si="4"/>
        <v xml:space="preserve">[ Incandescent IMP lighting system </v>
      </c>
    </row>
    <row r="14" spans="1:16" x14ac:dyDescent="0.45">
      <c r="A14" s="165" t="s">
        <v>389</v>
      </c>
      <c r="B14" s="155" t="str">
        <f t="shared" si="2"/>
        <v>Halogens lighting system</v>
      </c>
      <c r="C14" s="165">
        <v>1.0512E-3</v>
      </c>
      <c r="D14" s="165">
        <v>2006</v>
      </c>
      <c r="E14" s="165">
        <v>0.01</v>
      </c>
      <c r="F14" s="165">
        <v>2.2999999999999998</v>
      </c>
      <c r="G14" s="165">
        <v>1</v>
      </c>
      <c r="H14" s="165">
        <v>2E-3</v>
      </c>
      <c r="I14" s="165">
        <v>0.12</v>
      </c>
      <c r="J14" s="165"/>
      <c r="K14" s="165">
        <v>5</v>
      </c>
      <c r="L14" s="165"/>
      <c r="N14" s="155" t="s">
        <v>394</v>
      </c>
      <c r="O14" s="155" t="str">
        <f t="shared" si="3"/>
        <v>[ Halogens lighting system ]</v>
      </c>
      <c r="P14" s="155" t="str">
        <f t="shared" si="4"/>
        <v>[ Halogens lighting system</v>
      </c>
    </row>
    <row r="15" spans="1:16" x14ac:dyDescent="0.45">
      <c r="A15" s="165" t="s">
        <v>390</v>
      </c>
      <c r="B15" s="155" t="str">
        <f t="shared" si="2"/>
        <v>Fluorescent lighting system</v>
      </c>
      <c r="C15" s="165">
        <v>1.0512E-3</v>
      </c>
      <c r="D15" s="165">
        <v>2006</v>
      </c>
      <c r="E15" s="165">
        <v>0.01</v>
      </c>
      <c r="F15" s="165">
        <v>4.5</v>
      </c>
      <c r="G15" s="165">
        <v>1</v>
      </c>
      <c r="H15" s="165">
        <v>2.2499999999999998E-3</v>
      </c>
      <c r="I15" s="165">
        <v>0.12</v>
      </c>
      <c r="J15" s="165"/>
      <c r="K15" s="165">
        <v>8</v>
      </c>
      <c r="L15" s="165"/>
      <c r="N15" s="155" t="s">
        <v>395</v>
      </c>
      <c r="O15" s="155" t="str">
        <f t="shared" ref="O15:O16" si="5">MID(N15,FIND("[",N15),FIND("]",N15))</f>
        <v>[ Fluorescent lighting system ]</v>
      </c>
      <c r="P15" s="155" t="str">
        <f t="shared" ref="P15:P16" si="6">LEFT(O15,LEN(O15)-2)</f>
        <v>[ Fluorescent lighting system</v>
      </c>
    </row>
    <row r="16" spans="1:16" x14ac:dyDescent="0.45">
      <c r="A16" s="165" t="s">
        <v>391</v>
      </c>
      <c r="B16" s="155" t="str">
        <f t="shared" si="2"/>
        <v>Public lighting</v>
      </c>
      <c r="C16" s="165">
        <v>0.121448396222656</v>
      </c>
      <c r="D16" s="165">
        <v>2006</v>
      </c>
      <c r="E16" s="165">
        <v>0.01</v>
      </c>
      <c r="F16" s="165">
        <v>1</v>
      </c>
      <c r="G16" s="165">
        <v>1</v>
      </c>
      <c r="H16" s="165">
        <v>0.1</v>
      </c>
      <c r="I16" s="165">
        <v>0.12</v>
      </c>
      <c r="J16" s="165">
        <v>1E-3</v>
      </c>
      <c r="K16" s="165">
        <v>15</v>
      </c>
      <c r="L16" s="165"/>
      <c r="N16" s="166" t="s">
        <v>396</v>
      </c>
      <c r="O16" s="155" t="str">
        <f t="shared" si="5"/>
        <v>[ Public lighting ]</v>
      </c>
      <c r="P16" s="155" t="str">
        <f t="shared" si="6"/>
        <v>[ Public lighting</v>
      </c>
    </row>
    <row r="19" spans="1:16" x14ac:dyDescent="0.45">
      <c r="B19" s="155" t="s">
        <v>282</v>
      </c>
      <c r="C19" s="155" t="s">
        <v>280</v>
      </c>
      <c r="D19" s="155" t="s">
        <v>280</v>
      </c>
      <c r="E19" s="155">
        <v>2005</v>
      </c>
      <c r="F19" s="155">
        <v>2005</v>
      </c>
      <c r="G19" s="155">
        <v>2005</v>
      </c>
      <c r="H19" s="155">
        <v>2005</v>
      </c>
      <c r="I19" s="155">
        <v>2005</v>
      </c>
      <c r="J19" s="155">
        <v>2005</v>
      </c>
      <c r="K19" s="155">
        <v>2005</v>
      </c>
    </row>
    <row r="20" spans="1:16" x14ac:dyDescent="0.45">
      <c r="B20" s="155" t="s">
        <v>84</v>
      </c>
      <c r="C20" s="155" t="s">
        <v>278</v>
      </c>
      <c r="D20" s="155" t="s">
        <v>279</v>
      </c>
      <c r="E20" s="155" t="s">
        <v>85</v>
      </c>
      <c r="F20" s="155" t="s">
        <v>281</v>
      </c>
      <c r="G20" s="155" t="s">
        <v>269</v>
      </c>
      <c r="H20" s="155" t="s">
        <v>86</v>
      </c>
      <c r="I20" s="155" t="s">
        <v>277</v>
      </c>
      <c r="J20" s="155" t="s">
        <v>87</v>
      </c>
      <c r="K20" s="155" t="s">
        <v>283</v>
      </c>
    </row>
    <row r="21" spans="1:16" x14ac:dyDescent="0.45">
      <c r="A21" s="155" t="s">
        <v>88</v>
      </c>
      <c r="B21" s="155" t="s">
        <v>347</v>
      </c>
      <c r="C21" s="155" t="s">
        <v>280</v>
      </c>
      <c r="D21" s="155" t="s">
        <v>280</v>
      </c>
      <c r="E21" s="155" t="s">
        <v>280</v>
      </c>
      <c r="F21" s="155" t="s">
        <v>270</v>
      </c>
      <c r="G21" s="155" t="s">
        <v>280</v>
      </c>
      <c r="H21" s="155" t="s">
        <v>280</v>
      </c>
      <c r="I21" s="155" t="s">
        <v>280</v>
      </c>
      <c r="J21" s="155" t="s">
        <v>280</v>
      </c>
      <c r="K21" s="155" t="s">
        <v>280</v>
      </c>
      <c r="N21" s="155" t="s">
        <v>88</v>
      </c>
    </row>
    <row r="22" spans="1:16" x14ac:dyDescent="0.45">
      <c r="A22" s="155" t="s">
        <v>398</v>
      </c>
      <c r="B22" s="155" t="str">
        <f t="shared" ref="B22:B25" si="7">RIGHT(P22,LEN(P22)-2)</f>
        <v>Refrigerators (energy class B,A)</v>
      </c>
      <c r="C22" s="167">
        <v>6.7324159393553004E-3</v>
      </c>
      <c r="D22" s="155">
        <v>2006</v>
      </c>
      <c r="E22" s="155">
        <v>0.01</v>
      </c>
      <c r="F22" s="155">
        <v>1</v>
      </c>
      <c r="G22" s="155">
        <v>1</v>
      </c>
      <c r="H22" s="155">
        <v>0.3</v>
      </c>
      <c r="I22" s="155">
        <v>0.12</v>
      </c>
      <c r="J22" s="155">
        <v>1.524E-2</v>
      </c>
      <c r="K22" s="155">
        <v>15</v>
      </c>
      <c r="N22" s="155" t="s">
        <v>402</v>
      </c>
      <c r="O22" s="155" t="str">
        <f t="shared" ref="O22:O25" si="8">MID(N22,FIND("[",N22),FIND("]",N22))</f>
        <v>[ Refrigerators (energy class B,A) ]</v>
      </c>
      <c r="P22" s="155" t="str">
        <f t="shared" ref="P22:P25" si="9">LEFT(O22,LEN(O22)-2)</f>
        <v>[ Refrigerators (energy class B,A)</v>
      </c>
    </row>
    <row r="23" spans="1:16" x14ac:dyDescent="0.45">
      <c r="A23" s="155" t="s">
        <v>399</v>
      </c>
      <c r="B23" s="155" t="str">
        <f t="shared" si="7"/>
        <v>Refrigerators (A+, A++)</v>
      </c>
      <c r="C23" s="167">
        <v>6.7324159393553004E-3</v>
      </c>
      <c r="D23" s="155">
        <v>2006</v>
      </c>
      <c r="E23" s="155">
        <v>0.01</v>
      </c>
      <c r="F23" s="155">
        <v>1.62</v>
      </c>
      <c r="G23" s="155">
        <v>1</v>
      </c>
      <c r="H23" s="155">
        <v>0.55000000000000004</v>
      </c>
      <c r="I23" s="155">
        <v>0.12</v>
      </c>
      <c r="J23" s="155">
        <v>1.162E-2</v>
      </c>
      <c r="K23" s="155">
        <v>15</v>
      </c>
      <c r="N23" s="155" t="s">
        <v>403</v>
      </c>
      <c r="O23" s="155" t="str">
        <f t="shared" si="8"/>
        <v>[ Refrigerators (A+, A++) ]</v>
      </c>
      <c r="P23" s="155" t="str">
        <f t="shared" si="9"/>
        <v>[ Refrigerators (A+, A++)</v>
      </c>
    </row>
    <row r="24" spans="1:16" x14ac:dyDescent="0.45">
      <c r="A24" s="155" t="s">
        <v>400</v>
      </c>
      <c r="B24" s="155" t="str">
        <f t="shared" si="7"/>
        <v>Freezers (B,A)</v>
      </c>
      <c r="C24" s="167">
        <v>6.7324159393553004E-3</v>
      </c>
      <c r="D24" s="155">
        <v>2006</v>
      </c>
      <c r="E24" s="155">
        <v>0.01</v>
      </c>
      <c r="F24" s="155">
        <v>2.86</v>
      </c>
      <c r="G24" s="155">
        <v>1</v>
      </c>
      <c r="H24" s="155">
        <v>0.75</v>
      </c>
      <c r="I24" s="155">
        <v>0.12</v>
      </c>
      <c r="J24" s="155">
        <v>7.62E-3</v>
      </c>
      <c r="K24" s="155">
        <v>15</v>
      </c>
      <c r="N24" s="155" t="s">
        <v>404</v>
      </c>
      <c r="O24" s="155" t="str">
        <f t="shared" si="8"/>
        <v>[ Freezers (B,A) ]</v>
      </c>
      <c r="P24" s="155" t="str">
        <f t="shared" si="9"/>
        <v>[ Freezers (B,A)</v>
      </c>
    </row>
    <row r="25" spans="1:16" x14ac:dyDescent="0.45">
      <c r="A25" s="155" t="s">
        <v>401</v>
      </c>
      <c r="B25" s="155" t="str">
        <f t="shared" si="7"/>
        <v>Freezers (A+,A++)</v>
      </c>
      <c r="C25" s="167">
        <v>6.7324159393553004E-3</v>
      </c>
      <c r="D25" s="155">
        <v>2006</v>
      </c>
      <c r="E25" s="155">
        <v>0.01</v>
      </c>
      <c r="F25" s="155">
        <v>3.01</v>
      </c>
      <c r="G25" s="155">
        <v>1</v>
      </c>
      <c r="H25" s="155">
        <v>0.1</v>
      </c>
      <c r="I25" s="155">
        <v>0.12</v>
      </c>
      <c r="J25" s="155">
        <v>5.3E-3</v>
      </c>
      <c r="K25" s="155">
        <v>15</v>
      </c>
      <c r="N25" s="155" t="s">
        <v>405</v>
      </c>
      <c r="O25" s="155" t="str">
        <f t="shared" si="8"/>
        <v>[ Freezers (A+,A++) ]</v>
      </c>
      <c r="P25" s="155" t="str">
        <f t="shared" si="9"/>
        <v>[ Freezers (A+,A++)</v>
      </c>
    </row>
    <row r="28" spans="1:16" x14ac:dyDescent="0.45">
      <c r="B28" s="155" t="s">
        <v>282</v>
      </c>
      <c r="C28" s="155" t="s">
        <v>280</v>
      </c>
      <c r="D28" s="155" t="s">
        <v>280</v>
      </c>
      <c r="E28" s="155">
        <v>2005</v>
      </c>
      <c r="F28" s="155">
        <v>2005</v>
      </c>
      <c r="G28" s="155">
        <v>2005</v>
      </c>
      <c r="H28" s="155">
        <v>2005</v>
      </c>
      <c r="I28" s="155">
        <v>2005</v>
      </c>
      <c r="J28" s="155">
        <v>2005</v>
      </c>
      <c r="K28" s="155">
        <v>2005</v>
      </c>
    </row>
    <row r="29" spans="1:16" x14ac:dyDescent="0.45">
      <c r="B29" s="155" t="s">
        <v>347</v>
      </c>
      <c r="C29" s="155" t="s">
        <v>278</v>
      </c>
      <c r="D29" s="155" t="s">
        <v>279</v>
      </c>
      <c r="E29" s="155" t="s">
        <v>85</v>
      </c>
      <c r="F29" s="155" t="s">
        <v>281</v>
      </c>
      <c r="G29" s="155" t="s">
        <v>269</v>
      </c>
      <c r="H29" s="155" t="s">
        <v>86</v>
      </c>
      <c r="I29" s="155" t="s">
        <v>277</v>
      </c>
      <c r="J29" s="155" t="s">
        <v>87</v>
      </c>
      <c r="K29" s="155" t="s">
        <v>283</v>
      </c>
    </row>
    <row r="30" spans="1:16" x14ac:dyDescent="0.45">
      <c r="A30" s="155" t="s">
        <v>88</v>
      </c>
      <c r="B30" s="155" t="s">
        <v>397</v>
      </c>
      <c r="C30" s="155" t="s">
        <v>280</v>
      </c>
      <c r="D30" s="155" t="s">
        <v>280</v>
      </c>
      <c r="E30" s="155" t="s">
        <v>280</v>
      </c>
      <c r="F30" s="155" t="s">
        <v>270</v>
      </c>
      <c r="G30" s="155" t="s">
        <v>280</v>
      </c>
      <c r="H30" s="155" t="s">
        <v>280</v>
      </c>
      <c r="I30" s="155" t="s">
        <v>280</v>
      </c>
      <c r="J30" s="155" t="s">
        <v>280</v>
      </c>
      <c r="K30" s="155" t="s">
        <v>280</v>
      </c>
      <c r="N30" s="155" t="s">
        <v>88</v>
      </c>
    </row>
    <row r="31" spans="1:16" x14ac:dyDescent="0.45">
      <c r="A31" s="155" t="s">
        <v>406</v>
      </c>
      <c r="B31" s="155" t="str">
        <f t="shared" ref="B31" si="10">RIGHT(P31,LEN(P31)-2)</f>
        <v>Other Electricity Other Appliances.</v>
      </c>
      <c r="C31" s="167">
        <v>4.9763480352233297E-2</v>
      </c>
      <c r="D31" s="155">
        <v>2006</v>
      </c>
      <c r="E31" s="155">
        <v>0.01</v>
      </c>
      <c r="F31" s="155">
        <v>1</v>
      </c>
      <c r="G31" s="155">
        <v>1</v>
      </c>
      <c r="H31" s="155">
        <v>0.01</v>
      </c>
      <c r="I31" s="155">
        <v>0.12</v>
      </c>
      <c r="J31" s="155">
        <v>7.4999999999999997E-3</v>
      </c>
      <c r="K31" s="155">
        <v>15</v>
      </c>
      <c r="N31" s="155" t="s">
        <v>407</v>
      </c>
      <c r="O31" s="155" t="str">
        <f t="shared" ref="O31" si="11">MID(N31,FIND("[",N31),FIND("]",N31))</f>
        <v>[ Other Electricity Other Appliances. ]</v>
      </c>
      <c r="P31" s="155" t="str">
        <f t="shared" ref="P31" si="12">LEFT(O31,LEN(O31)-2)</f>
        <v>[ Other Electricity Other Appliances.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rgb="FFFFC000"/>
  </sheetPr>
  <dimension ref="A1:AL6"/>
  <sheetViews>
    <sheetView topLeftCell="D1" zoomScaleNormal="100" workbookViewId="0">
      <selection activeCell="AA6" sqref="AA6:AC6"/>
    </sheetView>
  </sheetViews>
  <sheetFormatPr defaultRowHeight="14.25" x14ac:dyDescent="0.45"/>
  <cols>
    <col min="1" max="1" width="17.86328125" customWidth="1"/>
    <col min="2" max="2" width="54.1328125" bestFit="1" customWidth="1"/>
    <col min="3" max="3" width="14" customWidth="1"/>
    <col min="4" max="4" width="13.73046875" bestFit="1" customWidth="1"/>
    <col min="29" max="29" width="9.1328125" style="1"/>
    <col min="32" max="32" width="13.86328125" bestFit="1" customWidth="1"/>
    <col min="33" max="33" width="18.3984375" bestFit="1" customWidth="1"/>
  </cols>
  <sheetData>
    <row r="1" spans="1:38" ht="23.25" x14ac:dyDescent="0.45">
      <c r="A1" s="46" t="s">
        <v>468</v>
      </c>
      <c r="B1" s="107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</row>
    <row r="2" spans="1:38" x14ac:dyDescent="0.45">
      <c r="A2" s="108" t="s">
        <v>444</v>
      </c>
      <c r="B2" s="108"/>
      <c r="C2" s="158"/>
      <c r="D2" s="48"/>
      <c r="E2" s="48"/>
      <c r="F2" s="48"/>
      <c r="G2" s="48"/>
      <c r="H2" s="48"/>
      <c r="I2" s="48"/>
      <c r="J2" s="49"/>
      <c r="K2" s="49"/>
      <c r="L2" s="49"/>
      <c r="M2" s="49"/>
      <c r="N2" s="49"/>
      <c r="O2" s="49"/>
      <c r="P2" s="158"/>
      <c r="Q2" s="158"/>
      <c r="R2" s="158"/>
      <c r="S2" s="158"/>
      <c r="T2" s="190"/>
      <c r="U2" s="158"/>
      <c r="V2" s="158"/>
      <c r="W2" s="158"/>
      <c r="X2" s="190"/>
      <c r="Y2" s="158"/>
      <c r="Z2" s="158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</row>
    <row r="3" spans="1:38" x14ac:dyDescent="0.45">
      <c r="A3" s="158"/>
      <c r="B3" s="158"/>
      <c r="C3" s="158"/>
      <c r="D3" s="191" t="s">
        <v>445</v>
      </c>
      <c r="E3" s="48"/>
      <c r="F3" s="48"/>
      <c r="G3" s="48"/>
      <c r="H3" s="48"/>
      <c r="I3" s="48"/>
      <c r="J3" s="49"/>
      <c r="K3" s="49"/>
      <c r="L3" s="49"/>
      <c r="M3" s="49"/>
      <c r="N3" s="49"/>
      <c r="O3" s="49"/>
      <c r="P3" s="158"/>
      <c r="Q3" s="158"/>
      <c r="R3" s="158"/>
      <c r="S3" s="158"/>
      <c r="T3" s="190"/>
      <c r="U3" s="158"/>
      <c r="V3" s="158"/>
      <c r="W3" s="158"/>
      <c r="X3" s="190"/>
      <c r="Y3" s="158"/>
      <c r="Z3" s="158"/>
      <c r="AA3" s="190"/>
      <c r="AB3" s="190"/>
      <c r="AC3" s="190"/>
      <c r="AD3" s="190"/>
      <c r="AE3" s="191" t="s">
        <v>17</v>
      </c>
      <c r="AF3" s="51"/>
      <c r="AG3" s="192"/>
      <c r="AH3" s="192"/>
      <c r="AI3" s="192"/>
      <c r="AJ3" s="192"/>
      <c r="AK3" s="192"/>
      <c r="AL3" s="192"/>
    </row>
    <row r="4" spans="1:38" ht="39.4" x14ac:dyDescent="0.45">
      <c r="A4" s="193" t="s">
        <v>2</v>
      </c>
      <c r="B4" s="194" t="s">
        <v>3</v>
      </c>
      <c r="C4" s="193" t="s">
        <v>4</v>
      </c>
      <c r="D4" s="193" t="s">
        <v>5</v>
      </c>
      <c r="E4" s="195" t="s">
        <v>32</v>
      </c>
      <c r="F4" s="195" t="s">
        <v>446</v>
      </c>
      <c r="G4" s="195" t="s">
        <v>447</v>
      </c>
      <c r="H4" s="195" t="s">
        <v>448</v>
      </c>
      <c r="I4" s="195" t="s">
        <v>449</v>
      </c>
      <c r="J4" s="196" t="s">
        <v>11</v>
      </c>
      <c r="K4" s="196" t="s">
        <v>7</v>
      </c>
      <c r="L4" s="196" t="s">
        <v>367</v>
      </c>
      <c r="M4" s="196" t="s">
        <v>450</v>
      </c>
      <c r="N4" s="196" t="s">
        <v>451</v>
      </c>
      <c r="O4" s="196" t="s">
        <v>452</v>
      </c>
      <c r="P4" s="196" t="s">
        <v>8</v>
      </c>
      <c r="Q4" s="196" t="s">
        <v>453</v>
      </c>
      <c r="R4" s="196" t="s">
        <v>454</v>
      </c>
      <c r="S4" s="196" t="s">
        <v>455</v>
      </c>
      <c r="T4" s="196" t="s">
        <v>456</v>
      </c>
      <c r="U4" s="196" t="s">
        <v>9</v>
      </c>
      <c r="V4" s="196" t="s">
        <v>457</v>
      </c>
      <c r="W4" s="196" t="s">
        <v>458</v>
      </c>
      <c r="X4" s="196" t="s">
        <v>459</v>
      </c>
      <c r="Y4" s="196" t="s">
        <v>460</v>
      </c>
      <c r="Z4" s="196" t="s">
        <v>10</v>
      </c>
      <c r="AA4" s="196" t="s">
        <v>12</v>
      </c>
      <c r="AB4" s="196" t="s">
        <v>6</v>
      </c>
      <c r="AC4" s="196" t="s">
        <v>466</v>
      </c>
      <c r="AD4" s="190"/>
      <c r="AE4" s="194" t="s">
        <v>18</v>
      </c>
      <c r="AF4" s="194" t="s">
        <v>2</v>
      </c>
      <c r="AG4" s="194" t="s">
        <v>19</v>
      </c>
      <c r="AH4" s="194" t="s">
        <v>20</v>
      </c>
      <c r="AI4" s="194" t="s">
        <v>21</v>
      </c>
      <c r="AJ4" s="194" t="s">
        <v>22</v>
      </c>
      <c r="AK4" s="194" t="s">
        <v>23</v>
      </c>
      <c r="AL4" s="194" t="s">
        <v>24</v>
      </c>
    </row>
    <row r="5" spans="1:38" ht="52.5" x14ac:dyDescent="0.45">
      <c r="A5" s="201" t="s">
        <v>13</v>
      </c>
      <c r="B5" s="201" t="s">
        <v>14</v>
      </c>
      <c r="C5" s="201" t="s">
        <v>15</v>
      </c>
      <c r="D5" s="201" t="s">
        <v>16</v>
      </c>
      <c r="E5" s="202" t="s">
        <v>33</v>
      </c>
      <c r="F5" s="202"/>
      <c r="G5" s="202"/>
      <c r="H5" s="202"/>
      <c r="I5" s="202"/>
      <c r="J5" s="203"/>
      <c r="K5" s="62" t="s">
        <v>461</v>
      </c>
      <c r="L5" s="203"/>
      <c r="M5" s="203"/>
      <c r="N5" s="203"/>
      <c r="O5" s="203"/>
      <c r="P5" s="62" t="s">
        <v>462</v>
      </c>
      <c r="Q5" s="203"/>
      <c r="R5" s="203"/>
      <c r="S5" s="203"/>
      <c r="T5" s="203"/>
      <c r="U5" s="61" t="s">
        <v>463</v>
      </c>
      <c r="V5" s="61"/>
      <c r="W5" s="61"/>
      <c r="X5" s="61"/>
      <c r="Y5" s="61"/>
      <c r="Z5" s="203" t="s">
        <v>31</v>
      </c>
      <c r="AA5" s="203"/>
      <c r="AB5" s="62" t="s">
        <v>0</v>
      </c>
      <c r="AC5" s="62"/>
      <c r="AD5" s="190"/>
      <c r="AE5" s="197" t="s">
        <v>25</v>
      </c>
      <c r="AF5" s="197" t="s">
        <v>26</v>
      </c>
      <c r="AG5" s="197" t="s">
        <v>14</v>
      </c>
      <c r="AH5" s="197" t="s">
        <v>27</v>
      </c>
      <c r="AI5" s="197" t="s">
        <v>28</v>
      </c>
      <c r="AJ5" s="197" t="s">
        <v>35</v>
      </c>
      <c r="AK5" s="197" t="s">
        <v>29</v>
      </c>
      <c r="AL5" s="197" t="s">
        <v>30</v>
      </c>
    </row>
    <row r="6" spans="1:38" x14ac:dyDescent="0.45">
      <c r="A6" s="204" t="s">
        <v>561</v>
      </c>
      <c r="B6" s="204" t="str">
        <f>"New Commercial - Commercial solar PV system 0.1-2 MW"</f>
        <v>New Commercial - Commercial solar PV system 0.1-2 MW</v>
      </c>
      <c r="C6" s="204" t="s">
        <v>335</v>
      </c>
      <c r="D6" s="200" t="s">
        <v>465</v>
      </c>
      <c r="E6" s="205">
        <v>0.15</v>
      </c>
      <c r="F6" s="205">
        <v>0.17</v>
      </c>
      <c r="G6" s="205">
        <v>0.2</v>
      </c>
      <c r="H6" s="205">
        <v>0.25</v>
      </c>
      <c r="I6" s="205">
        <v>0.3</v>
      </c>
      <c r="J6" s="206">
        <v>2013</v>
      </c>
      <c r="K6" s="207">
        <v>1100</v>
      </c>
      <c r="L6" s="207">
        <v>900</v>
      </c>
      <c r="M6" s="207">
        <v>810</v>
      </c>
      <c r="N6" s="207">
        <v>760</v>
      </c>
      <c r="O6" s="206">
        <v>720</v>
      </c>
      <c r="P6" s="208">
        <v>27.5</v>
      </c>
      <c r="Q6" s="208">
        <v>22.5</v>
      </c>
      <c r="R6" s="208">
        <v>20.25</v>
      </c>
      <c r="S6" s="208">
        <v>19</v>
      </c>
      <c r="T6" s="208">
        <v>18</v>
      </c>
      <c r="U6" s="209">
        <v>0</v>
      </c>
      <c r="V6" s="209">
        <v>0</v>
      </c>
      <c r="W6" s="209">
        <v>0</v>
      </c>
      <c r="X6" s="209">
        <v>0</v>
      </c>
      <c r="Y6" s="209">
        <v>0</v>
      </c>
      <c r="Z6" s="206">
        <v>25</v>
      </c>
      <c r="AA6" s="210">
        <v>31.536000000000001</v>
      </c>
      <c r="AB6" s="205">
        <v>0.17</v>
      </c>
      <c r="AC6" s="205">
        <v>0.3</v>
      </c>
      <c r="AD6" s="190"/>
      <c r="AE6" s="190" t="s">
        <v>467</v>
      </c>
      <c r="AF6" s="190" t="str">
        <f>A6</f>
        <v>COMPVELC_01</v>
      </c>
      <c r="AG6" s="198" t="str">
        <f>B6</f>
        <v>New Commercial - Commercial solar PV system 0.1-2 MW</v>
      </c>
      <c r="AH6" s="190" t="s">
        <v>34</v>
      </c>
      <c r="AI6" s="190" t="s">
        <v>1</v>
      </c>
      <c r="AJ6" s="199" t="s">
        <v>464</v>
      </c>
      <c r="AK6" s="190"/>
      <c r="AL6" s="190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9A4E-7A15-4E11-A815-92B86B3E749F}">
  <sheetPr codeName="Sheet12">
    <tabColor rgb="FFFFC000"/>
  </sheetPr>
  <dimension ref="A1:AK25"/>
  <sheetViews>
    <sheetView tabSelected="1" workbookViewId="0">
      <selection activeCell="J28" sqref="J28"/>
    </sheetView>
  </sheetViews>
  <sheetFormatPr defaultRowHeight="14.25" x14ac:dyDescent="0.45"/>
  <cols>
    <col min="1" max="1" width="25.3984375" customWidth="1"/>
    <col min="2" max="2" width="46.3984375" bestFit="1" customWidth="1"/>
    <col min="3" max="3" width="12.59765625" customWidth="1"/>
    <col min="4" max="4" width="17.3984375" bestFit="1" customWidth="1"/>
    <col min="28" max="28" width="21.86328125" bestFit="1" customWidth="1"/>
    <col min="29" max="29" width="46.3984375" bestFit="1" customWidth="1"/>
    <col min="32" max="32" width="12.59765625" bestFit="1" customWidth="1"/>
    <col min="33" max="33" width="15.59765625" bestFit="1" customWidth="1"/>
    <col min="40" max="40" width="18.3984375" bestFit="1" customWidth="1"/>
  </cols>
  <sheetData>
    <row r="1" spans="1:37" ht="23.25" x14ac:dyDescent="0.45">
      <c r="A1" s="46" t="s">
        <v>710</v>
      </c>
      <c r="B1" s="107"/>
      <c r="W1" s="234"/>
      <c r="X1" s="234"/>
    </row>
    <row r="2" spans="1:37" x14ac:dyDescent="0.45">
      <c r="A2" s="158" t="s">
        <v>709</v>
      </c>
      <c r="B2" s="108"/>
      <c r="W2" s="234"/>
    </row>
    <row r="3" spans="1:37" x14ac:dyDescent="0.45">
      <c r="A3" s="158"/>
      <c r="B3" s="158"/>
      <c r="C3" s="158"/>
      <c r="D3" s="191" t="s">
        <v>83</v>
      </c>
      <c r="E3" s="48"/>
      <c r="F3" s="48"/>
      <c r="G3" s="48"/>
      <c r="H3" s="48"/>
      <c r="I3" s="49"/>
      <c r="J3" s="49"/>
      <c r="K3" s="49"/>
      <c r="L3" s="49"/>
      <c r="M3" s="49"/>
      <c r="N3" s="158"/>
      <c r="O3" s="158"/>
      <c r="P3" s="158"/>
      <c r="Q3" s="158"/>
      <c r="R3" s="158"/>
      <c r="S3" s="158"/>
      <c r="T3" s="190"/>
      <c r="U3" s="190"/>
      <c r="V3" s="235"/>
      <c r="W3" s="235"/>
      <c r="X3" s="235"/>
      <c r="Y3" s="190"/>
      <c r="Z3" s="190"/>
      <c r="AA3" s="191" t="s">
        <v>17</v>
      </c>
      <c r="AB3" s="51"/>
      <c r="AC3" s="192"/>
      <c r="AD3" s="192"/>
      <c r="AE3" s="192"/>
      <c r="AF3" s="192"/>
      <c r="AG3" s="192"/>
      <c r="AH3" s="192"/>
    </row>
    <row r="4" spans="1:37" ht="26.25" x14ac:dyDescent="0.45">
      <c r="A4" s="193" t="s">
        <v>2</v>
      </c>
      <c r="B4" s="194" t="s">
        <v>3</v>
      </c>
      <c r="C4" s="193" t="s">
        <v>4</v>
      </c>
      <c r="D4" s="193" t="s">
        <v>5</v>
      </c>
      <c r="E4" s="195" t="s">
        <v>32</v>
      </c>
      <c r="F4" s="195" t="s">
        <v>711</v>
      </c>
      <c r="G4" s="195" t="s">
        <v>712</v>
      </c>
      <c r="H4" s="195" t="s">
        <v>714</v>
      </c>
      <c r="I4" s="196" t="s">
        <v>11</v>
      </c>
      <c r="J4" s="196" t="s">
        <v>7</v>
      </c>
      <c r="K4" s="196" t="s">
        <v>699</v>
      </c>
      <c r="L4" s="196" t="s">
        <v>700</v>
      </c>
      <c r="M4" s="196" t="s">
        <v>701</v>
      </c>
      <c r="N4" s="196" t="s">
        <v>8</v>
      </c>
      <c r="O4" s="196" t="s">
        <v>702</v>
      </c>
      <c r="P4" s="196" t="s">
        <v>703</v>
      </c>
      <c r="Q4" s="196" t="s">
        <v>704</v>
      </c>
      <c r="R4" s="196" t="s">
        <v>9</v>
      </c>
      <c r="S4" s="196" t="s">
        <v>10</v>
      </c>
      <c r="T4" s="196" t="s">
        <v>12</v>
      </c>
      <c r="U4" s="196" t="s">
        <v>6</v>
      </c>
      <c r="V4" s="196" t="s">
        <v>705</v>
      </c>
      <c r="W4" s="196" t="s">
        <v>706</v>
      </c>
      <c r="X4" s="196" t="s">
        <v>707</v>
      </c>
      <c r="Y4" s="196" t="s">
        <v>708</v>
      </c>
      <c r="Z4" s="190"/>
      <c r="AA4" s="194" t="s">
        <v>18</v>
      </c>
      <c r="AB4" s="194" t="s">
        <v>2</v>
      </c>
      <c r="AC4" s="194" t="s">
        <v>19</v>
      </c>
      <c r="AD4" s="194" t="s">
        <v>20</v>
      </c>
      <c r="AE4" s="194" t="s">
        <v>21</v>
      </c>
      <c r="AF4" s="194" t="s">
        <v>22</v>
      </c>
      <c r="AG4" s="194" t="s">
        <v>23</v>
      </c>
      <c r="AH4" s="194" t="s">
        <v>24</v>
      </c>
    </row>
    <row r="5" spans="1:37" ht="52.5" x14ac:dyDescent="0.45">
      <c r="A5" s="201" t="s">
        <v>13</v>
      </c>
      <c r="B5" s="201" t="s">
        <v>14</v>
      </c>
      <c r="C5" s="201" t="s">
        <v>15</v>
      </c>
      <c r="D5" s="201" t="s">
        <v>16</v>
      </c>
      <c r="E5" s="62" t="s">
        <v>713</v>
      </c>
      <c r="F5" s="202"/>
      <c r="G5" s="202"/>
      <c r="H5" s="202"/>
      <c r="I5" s="203"/>
      <c r="J5" s="62" t="s">
        <v>461</v>
      </c>
      <c r="K5" s="203"/>
      <c r="L5" s="203"/>
      <c r="M5" s="203"/>
      <c r="N5" s="62" t="s">
        <v>462</v>
      </c>
      <c r="O5" s="203"/>
      <c r="P5" s="203"/>
      <c r="Q5" s="203"/>
      <c r="R5" s="61" t="s">
        <v>463</v>
      </c>
      <c r="S5" s="203" t="s">
        <v>31</v>
      </c>
      <c r="T5" s="203"/>
      <c r="U5" s="62" t="s">
        <v>0</v>
      </c>
      <c r="V5" s="62"/>
      <c r="W5" s="62"/>
      <c r="X5" s="62"/>
      <c r="Y5" s="62"/>
      <c r="Z5" s="190"/>
      <c r="AA5" s="197" t="s">
        <v>25</v>
      </c>
      <c r="AB5" s="197" t="s">
        <v>26</v>
      </c>
      <c r="AC5" s="197" t="s">
        <v>14</v>
      </c>
      <c r="AD5" s="197" t="s">
        <v>27</v>
      </c>
      <c r="AE5" s="197" t="s">
        <v>28</v>
      </c>
      <c r="AF5" s="197" t="s">
        <v>35</v>
      </c>
      <c r="AG5" s="197" t="s">
        <v>29</v>
      </c>
      <c r="AH5" s="197" t="s">
        <v>30</v>
      </c>
    </row>
    <row r="6" spans="1:37" x14ac:dyDescent="0.45">
      <c r="A6" s="135" t="str">
        <f t="shared" ref="A6:A20" si="0">AB6</f>
        <v>COMCHPH2G_01_SOFC</v>
      </c>
      <c r="B6" s="136" t="str">
        <f t="shared" ref="B6:B20" si="1">AC6</f>
        <v xml:space="preserve">New Commercial CHP - Fuel Cell SOFC Hydrogen </v>
      </c>
      <c r="C6" s="159" t="s">
        <v>632</v>
      </c>
      <c r="D6" s="135" t="s">
        <v>715</v>
      </c>
      <c r="E6" s="138">
        <f>Raw_CCHP!I3</f>
        <v>0.44</v>
      </c>
      <c r="F6" s="138">
        <f>Raw_CCHP!J3</f>
        <v>0.53</v>
      </c>
      <c r="G6" s="138">
        <f>Raw_CCHP!K3</f>
        <v>0.56000000000000005</v>
      </c>
      <c r="H6" s="138">
        <f>Raw_CCHP!L3</f>
        <v>0.56000000000000005</v>
      </c>
      <c r="I6" s="139">
        <v>2020</v>
      </c>
      <c r="J6" s="139">
        <f>Raw_CCHP!U3</f>
        <v>6000</v>
      </c>
      <c r="K6" s="139">
        <f>Raw_CCHP!V3</f>
        <v>2250</v>
      </c>
      <c r="L6" s="139">
        <f>Raw_CCHP!W3</f>
        <v>1000</v>
      </c>
      <c r="M6" s="139">
        <f>Raw_CCHP!X3</f>
        <v>750</v>
      </c>
      <c r="N6" s="147">
        <f>Raw_CCHP!Z3</f>
        <v>330</v>
      </c>
      <c r="O6" s="147">
        <f>Raw_CCHP!AA3</f>
        <v>123.75</v>
      </c>
      <c r="P6" s="147">
        <f>Raw_CCHP!AB3</f>
        <v>55</v>
      </c>
      <c r="Q6" s="147">
        <f>Raw_CCHP!AC3</f>
        <v>41.25</v>
      </c>
      <c r="R6" s="236">
        <f>Raw_CCHP!D3</f>
        <v>3.8888888888888902</v>
      </c>
      <c r="S6" s="139">
        <f>Raw_CCHP!AE3</f>
        <v>20</v>
      </c>
      <c r="T6" s="139">
        <v>31.536000000000001</v>
      </c>
      <c r="U6" s="138">
        <f>Raw_CCHP!N3</f>
        <v>0.6</v>
      </c>
      <c r="V6" s="237">
        <f>Raw_CCHP!P3</f>
        <v>0.86399999999999999</v>
      </c>
      <c r="W6" s="237">
        <f>Raw_CCHP!Q3</f>
        <v>0.64200000000000002</v>
      </c>
      <c r="X6" s="237">
        <f>Raw_CCHP!R3</f>
        <v>0.57099999999999995</v>
      </c>
      <c r="Y6" s="237">
        <f>Raw_CCHP!S3</f>
        <v>0.58899999999999997</v>
      </c>
      <c r="AA6" t="s">
        <v>668</v>
      </c>
      <c r="AB6" t="s">
        <v>667</v>
      </c>
      <c r="AC6" t="s">
        <v>697</v>
      </c>
      <c r="AD6" t="s">
        <v>34</v>
      </c>
      <c r="AE6" t="s">
        <v>1</v>
      </c>
      <c r="AF6" t="s">
        <v>464</v>
      </c>
      <c r="AG6" t="s">
        <v>309</v>
      </c>
      <c r="AJ6" t="str">
        <f>Raw_CCHP!A3</f>
        <v>CHPCOMFCHH2110</v>
      </c>
      <c r="AK6" s="234" t="str">
        <f>Raw_CCHP!B3</f>
        <v>CHP: Fuel Cell SOFC.HH2.COM</v>
      </c>
    </row>
    <row r="7" spans="1:37" x14ac:dyDescent="0.45">
      <c r="A7" s="135" t="str">
        <f t="shared" si="0"/>
        <v>COMCHPBGS_01</v>
      </c>
      <c r="B7" s="136" t="str">
        <f t="shared" si="1"/>
        <v>New commercial CHP - Int Combust Biogas Small</v>
      </c>
      <c r="C7" s="159" t="s">
        <v>698</v>
      </c>
      <c r="D7" s="135" t="s">
        <v>715</v>
      </c>
      <c r="E7" s="138">
        <f>Raw_CCHP!H4</f>
        <v>0.34</v>
      </c>
      <c r="F7" s="139"/>
      <c r="G7" s="169"/>
      <c r="H7" s="170"/>
      <c r="I7" s="139">
        <v>2013</v>
      </c>
      <c r="J7" s="139">
        <f>Raw_CCHP!U4</f>
        <v>2750</v>
      </c>
      <c r="K7" s="139">
        <f>Raw_CCHP!V4</f>
        <v>2750</v>
      </c>
      <c r="L7" s="139">
        <f>Raw_CCHP!W4</f>
        <v>2750</v>
      </c>
      <c r="M7" s="139">
        <f>Raw_CCHP!X4</f>
        <v>2750</v>
      </c>
      <c r="N7" s="147">
        <f>Raw_CCHP!Z4</f>
        <v>115</v>
      </c>
      <c r="O7" s="147">
        <f>Raw_CCHP!AA4</f>
        <v>115</v>
      </c>
      <c r="P7" s="147">
        <f>Raw_CCHP!AB4</f>
        <v>115</v>
      </c>
      <c r="Q7" s="147">
        <f>Raw_CCHP!AC4</f>
        <v>115</v>
      </c>
      <c r="R7" s="236">
        <f>Raw_CCHP!D4</f>
        <v>3.4722222222222201</v>
      </c>
      <c r="S7" s="139">
        <f>Raw_CCHP!AD4</f>
        <v>20</v>
      </c>
      <c r="T7" s="139">
        <v>31.536000000000001</v>
      </c>
      <c r="U7" s="138">
        <f>Raw_CCHP!M4</f>
        <v>0.6</v>
      </c>
      <c r="V7" s="237">
        <f>Raw_CCHP!P4</f>
        <v>1.6180000000000001</v>
      </c>
      <c r="W7" s="237">
        <f>Raw_CCHP!Q4</f>
        <v>1.6180000000000001</v>
      </c>
      <c r="X7" s="237">
        <f>Raw_CCHP!R4</f>
        <v>1.6180000000000001</v>
      </c>
      <c r="Y7" s="237">
        <f>Raw_CCHP!S4</f>
        <v>1.6180000000000001</v>
      </c>
      <c r="AB7" t="s">
        <v>669</v>
      </c>
      <c r="AC7" t="s">
        <v>683</v>
      </c>
      <c r="AD7" s="234" t="s">
        <v>34</v>
      </c>
      <c r="AE7" s="234" t="s">
        <v>1</v>
      </c>
      <c r="AF7" s="234" t="s">
        <v>464</v>
      </c>
      <c r="AG7" s="234" t="s">
        <v>309</v>
      </c>
      <c r="AJ7" s="234" t="str">
        <f>Raw_CCHP!A4</f>
        <v>CHPCOMICBGS101</v>
      </c>
      <c r="AK7" s="234" t="str">
        <f>Raw_CCHP!B4</f>
        <v>CHP: Int Combust.BGS S.COM</v>
      </c>
    </row>
    <row r="8" spans="1:37" x14ac:dyDescent="0.45">
      <c r="A8" s="135" t="str">
        <f t="shared" si="0"/>
        <v>COMCHPBGS_02</v>
      </c>
      <c r="B8" s="136" t="str">
        <f t="shared" si="1"/>
        <v>New commercial CHP - Int Combust Biogas Large</v>
      </c>
      <c r="C8" s="159" t="s">
        <v>698</v>
      </c>
      <c r="D8" s="135" t="s">
        <v>715</v>
      </c>
      <c r="E8" s="138">
        <f>Raw_CCHP!H5</f>
        <v>0.39</v>
      </c>
      <c r="F8" s="139"/>
      <c r="G8" s="169"/>
      <c r="H8" s="170"/>
      <c r="I8" s="139">
        <v>2013</v>
      </c>
      <c r="J8" s="139">
        <f>Raw_CCHP!U5</f>
        <v>1000</v>
      </c>
      <c r="K8" s="139">
        <f>Raw_CCHP!V5</f>
        <v>1000</v>
      </c>
      <c r="L8" s="139">
        <f>Raw_CCHP!W5</f>
        <v>1000</v>
      </c>
      <c r="M8" s="139">
        <f>Raw_CCHP!X5</f>
        <v>1000</v>
      </c>
      <c r="N8" s="147">
        <f>Raw_CCHP!Z5</f>
        <v>115</v>
      </c>
      <c r="O8" s="147">
        <f>Raw_CCHP!AA5</f>
        <v>115</v>
      </c>
      <c r="P8" s="147">
        <f>Raw_CCHP!AB5</f>
        <v>115</v>
      </c>
      <c r="Q8" s="147">
        <f>Raw_CCHP!AC5</f>
        <v>115</v>
      </c>
      <c r="R8" s="236">
        <f>Raw_CCHP!D5</f>
        <v>2.0833333333333299</v>
      </c>
      <c r="S8" s="139">
        <f>Raw_CCHP!AD5</f>
        <v>20</v>
      </c>
      <c r="T8" s="139">
        <v>31.536000000000001</v>
      </c>
      <c r="U8" s="138">
        <f>Raw_CCHP!M5</f>
        <v>0.6</v>
      </c>
      <c r="V8" s="237">
        <f>Raw_CCHP!P5</f>
        <v>1.282</v>
      </c>
      <c r="W8" s="237">
        <f>Raw_CCHP!Q5</f>
        <v>1.282</v>
      </c>
      <c r="X8" s="237">
        <f>Raw_CCHP!R5</f>
        <v>1.282</v>
      </c>
      <c r="Y8" s="237">
        <f>Raw_CCHP!S5</f>
        <v>1.282</v>
      </c>
      <c r="AB8" s="234" t="s">
        <v>670</v>
      </c>
      <c r="AC8" s="234" t="s">
        <v>684</v>
      </c>
      <c r="AD8" s="234" t="s">
        <v>34</v>
      </c>
      <c r="AE8" s="234" t="s">
        <v>1</v>
      </c>
      <c r="AF8" s="234" t="s">
        <v>464</v>
      </c>
      <c r="AG8" s="234" t="s">
        <v>309</v>
      </c>
      <c r="AJ8" s="234" t="str">
        <f>Raw_CCHP!A5</f>
        <v>CHPCOMICBGS201</v>
      </c>
      <c r="AK8" s="234" t="str">
        <f>Raw_CCHP!B5</f>
        <v>CHP: Int Combust.BGS L.COM</v>
      </c>
    </row>
    <row r="9" spans="1:37" x14ac:dyDescent="0.45">
      <c r="A9" s="135" t="str">
        <f t="shared" si="0"/>
        <v>COMCHPBIO_01</v>
      </c>
      <c r="B9" s="136" t="str">
        <f t="shared" si="1"/>
        <v>New commercial CHP - Int Combust Biomass Small</v>
      </c>
      <c r="C9" s="159" t="s">
        <v>318</v>
      </c>
      <c r="D9" s="135" t="s">
        <v>715</v>
      </c>
      <c r="E9" s="138">
        <f>Raw_CCHP!H6</f>
        <v>0.38</v>
      </c>
      <c r="F9" s="139"/>
      <c r="G9" s="169"/>
      <c r="H9" s="170"/>
      <c r="I9" s="139">
        <v>2013</v>
      </c>
      <c r="J9" s="139">
        <f>Raw_CCHP!U6</f>
        <v>850</v>
      </c>
      <c r="K9" s="139">
        <f>Raw_CCHP!V6</f>
        <v>850</v>
      </c>
      <c r="L9" s="139">
        <f>Raw_CCHP!W6</f>
        <v>850</v>
      </c>
      <c r="M9" s="139">
        <f>Raw_CCHP!X6</f>
        <v>850</v>
      </c>
      <c r="N9" s="147">
        <f>Raw_CCHP!Z6</f>
        <v>65</v>
      </c>
      <c r="O9" s="147">
        <f>Raw_CCHP!AA6</f>
        <v>65</v>
      </c>
      <c r="P9" s="147">
        <f>Raw_CCHP!AB6</f>
        <v>65</v>
      </c>
      <c r="Q9" s="147">
        <f>Raw_CCHP!AC6</f>
        <v>65</v>
      </c>
      <c r="R9" s="236">
        <f>Raw_CCHP!D6</f>
        <v>3.8888888888888902</v>
      </c>
      <c r="S9" s="139">
        <f>Raw_CCHP!AD6</f>
        <v>20</v>
      </c>
      <c r="T9" s="139">
        <v>31.536000000000001</v>
      </c>
      <c r="U9" s="138">
        <f>Raw_CCHP!M6</f>
        <v>0.6</v>
      </c>
      <c r="V9" s="237">
        <f>Raw_CCHP!P6</f>
        <v>1.21</v>
      </c>
      <c r="W9" s="237">
        <f>Raw_CCHP!Q6</f>
        <v>1.21</v>
      </c>
      <c r="X9" s="237">
        <f>Raw_CCHP!R6</f>
        <v>1.21</v>
      </c>
      <c r="Y9" s="237">
        <f>Raw_CCHP!S6</f>
        <v>1.21</v>
      </c>
      <c r="AB9" s="234" t="s">
        <v>677</v>
      </c>
      <c r="AC9" t="s">
        <v>685</v>
      </c>
      <c r="AD9" s="234" t="s">
        <v>34</v>
      </c>
      <c r="AE9" s="234" t="s">
        <v>1</v>
      </c>
      <c r="AF9" s="234" t="s">
        <v>464</v>
      </c>
      <c r="AG9" s="234" t="s">
        <v>309</v>
      </c>
      <c r="AJ9" s="234" t="str">
        <f>Raw_CCHP!A6</f>
        <v>CHPCOMICDME101</v>
      </c>
      <c r="AK9" s="234" t="str">
        <f>Raw_CCHP!B6</f>
        <v>CHP: Int Combust.DME S.COM</v>
      </c>
    </row>
    <row r="10" spans="1:37" x14ac:dyDescent="0.45">
      <c r="A10" s="135" t="str">
        <f t="shared" si="0"/>
        <v>COMCHPBIO_02</v>
      </c>
      <c r="B10" s="136" t="str">
        <f t="shared" si="1"/>
        <v>New commercial CHP - Int Combust Biomass Large</v>
      </c>
      <c r="C10" s="159" t="s">
        <v>318</v>
      </c>
      <c r="D10" s="135" t="s">
        <v>715</v>
      </c>
      <c r="E10" s="138">
        <f>Raw_CCHP!H7</f>
        <v>0.41</v>
      </c>
      <c r="F10" s="139"/>
      <c r="G10" s="169"/>
      <c r="H10" s="170"/>
      <c r="I10" s="139">
        <v>2013</v>
      </c>
      <c r="J10" s="139">
        <f>Raw_CCHP!U7</f>
        <v>750</v>
      </c>
      <c r="K10" s="139">
        <f>Raw_CCHP!V7</f>
        <v>750</v>
      </c>
      <c r="L10" s="139">
        <f>Raw_CCHP!W7</f>
        <v>750</v>
      </c>
      <c r="M10" s="139">
        <f>Raw_CCHP!X7</f>
        <v>750</v>
      </c>
      <c r="N10" s="147">
        <f>Raw_CCHP!Z7</f>
        <v>35</v>
      </c>
      <c r="O10" s="147">
        <f>Raw_CCHP!AA7</f>
        <v>35</v>
      </c>
      <c r="P10" s="147">
        <f>Raw_CCHP!AB7</f>
        <v>35</v>
      </c>
      <c r="Q10" s="147">
        <f>Raw_CCHP!AC7</f>
        <v>35</v>
      </c>
      <c r="R10" s="236">
        <f>Raw_CCHP!D7</f>
        <v>2.0833333333333299</v>
      </c>
      <c r="S10" s="139">
        <f>Raw_CCHP!AD7</f>
        <v>20</v>
      </c>
      <c r="T10" s="139">
        <v>31.536000000000001</v>
      </c>
      <c r="U10" s="138">
        <f>Raw_CCHP!M7</f>
        <v>0.6</v>
      </c>
      <c r="V10" s="237">
        <f>Raw_CCHP!P7</f>
        <v>1.07</v>
      </c>
      <c r="W10" s="237">
        <f>Raw_CCHP!Q7</f>
        <v>1.07</v>
      </c>
      <c r="X10" s="237">
        <f>Raw_CCHP!R7</f>
        <v>1.07</v>
      </c>
      <c r="Y10" s="237">
        <f>Raw_CCHP!S7</f>
        <v>1.07</v>
      </c>
      <c r="AB10" s="234" t="s">
        <v>678</v>
      </c>
      <c r="AC10" s="234" t="s">
        <v>686</v>
      </c>
      <c r="AD10" s="234" t="s">
        <v>34</v>
      </c>
      <c r="AE10" s="234" t="s">
        <v>1</v>
      </c>
      <c r="AF10" s="234" t="s">
        <v>464</v>
      </c>
      <c r="AG10" s="234" t="s">
        <v>309</v>
      </c>
      <c r="AJ10" s="234" t="str">
        <f>Raw_CCHP!A7</f>
        <v>CHPCOMICDME201</v>
      </c>
      <c r="AK10" s="234" t="str">
        <f>Raw_CCHP!B7</f>
        <v>CHP: Int Combust.DME L.COM</v>
      </c>
    </row>
    <row r="11" spans="1:37" x14ac:dyDescent="0.45">
      <c r="A11" s="135" t="str">
        <f t="shared" si="0"/>
        <v>COMCHPGAS_01_IC</v>
      </c>
      <c r="B11" s="136" t="str">
        <f t="shared" si="1"/>
        <v>New commercial CHP - Int Combust Gas Small</v>
      </c>
      <c r="C11" s="159" t="s">
        <v>312</v>
      </c>
      <c r="D11" s="135" t="s">
        <v>715</v>
      </c>
      <c r="E11" s="138">
        <f>Raw_CCHP!H8</f>
        <v>0.3</v>
      </c>
      <c r="F11" s="139"/>
      <c r="G11" s="169"/>
      <c r="H11" s="170"/>
      <c r="I11" s="139">
        <v>2013</v>
      </c>
      <c r="J11" s="139">
        <f>Raw_CCHP!U8</f>
        <v>2500</v>
      </c>
      <c r="K11" s="139">
        <f>Raw_CCHP!V8</f>
        <v>2500</v>
      </c>
      <c r="L11" s="139">
        <f>Raw_CCHP!W8</f>
        <v>2500</v>
      </c>
      <c r="M11" s="139">
        <f>Raw_CCHP!X8</f>
        <v>2500</v>
      </c>
      <c r="N11" s="147">
        <f>Raw_CCHP!Z8</f>
        <v>65</v>
      </c>
      <c r="O11" s="147">
        <f>Raw_CCHP!AA8</f>
        <v>65</v>
      </c>
      <c r="P11" s="147">
        <f>Raw_CCHP!AB8</f>
        <v>65</v>
      </c>
      <c r="Q11" s="147">
        <f>Raw_CCHP!AC8</f>
        <v>65</v>
      </c>
      <c r="R11" s="236">
        <f>Raw_CCHP!D8</f>
        <v>3.8888888888888902</v>
      </c>
      <c r="S11" s="139">
        <f>Raw_CCHP!AD8</f>
        <v>20</v>
      </c>
      <c r="T11" s="139">
        <v>31.536000000000001</v>
      </c>
      <c r="U11" s="138">
        <f>Raw_CCHP!M8</f>
        <v>0.6</v>
      </c>
      <c r="V11" s="237">
        <f>Raw_CCHP!P8</f>
        <v>1.833</v>
      </c>
      <c r="W11" s="237">
        <f>Raw_CCHP!Q8</f>
        <v>1.833</v>
      </c>
      <c r="X11" s="237">
        <f>Raw_CCHP!R8</f>
        <v>1.833</v>
      </c>
      <c r="Y11" s="237">
        <f>Raw_CCHP!S8</f>
        <v>1.833</v>
      </c>
      <c r="AB11" s="234" t="s">
        <v>671</v>
      </c>
      <c r="AC11" t="s">
        <v>687</v>
      </c>
      <c r="AD11" s="234" t="s">
        <v>34</v>
      </c>
      <c r="AE11" s="234" t="s">
        <v>1</v>
      </c>
      <c r="AF11" s="234" t="s">
        <v>464</v>
      </c>
      <c r="AG11" s="234" t="s">
        <v>309</v>
      </c>
      <c r="AJ11" s="234" t="str">
        <f>Raw_CCHP!A8</f>
        <v>CHPCOMICGAS101</v>
      </c>
      <c r="AK11" s="234" t="str">
        <f>Raw_CCHP!B8</f>
        <v>CHP: Int Combust.Gas S.COM</v>
      </c>
    </row>
    <row r="12" spans="1:37" x14ac:dyDescent="0.45">
      <c r="A12" s="135" t="str">
        <f t="shared" si="0"/>
        <v>COMCHPGAS_02_IC</v>
      </c>
      <c r="B12" s="136" t="str">
        <f t="shared" si="1"/>
        <v>New commercial CHP - Int Combust Gas Medium</v>
      </c>
      <c r="C12" s="159" t="s">
        <v>312</v>
      </c>
      <c r="D12" s="135" t="s">
        <v>715</v>
      </c>
      <c r="E12" s="138">
        <f>Raw_CCHP!H9</f>
        <v>0.36</v>
      </c>
      <c r="F12" s="139"/>
      <c r="G12" s="169"/>
      <c r="H12" s="170"/>
      <c r="I12" s="139">
        <v>2013</v>
      </c>
      <c r="J12" s="139">
        <f>Raw_CCHP!U9</f>
        <v>1050</v>
      </c>
      <c r="K12" s="139">
        <f>Raw_CCHP!V9</f>
        <v>1050</v>
      </c>
      <c r="L12" s="139">
        <f>Raw_CCHP!W9</f>
        <v>1050</v>
      </c>
      <c r="M12" s="139">
        <f>Raw_CCHP!X9</f>
        <v>1050</v>
      </c>
      <c r="N12" s="147">
        <f>Raw_CCHP!Z9</f>
        <v>45</v>
      </c>
      <c r="O12" s="147">
        <f>Raw_CCHP!AA9</f>
        <v>45</v>
      </c>
      <c r="P12" s="147">
        <f>Raw_CCHP!AB9</f>
        <v>45</v>
      </c>
      <c r="Q12" s="147">
        <f>Raw_CCHP!AC9</f>
        <v>45</v>
      </c>
      <c r="R12" s="236">
        <f>Raw_CCHP!D9</f>
        <v>2.7777777777777799</v>
      </c>
      <c r="S12" s="139">
        <f>Raw_CCHP!AD9</f>
        <v>20</v>
      </c>
      <c r="T12" s="139">
        <v>31.536000000000001</v>
      </c>
      <c r="U12" s="138">
        <f>Raw_CCHP!M9</f>
        <v>0.6</v>
      </c>
      <c r="V12" s="237">
        <f>Raw_CCHP!P9</f>
        <v>1.5</v>
      </c>
      <c r="W12" s="237">
        <f>Raw_CCHP!Q9</f>
        <v>1.5</v>
      </c>
      <c r="X12" s="237">
        <f>Raw_CCHP!R9</f>
        <v>1.5</v>
      </c>
      <c r="Y12" s="237">
        <f>Raw_CCHP!S9</f>
        <v>1.5</v>
      </c>
      <c r="AB12" s="234" t="s">
        <v>672</v>
      </c>
      <c r="AC12" t="s">
        <v>688</v>
      </c>
      <c r="AD12" s="234" t="s">
        <v>34</v>
      </c>
      <c r="AE12" s="234" t="s">
        <v>1</v>
      </c>
      <c r="AF12" s="234" t="s">
        <v>464</v>
      </c>
      <c r="AG12" s="234" t="s">
        <v>309</v>
      </c>
      <c r="AJ12" s="234" t="str">
        <f>Raw_CCHP!A9</f>
        <v>CHPCOMICGAS201</v>
      </c>
      <c r="AK12" s="234" t="str">
        <f>Raw_CCHP!B9</f>
        <v>CHP: Int Combust.Gas M.COM</v>
      </c>
    </row>
    <row r="13" spans="1:37" x14ac:dyDescent="0.45">
      <c r="A13" s="135" t="str">
        <f t="shared" si="0"/>
        <v>COMCHPGAS_03_IC</v>
      </c>
      <c r="B13" s="136" t="str">
        <f t="shared" si="1"/>
        <v>New commercial CHP - Int Combust Gas Large</v>
      </c>
      <c r="C13" s="159" t="s">
        <v>312</v>
      </c>
      <c r="D13" s="135" t="s">
        <v>715</v>
      </c>
      <c r="E13" s="138">
        <f>Raw_CCHP!H10</f>
        <v>0.39</v>
      </c>
      <c r="F13" s="139"/>
      <c r="G13" s="169"/>
      <c r="H13" s="170"/>
      <c r="I13" s="139">
        <v>2013</v>
      </c>
      <c r="J13" s="139">
        <f>Raw_CCHP!U10</f>
        <v>750</v>
      </c>
      <c r="K13" s="139">
        <f>Raw_CCHP!V10</f>
        <v>750</v>
      </c>
      <c r="L13" s="139">
        <f>Raw_CCHP!W10</f>
        <v>750</v>
      </c>
      <c r="M13" s="139">
        <f>Raw_CCHP!X10</f>
        <v>750</v>
      </c>
      <c r="N13" s="147">
        <f>Raw_CCHP!Z10</f>
        <v>35</v>
      </c>
      <c r="O13" s="147">
        <f>Raw_CCHP!AA10</f>
        <v>35</v>
      </c>
      <c r="P13" s="147">
        <f>Raw_CCHP!AB10</f>
        <v>35</v>
      </c>
      <c r="Q13" s="147">
        <f>Raw_CCHP!AC10</f>
        <v>35</v>
      </c>
      <c r="R13" s="236">
        <f>Raw_CCHP!D10</f>
        <v>2.0833333333333299</v>
      </c>
      <c r="S13" s="139">
        <f>Raw_CCHP!AD10</f>
        <v>20</v>
      </c>
      <c r="T13" s="139">
        <v>31.536000000000001</v>
      </c>
      <c r="U13" s="138">
        <f>Raw_CCHP!M10</f>
        <v>0.6</v>
      </c>
      <c r="V13" s="237">
        <f>Raw_CCHP!P10</f>
        <v>1.282</v>
      </c>
      <c r="W13" s="237">
        <f>Raw_CCHP!Q10</f>
        <v>1.282</v>
      </c>
      <c r="X13" s="237">
        <f>Raw_CCHP!R10</f>
        <v>1.282</v>
      </c>
      <c r="Y13" s="237">
        <f>Raw_CCHP!S10</f>
        <v>1.282</v>
      </c>
      <c r="AB13" s="234" t="s">
        <v>675</v>
      </c>
      <c r="AC13" t="s">
        <v>689</v>
      </c>
      <c r="AD13" s="234" t="s">
        <v>34</v>
      </c>
      <c r="AE13" s="234" t="s">
        <v>1</v>
      </c>
      <c r="AF13" s="234" t="s">
        <v>464</v>
      </c>
      <c r="AG13" s="234" t="s">
        <v>309</v>
      </c>
      <c r="AJ13" s="234" t="str">
        <f>Raw_CCHP!A10</f>
        <v>CHPCOMICGAS301</v>
      </c>
      <c r="AK13" s="234" t="str">
        <f>Raw_CCHP!B10</f>
        <v>CHP: Int Combust.Gas L.COM</v>
      </c>
    </row>
    <row r="14" spans="1:37" x14ac:dyDescent="0.45">
      <c r="A14" s="135" t="str">
        <f t="shared" si="0"/>
        <v>COMCHPOIL_01_IC</v>
      </c>
      <c r="B14" s="136" t="str">
        <f t="shared" si="1"/>
        <v>New commercial CHP - Int Combust Oil Small</v>
      </c>
      <c r="C14" s="159" t="s">
        <v>314</v>
      </c>
      <c r="D14" s="135" t="s">
        <v>715</v>
      </c>
      <c r="E14" s="138">
        <f>Raw_CCHP!H11</f>
        <v>0.3</v>
      </c>
      <c r="F14" s="139"/>
      <c r="G14" s="169"/>
      <c r="H14" s="170"/>
      <c r="I14" s="139">
        <v>2013</v>
      </c>
      <c r="J14" s="139">
        <f>Raw_CCHP!U11</f>
        <v>850</v>
      </c>
      <c r="K14" s="139">
        <f>Raw_CCHP!V11</f>
        <v>850</v>
      </c>
      <c r="L14" s="139">
        <f>Raw_CCHP!W11</f>
        <v>850</v>
      </c>
      <c r="M14" s="139">
        <f>Raw_CCHP!X11</f>
        <v>850</v>
      </c>
      <c r="N14" s="147">
        <f>Raw_CCHP!Z11</f>
        <v>65</v>
      </c>
      <c r="O14" s="147">
        <f>Raw_CCHP!AA11</f>
        <v>65</v>
      </c>
      <c r="P14" s="147">
        <f>Raw_CCHP!AB11</f>
        <v>65</v>
      </c>
      <c r="Q14" s="147">
        <f>Raw_CCHP!AC11</f>
        <v>65</v>
      </c>
      <c r="R14" s="236">
        <f>Raw_CCHP!D11</f>
        <v>3.8888888888888902</v>
      </c>
      <c r="S14" s="139">
        <f>Raw_CCHP!AD11</f>
        <v>20</v>
      </c>
      <c r="T14" s="139">
        <v>31.536000000000001</v>
      </c>
      <c r="U14" s="138">
        <f>Raw_CCHP!M11</f>
        <v>0.6</v>
      </c>
      <c r="V14" s="237">
        <f>Raw_CCHP!P11</f>
        <v>1.9330000000000001</v>
      </c>
      <c r="W14" s="237">
        <f>Raw_CCHP!Q11</f>
        <v>1.9330000000000001</v>
      </c>
      <c r="X14" s="237">
        <f>Raw_CCHP!R11</f>
        <v>1.9330000000000001</v>
      </c>
      <c r="Y14" s="237">
        <f>Raw_CCHP!S11</f>
        <v>1.9330000000000001</v>
      </c>
      <c r="AB14" s="234" t="s">
        <v>673</v>
      </c>
      <c r="AC14" t="s">
        <v>690</v>
      </c>
      <c r="AD14" s="234" t="s">
        <v>34</v>
      </c>
      <c r="AE14" s="234" t="s">
        <v>1</v>
      </c>
      <c r="AF14" s="234" t="s">
        <v>464</v>
      </c>
      <c r="AG14" s="234" t="s">
        <v>309</v>
      </c>
      <c r="AJ14" s="234" t="str">
        <f>Raw_CCHP!A11</f>
        <v>CHPCOMICOIL101</v>
      </c>
      <c r="AK14" s="234" t="str">
        <f>Raw_CCHP!B11</f>
        <v>CHP: Int Combust.OIL S.COM</v>
      </c>
    </row>
    <row r="15" spans="1:37" x14ac:dyDescent="0.45">
      <c r="A15" s="135" t="str">
        <f t="shared" si="0"/>
        <v>COMCHPOIL_02_IC</v>
      </c>
      <c r="B15" s="136" t="str">
        <f t="shared" si="1"/>
        <v>New commercial CHP - Int Combust.Oil Medium</v>
      </c>
      <c r="C15" s="159" t="s">
        <v>314</v>
      </c>
      <c r="D15" s="135" t="s">
        <v>715</v>
      </c>
      <c r="E15" s="138">
        <f>Raw_CCHP!H12</f>
        <v>0.36</v>
      </c>
      <c r="F15" s="139"/>
      <c r="G15" s="169"/>
      <c r="H15" s="170"/>
      <c r="I15" s="139">
        <v>2013</v>
      </c>
      <c r="J15" s="139">
        <f>Raw_CCHP!U12</f>
        <v>1050</v>
      </c>
      <c r="K15" s="139">
        <f>Raw_CCHP!V12</f>
        <v>1050</v>
      </c>
      <c r="L15" s="139">
        <f>Raw_CCHP!W12</f>
        <v>1050</v>
      </c>
      <c r="M15" s="139">
        <f>Raw_CCHP!X12</f>
        <v>1050</v>
      </c>
      <c r="N15" s="147">
        <f>Raw_CCHP!Z12</f>
        <v>45</v>
      </c>
      <c r="O15" s="147">
        <f>Raw_CCHP!AA12</f>
        <v>45</v>
      </c>
      <c r="P15" s="147">
        <f>Raw_CCHP!AB12</f>
        <v>45</v>
      </c>
      <c r="Q15" s="147">
        <f>Raw_CCHP!AC12</f>
        <v>45</v>
      </c>
      <c r="R15" s="236">
        <f>Raw_CCHP!D12</f>
        <v>2.7777777777777799</v>
      </c>
      <c r="S15" s="139">
        <f>Raw_CCHP!AD12</f>
        <v>20</v>
      </c>
      <c r="T15" s="139">
        <v>31.536000000000001</v>
      </c>
      <c r="U15" s="138">
        <f>Raw_CCHP!M12</f>
        <v>0.6</v>
      </c>
      <c r="V15" s="237">
        <f>Raw_CCHP!P12</f>
        <v>1.5</v>
      </c>
      <c r="W15" s="237">
        <f>Raw_CCHP!Q12</f>
        <v>1.5</v>
      </c>
      <c r="X15" s="237">
        <f>Raw_CCHP!R12</f>
        <v>1.5</v>
      </c>
      <c r="Y15" s="237">
        <f>Raw_CCHP!S12</f>
        <v>1.5</v>
      </c>
      <c r="AB15" s="234" t="s">
        <v>674</v>
      </c>
      <c r="AC15" t="s">
        <v>691</v>
      </c>
      <c r="AD15" s="234" t="s">
        <v>34</v>
      </c>
      <c r="AE15" s="234" t="s">
        <v>1</v>
      </c>
      <c r="AF15" s="234" t="s">
        <v>464</v>
      </c>
      <c r="AG15" s="234" t="s">
        <v>309</v>
      </c>
      <c r="AJ15" s="234" t="str">
        <f>Raw_CCHP!A12</f>
        <v>CHPCOMICOIL201</v>
      </c>
      <c r="AK15" s="234" t="str">
        <f>Raw_CCHP!B12</f>
        <v>CHP: Int Combust.OIL M.COM</v>
      </c>
    </row>
    <row r="16" spans="1:37" x14ac:dyDescent="0.45">
      <c r="A16" s="135" t="str">
        <f t="shared" si="0"/>
        <v>COMCHPOIL_03_IC</v>
      </c>
      <c r="B16" s="136" t="str">
        <f t="shared" si="1"/>
        <v>New commercial CHP - Int Combust Oil Large</v>
      </c>
      <c r="C16" s="159" t="s">
        <v>314</v>
      </c>
      <c r="D16" s="135" t="s">
        <v>715</v>
      </c>
      <c r="E16" s="138">
        <f>Raw_CCHP!H13</f>
        <v>0.42</v>
      </c>
      <c r="F16" s="139"/>
      <c r="G16" s="169"/>
      <c r="H16" s="170"/>
      <c r="I16" s="139">
        <v>2013</v>
      </c>
      <c r="J16" s="139">
        <f>Raw_CCHP!U13</f>
        <v>750</v>
      </c>
      <c r="K16" s="139">
        <f>Raw_CCHP!V13</f>
        <v>750</v>
      </c>
      <c r="L16" s="139">
        <f>Raw_CCHP!W13</f>
        <v>750</v>
      </c>
      <c r="M16" s="139">
        <f>Raw_CCHP!X13</f>
        <v>750</v>
      </c>
      <c r="N16" s="147">
        <f>Raw_CCHP!Z13</f>
        <v>35</v>
      </c>
      <c r="O16" s="147">
        <f>Raw_CCHP!AA13</f>
        <v>35</v>
      </c>
      <c r="P16" s="147">
        <f>Raw_CCHP!AB13</f>
        <v>35</v>
      </c>
      <c r="Q16" s="147">
        <f>Raw_CCHP!AC13</f>
        <v>35</v>
      </c>
      <c r="R16" s="236">
        <f>Raw_CCHP!D13</f>
        <v>2.0833333333333299</v>
      </c>
      <c r="S16" s="139">
        <f>Raw_CCHP!AD13</f>
        <v>20</v>
      </c>
      <c r="T16" s="139">
        <v>31.536000000000001</v>
      </c>
      <c r="U16" s="138">
        <f>Raw_CCHP!M13</f>
        <v>0.6</v>
      </c>
      <c r="V16" s="237">
        <f>Raw_CCHP!P13</f>
        <v>1.143</v>
      </c>
      <c r="W16" s="237">
        <f>Raw_CCHP!Q13</f>
        <v>1.143</v>
      </c>
      <c r="X16" s="237">
        <f>Raw_CCHP!R13</f>
        <v>1.143</v>
      </c>
      <c r="Y16" s="237">
        <f>Raw_CCHP!S13</f>
        <v>1.143</v>
      </c>
      <c r="AB16" s="234" t="s">
        <v>676</v>
      </c>
      <c r="AC16" t="s">
        <v>692</v>
      </c>
      <c r="AD16" s="234" t="s">
        <v>34</v>
      </c>
      <c r="AE16" s="234" t="s">
        <v>1</v>
      </c>
      <c r="AF16" s="234" t="s">
        <v>464</v>
      </c>
      <c r="AG16" s="234" t="s">
        <v>309</v>
      </c>
      <c r="AJ16" s="234" t="str">
        <f>Raw_CCHP!A13</f>
        <v>CHPCOMICOIL301</v>
      </c>
      <c r="AK16" s="234" t="str">
        <f>Raw_CCHP!B13</f>
        <v>CHP: Int Combust.OIL L.COM</v>
      </c>
    </row>
    <row r="17" spans="1:37" x14ac:dyDescent="0.45">
      <c r="A17" s="135" t="str">
        <f t="shared" si="0"/>
        <v>COMCHPBGS_03_MCFC</v>
      </c>
      <c r="B17" s="136" t="str">
        <f t="shared" si="1"/>
        <v>New commercial CHP - Fuel Cell MCFC Biogas</v>
      </c>
      <c r="C17" s="159" t="s">
        <v>698</v>
      </c>
      <c r="D17" s="135" t="s">
        <v>715</v>
      </c>
      <c r="E17" s="138">
        <f>Raw_CCHP!I14</f>
        <v>0.46</v>
      </c>
      <c r="F17" s="138">
        <f>Raw_CCHP!J14</f>
        <v>0.48</v>
      </c>
      <c r="G17" s="138">
        <f>Raw_CCHP!K14</f>
        <v>0.48</v>
      </c>
      <c r="H17" s="138">
        <f>Raw_CCHP!L14</f>
        <v>0.5</v>
      </c>
      <c r="I17" s="139">
        <v>2020</v>
      </c>
      <c r="J17" s="139">
        <f>Raw_CCHP!U14</f>
        <v>5000</v>
      </c>
      <c r="K17" s="139">
        <f>Raw_CCHP!V14</f>
        <v>3250</v>
      </c>
      <c r="L17" s="139">
        <f>Raw_CCHP!W14</f>
        <v>1000</v>
      </c>
      <c r="M17" s="139">
        <f>Raw_CCHP!X14</f>
        <v>1000</v>
      </c>
      <c r="N17" s="147">
        <f>Raw_CCHP!Z14</f>
        <v>275</v>
      </c>
      <c r="O17" s="147">
        <f>Raw_CCHP!AA14</f>
        <v>178.75</v>
      </c>
      <c r="P17" s="147">
        <f>Raw_CCHP!AB14</f>
        <v>55</v>
      </c>
      <c r="Q17" s="147">
        <f>Raw_CCHP!AC14</f>
        <v>55</v>
      </c>
      <c r="R17" s="236">
        <f>Raw_CCHP!D14</f>
        <v>6.6666666666666696</v>
      </c>
      <c r="S17" s="139">
        <f>Raw_CCHP!AE14</f>
        <v>20</v>
      </c>
      <c r="T17" s="139">
        <v>31.536000000000001</v>
      </c>
      <c r="U17" s="138">
        <f>Raw_CCHP!N14</f>
        <v>0.6</v>
      </c>
      <c r="V17" s="237">
        <f>Raw_CCHP!P14</f>
        <v>0.82599999999999996</v>
      </c>
      <c r="W17" s="237">
        <f>Raw_CCHP!Q14</f>
        <v>0.79200000000000004</v>
      </c>
      <c r="X17" s="237">
        <f>Raw_CCHP!R14</f>
        <v>0.82599999999999996</v>
      </c>
      <c r="Y17" s="237">
        <f>Raw_CCHP!S14</f>
        <v>0.75</v>
      </c>
      <c r="AB17" s="234" t="s">
        <v>679</v>
      </c>
      <c r="AC17" t="s">
        <v>693</v>
      </c>
      <c r="AD17" s="234" t="s">
        <v>34</v>
      </c>
      <c r="AE17" s="234" t="s">
        <v>1</v>
      </c>
      <c r="AF17" s="234" t="s">
        <v>464</v>
      </c>
      <c r="AG17" s="234" t="s">
        <v>309</v>
      </c>
      <c r="AJ17" s="234" t="str">
        <f>Raw_CCHP!A14</f>
        <v>CHPCOMMFBGS110</v>
      </c>
      <c r="AK17" s="234" t="str">
        <f>Raw_CCHP!B14</f>
        <v>CHP: Fuel Cell MCFC.BGS.COM</v>
      </c>
    </row>
    <row r="18" spans="1:37" x14ac:dyDescent="0.45">
      <c r="A18" s="135" t="str">
        <f t="shared" si="0"/>
        <v>COMCHPGAS_04_MCFC</v>
      </c>
      <c r="B18" s="136" t="str">
        <f t="shared" si="1"/>
        <v>New commercial CHP - Fuel Cell MCFC Gas</v>
      </c>
      <c r="C18" s="159" t="s">
        <v>312</v>
      </c>
      <c r="D18" s="135" t="s">
        <v>715</v>
      </c>
      <c r="E18" s="138">
        <f>Raw_CCHP!I15</f>
        <v>0.5</v>
      </c>
      <c r="F18" s="138"/>
      <c r="G18" s="169"/>
      <c r="H18" s="170"/>
      <c r="I18" s="139">
        <v>2020</v>
      </c>
      <c r="J18" s="139">
        <f>Raw_CCHP!U15</f>
        <v>4500</v>
      </c>
      <c r="K18" s="139">
        <f>Raw_CCHP!V15</f>
        <v>3000</v>
      </c>
      <c r="L18" s="139">
        <f>Raw_CCHP!W15</f>
        <v>1000</v>
      </c>
      <c r="M18" s="139">
        <f>Raw_CCHP!X15</f>
        <v>1000</v>
      </c>
      <c r="N18" s="147">
        <f>Raw_CCHP!Z15</f>
        <v>247.5</v>
      </c>
      <c r="O18" s="147">
        <f>Raw_CCHP!AA15</f>
        <v>165</v>
      </c>
      <c r="P18" s="147">
        <f>Raw_CCHP!AB15</f>
        <v>55</v>
      </c>
      <c r="Q18" s="147">
        <f>Raw_CCHP!AC15</f>
        <v>55</v>
      </c>
      <c r="R18" s="236">
        <f>Raw_CCHP!D15</f>
        <v>3.8888888888888902</v>
      </c>
      <c r="S18" s="139">
        <f>Raw_CCHP!AD15</f>
        <v>20</v>
      </c>
      <c r="T18" s="139">
        <v>31.536000000000001</v>
      </c>
      <c r="U18" s="138">
        <f>Raw_CCHP!M15</f>
        <v>0.6</v>
      </c>
      <c r="V18" s="237">
        <f>Raw_CCHP!P15</f>
        <v>0.7</v>
      </c>
      <c r="W18" s="237">
        <f>Raw_CCHP!Q15</f>
        <v>0.71</v>
      </c>
      <c r="X18" s="237">
        <f>Raw_CCHP!R15</f>
        <v>0.72</v>
      </c>
      <c r="Y18" s="237">
        <f>Raw_CCHP!S15</f>
        <v>0.75</v>
      </c>
      <c r="AB18" s="234" t="s">
        <v>680</v>
      </c>
      <c r="AC18" t="s">
        <v>694</v>
      </c>
      <c r="AD18" s="234" t="s">
        <v>34</v>
      </c>
      <c r="AE18" s="234" t="s">
        <v>1</v>
      </c>
      <c r="AF18" s="234" t="s">
        <v>464</v>
      </c>
      <c r="AG18" s="234" t="s">
        <v>309</v>
      </c>
      <c r="AJ18" s="234" t="str">
        <f>Raw_CCHP!A15</f>
        <v>CHPCOMMFGAS101</v>
      </c>
      <c r="AK18" s="234" t="str">
        <f>Raw_CCHP!B15</f>
        <v>CHP: Fuel Cell MCFC.GAS.COM</v>
      </c>
    </row>
    <row r="19" spans="1:37" x14ac:dyDescent="0.45">
      <c r="A19" s="135" t="str">
        <f t="shared" si="0"/>
        <v>COMCHPBGS_04_SOFC</v>
      </c>
      <c r="B19" s="136" t="str">
        <f t="shared" si="1"/>
        <v>New commercial CHP - Fuel Cell SOFC Biogas</v>
      </c>
      <c r="C19" s="159" t="s">
        <v>698</v>
      </c>
      <c r="D19" s="135" t="s">
        <v>715</v>
      </c>
      <c r="E19" s="138">
        <f>Raw_CCHP!I16</f>
        <v>0.44</v>
      </c>
      <c r="F19" s="138">
        <f>Raw_CCHP!J16</f>
        <v>0.52</v>
      </c>
      <c r="G19" s="138">
        <f>Raw_CCHP!K16</f>
        <v>0.55000000000000004</v>
      </c>
      <c r="H19" s="138">
        <f>Raw_CCHP!L16</f>
        <v>0.55000000000000004</v>
      </c>
      <c r="I19" s="139">
        <v>2020</v>
      </c>
      <c r="J19" s="139">
        <f>Raw_CCHP!U16</f>
        <v>6000</v>
      </c>
      <c r="K19" s="139">
        <f>Raw_CCHP!V16</f>
        <v>2500</v>
      </c>
      <c r="L19" s="139">
        <f>Raw_CCHP!W16</f>
        <v>1100</v>
      </c>
      <c r="M19" s="139">
        <f>Raw_CCHP!X16</f>
        <v>800</v>
      </c>
      <c r="N19" s="147">
        <f>Raw_CCHP!Z16</f>
        <v>330</v>
      </c>
      <c r="O19" s="147">
        <f>Raw_CCHP!AA16</f>
        <v>137.5</v>
      </c>
      <c r="P19" s="147">
        <f>Raw_CCHP!AB16</f>
        <v>60.5</v>
      </c>
      <c r="Q19" s="147">
        <f>Raw_CCHP!AC16</f>
        <v>44</v>
      </c>
      <c r="R19" s="236">
        <f>Raw_CCHP!D16</f>
        <v>6.6666666666666696</v>
      </c>
      <c r="S19" s="139">
        <f>Raw_CCHP!AE16</f>
        <v>20</v>
      </c>
      <c r="T19" s="139">
        <v>31.536000000000001</v>
      </c>
      <c r="U19" s="138">
        <f>Raw_CCHP!N16</f>
        <v>0.6</v>
      </c>
      <c r="V19" s="237">
        <f>Raw_CCHP!P16</f>
        <v>0.86399999999999999</v>
      </c>
      <c r="W19" s="237">
        <f>Raw_CCHP!Q16</f>
        <v>0.65400000000000003</v>
      </c>
      <c r="X19" s="237">
        <f>Raw_CCHP!R16</f>
        <v>0.58199999999999996</v>
      </c>
      <c r="Y19" s="237">
        <f>Raw_CCHP!S16</f>
        <v>0.58199999999999996</v>
      </c>
      <c r="AB19" s="234" t="s">
        <v>681</v>
      </c>
      <c r="AC19" t="s">
        <v>695</v>
      </c>
      <c r="AD19" s="234" t="s">
        <v>34</v>
      </c>
      <c r="AE19" s="234" t="s">
        <v>1</v>
      </c>
      <c r="AF19" s="234" t="s">
        <v>464</v>
      </c>
      <c r="AG19" s="234" t="s">
        <v>309</v>
      </c>
      <c r="AJ19" s="234" t="str">
        <f>Raw_CCHP!A16</f>
        <v>CHPCOMSFBGS110</v>
      </c>
      <c r="AK19" s="234" t="str">
        <f>Raw_CCHP!B16</f>
        <v>CHP: Fuel Cell SOFC.BGS.COM</v>
      </c>
    </row>
    <row r="20" spans="1:37" x14ac:dyDescent="0.45">
      <c r="A20" s="135" t="str">
        <f t="shared" si="0"/>
        <v>COMCHPGAS_05_SOFC</v>
      </c>
      <c r="B20" s="136" t="str">
        <f t="shared" si="1"/>
        <v>New commercial CHP - Fuel Cell SOFC Gas</v>
      </c>
      <c r="C20" s="159" t="s">
        <v>312</v>
      </c>
      <c r="D20" s="135" t="s">
        <v>715</v>
      </c>
      <c r="E20" s="138">
        <f>Raw_CCHP!I17</f>
        <v>0.44</v>
      </c>
      <c r="F20" s="138">
        <f>Raw_CCHP!J17</f>
        <v>0.53</v>
      </c>
      <c r="G20" s="138">
        <f>Raw_CCHP!K17</f>
        <v>0.56000000000000005</v>
      </c>
      <c r="H20" s="138">
        <f>Raw_CCHP!L17</f>
        <v>0.56000000000000005</v>
      </c>
      <c r="I20" s="139">
        <v>2020</v>
      </c>
      <c r="J20" s="139">
        <f>Raw_CCHP!U17</f>
        <v>6000</v>
      </c>
      <c r="K20" s="139">
        <f>Raw_CCHP!V17</f>
        <v>2250</v>
      </c>
      <c r="L20" s="139">
        <f>Raw_CCHP!W17</f>
        <v>1000</v>
      </c>
      <c r="M20" s="139">
        <f>Raw_CCHP!X17</f>
        <v>750</v>
      </c>
      <c r="N20" s="147">
        <f>Raw_CCHP!Z17</f>
        <v>330</v>
      </c>
      <c r="O20" s="147">
        <f>Raw_CCHP!AA17</f>
        <v>123.75</v>
      </c>
      <c r="P20" s="147">
        <f>Raw_CCHP!AB17</f>
        <v>55</v>
      </c>
      <c r="Q20" s="147">
        <f>Raw_CCHP!AC17</f>
        <v>41.25</v>
      </c>
      <c r="R20" s="236">
        <f>Raw_CCHP!D17</f>
        <v>3.8888888888888902</v>
      </c>
      <c r="S20" s="139">
        <f>Raw_CCHP!AD17</f>
        <v>20</v>
      </c>
      <c r="T20" s="139">
        <v>31.536000000000001</v>
      </c>
      <c r="U20" s="138">
        <f>Raw_CCHP!M17</f>
        <v>0.6</v>
      </c>
      <c r="V20" s="237">
        <f>Raw_CCHP!P17</f>
        <v>0.86399999999999999</v>
      </c>
      <c r="W20" s="237">
        <f>Raw_CCHP!Q17</f>
        <v>0.64200000000000002</v>
      </c>
      <c r="X20" s="237">
        <f>Raw_CCHP!R17</f>
        <v>0.57099999999999995</v>
      </c>
      <c r="Y20" s="237">
        <f>Raw_CCHP!S17</f>
        <v>0.58899999999999997</v>
      </c>
      <c r="AB20" s="234" t="s">
        <v>682</v>
      </c>
      <c r="AC20" t="s">
        <v>696</v>
      </c>
      <c r="AD20" s="234" t="s">
        <v>34</v>
      </c>
      <c r="AE20" s="234" t="s">
        <v>1</v>
      </c>
      <c r="AF20" s="234" t="s">
        <v>464</v>
      </c>
      <c r="AG20" s="234" t="s">
        <v>309</v>
      </c>
      <c r="AJ20" s="234" t="str">
        <f>Raw_CCHP!A17</f>
        <v>CHPCOMSFGAS101</v>
      </c>
      <c r="AK20" s="234" t="str">
        <f>Raw_CCHP!B17</f>
        <v>CHP: Fuel Cell SOFC.GAS.COM</v>
      </c>
    </row>
    <row r="21" spans="1:37" x14ac:dyDescent="0.45">
      <c r="A21" s="234"/>
      <c r="B21" s="234"/>
      <c r="V21" s="234"/>
      <c r="W21" s="234"/>
      <c r="X21" s="234"/>
    </row>
    <row r="22" spans="1:37" x14ac:dyDescent="0.45">
      <c r="V22" s="234"/>
      <c r="W22" s="234"/>
      <c r="X22" s="234"/>
    </row>
    <row r="23" spans="1:37" x14ac:dyDescent="0.45">
      <c r="W23" s="234"/>
      <c r="X23" s="234"/>
    </row>
    <row r="24" spans="1:37" x14ac:dyDescent="0.45">
      <c r="W24" s="234"/>
      <c r="X24" s="234"/>
    </row>
    <row r="25" spans="1:37" x14ac:dyDescent="0.45">
      <c r="X25" s="234"/>
      <c r="Y25" s="234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C00A-01A2-45BF-AADB-38FD0E5EC05D}">
  <sheetPr codeName="Sheet13">
    <tabColor theme="5" tint="0.39997558519241921"/>
  </sheetPr>
  <dimension ref="A1:AJ17"/>
  <sheetViews>
    <sheetView workbookViewId="0">
      <selection activeCell="B4" sqref="B4"/>
    </sheetView>
  </sheetViews>
  <sheetFormatPr defaultRowHeight="14.25" x14ac:dyDescent="0.45"/>
  <cols>
    <col min="1" max="1" width="18.3984375" bestFit="1" customWidth="1"/>
    <col min="2" max="2" width="28.265625" bestFit="1" customWidth="1"/>
  </cols>
  <sheetData>
    <row r="1" spans="1:36" x14ac:dyDescent="0.45">
      <c r="C1" t="s">
        <v>85</v>
      </c>
      <c r="H1" t="s">
        <v>281</v>
      </c>
      <c r="M1" t="s">
        <v>634</v>
      </c>
      <c r="O1" t="s">
        <v>635</v>
      </c>
      <c r="T1" t="s">
        <v>86</v>
      </c>
      <c r="Y1" t="s">
        <v>87</v>
      </c>
      <c r="AD1" t="s">
        <v>283</v>
      </c>
    </row>
    <row r="2" spans="1:36" x14ac:dyDescent="0.45">
      <c r="A2" t="s">
        <v>88</v>
      </c>
      <c r="B2" t="s">
        <v>666</v>
      </c>
      <c r="C2">
        <v>2005</v>
      </c>
      <c r="D2">
        <v>2010</v>
      </c>
      <c r="E2">
        <v>2015</v>
      </c>
      <c r="F2">
        <v>2025</v>
      </c>
      <c r="G2">
        <v>2035</v>
      </c>
      <c r="H2">
        <v>2001</v>
      </c>
      <c r="I2">
        <v>2010</v>
      </c>
      <c r="J2">
        <v>2015</v>
      </c>
      <c r="K2">
        <v>2025</v>
      </c>
      <c r="L2">
        <v>2035</v>
      </c>
      <c r="M2">
        <v>2005</v>
      </c>
      <c r="N2">
        <v>2010</v>
      </c>
      <c r="O2">
        <v>2005</v>
      </c>
      <c r="P2">
        <v>2010</v>
      </c>
      <c r="Q2">
        <v>2015</v>
      </c>
      <c r="R2">
        <v>2025</v>
      </c>
      <c r="S2">
        <v>2035</v>
      </c>
      <c r="T2">
        <v>2005</v>
      </c>
      <c r="U2">
        <v>2010</v>
      </c>
      <c r="V2">
        <v>2015</v>
      </c>
      <c r="W2">
        <v>2025</v>
      </c>
      <c r="X2">
        <v>2035</v>
      </c>
      <c r="Y2">
        <v>2005</v>
      </c>
      <c r="Z2">
        <v>2010</v>
      </c>
      <c r="AA2">
        <v>2015</v>
      </c>
      <c r="AB2">
        <v>2025</v>
      </c>
      <c r="AC2">
        <v>2035</v>
      </c>
      <c r="AD2">
        <v>2005</v>
      </c>
      <c r="AE2">
        <v>2010</v>
      </c>
      <c r="AG2" t="s">
        <v>88</v>
      </c>
    </row>
    <row r="3" spans="1:36" x14ac:dyDescent="0.45">
      <c r="A3" t="s">
        <v>636</v>
      </c>
      <c r="B3" s="155" t="str">
        <f t="shared" ref="B3:B17" si="0">RIGHT(AI3,LEN(AI3)-2)</f>
        <v>CHP: Fuel Cell SOFC.HH2.COM</v>
      </c>
      <c r="D3">
        <v>3.8888888888888902</v>
      </c>
      <c r="E3">
        <v>3.8888888888888902</v>
      </c>
      <c r="F3">
        <v>3.8888888888888902</v>
      </c>
      <c r="G3">
        <v>3.8888888888888902</v>
      </c>
      <c r="I3">
        <v>0.44</v>
      </c>
      <c r="J3">
        <v>0.53</v>
      </c>
      <c r="K3">
        <v>0.56000000000000005</v>
      </c>
      <c r="L3">
        <v>0.56000000000000005</v>
      </c>
      <c r="N3">
        <v>0.6</v>
      </c>
      <c r="P3">
        <v>0.86399999999999999</v>
      </c>
      <c r="Q3">
        <v>0.64200000000000002</v>
      </c>
      <c r="R3">
        <v>0.57099999999999995</v>
      </c>
      <c r="S3">
        <v>0.58899999999999997</v>
      </c>
      <c r="U3">
        <v>6000</v>
      </c>
      <c r="V3">
        <v>2250</v>
      </c>
      <c r="W3">
        <v>1000</v>
      </c>
      <c r="X3">
        <v>750</v>
      </c>
      <c r="Z3">
        <v>330</v>
      </c>
      <c r="AA3">
        <v>123.75</v>
      </c>
      <c r="AB3">
        <v>55</v>
      </c>
      <c r="AC3">
        <v>41.25</v>
      </c>
      <c r="AE3">
        <v>20</v>
      </c>
      <c r="AG3" t="s">
        <v>651</v>
      </c>
      <c r="AH3" s="155" t="str">
        <f>MID(AG3,FIND("[",AG3),FIND("]",AG3))</f>
        <v>[ CHP: Fuel Cell SOFC.HH2.COM ]</v>
      </c>
      <c r="AI3" s="155" t="str">
        <f t="shared" ref="AI3" si="1">LEFT(AH3,LEN(AH3)-2)</f>
        <v>[ CHP: Fuel Cell SOFC.HH2.COM</v>
      </c>
      <c r="AJ3" s="155"/>
    </row>
    <row r="4" spans="1:36" x14ac:dyDescent="0.45">
      <c r="A4" t="s">
        <v>637</v>
      </c>
      <c r="B4" s="155" t="str">
        <f t="shared" si="0"/>
        <v>CHP: Int Combust.BGS S.COM</v>
      </c>
      <c r="D4">
        <v>3.4722222222222201</v>
      </c>
      <c r="E4">
        <v>3.4722222222222201</v>
      </c>
      <c r="F4">
        <v>3.4722222222222201</v>
      </c>
      <c r="G4">
        <v>3.4722222222222201</v>
      </c>
      <c r="H4">
        <v>0.34</v>
      </c>
      <c r="M4">
        <v>0.6</v>
      </c>
      <c r="P4">
        <v>1.6180000000000001</v>
      </c>
      <c r="Q4">
        <v>1.6180000000000001</v>
      </c>
      <c r="R4">
        <v>1.6180000000000001</v>
      </c>
      <c r="S4">
        <v>1.6180000000000001</v>
      </c>
      <c r="U4">
        <v>2750</v>
      </c>
      <c r="V4">
        <v>2750</v>
      </c>
      <c r="W4">
        <v>2750</v>
      </c>
      <c r="X4">
        <v>2750</v>
      </c>
      <c r="Z4">
        <v>115</v>
      </c>
      <c r="AA4">
        <v>115</v>
      </c>
      <c r="AB4">
        <v>115</v>
      </c>
      <c r="AC4">
        <v>115</v>
      </c>
      <c r="AD4">
        <v>20</v>
      </c>
      <c r="AG4" t="s">
        <v>652</v>
      </c>
      <c r="AH4" s="155" t="str">
        <f t="shared" ref="AH4:AH17" si="2">MID(AG4,FIND("[",AG4),FIND("]",AG4))</f>
        <v>[ CHP: Int Combust.BGS S.COM ]</v>
      </c>
      <c r="AI4" s="155" t="str">
        <f t="shared" ref="AI4:AI17" si="3">LEFT(AH4,LEN(AH4)-2)</f>
        <v>[ CHP: Int Combust.BGS S.COM</v>
      </c>
    </row>
    <row r="5" spans="1:36" x14ac:dyDescent="0.45">
      <c r="A5" t="s">
        <v>638</v>
      </c>
      <c r="B5" s="155" t="str">
        <f t="shared" si="0"/>
        <v>CHP: Int Combust.BGS L.COM</v>
      </c>
      <c r="D5">
        <v>2.0833333333333299</v>
      </c>
      <c r="E5">
        <v>2.0833333333333299</v>
      </c>
      <c r="F5">
        <v>2.0833333333333299</v>
      </c>
      <c r="G5">
        <v>2.0833333333333299</v>
      </c>
      <c r="H5">
        <v>0.39</v>
      </c>
      <c r="M5">
        <v>0.6</v>
      </c>
      <c r="P5">
        <v>1.282</v>
      </c>
      <c r="Q5">
        <v>1.282</v>
      </c>
      <c r="R5">
        <v>1.282</v>
      </c>
      <c r="S5">
        <v>1.282</v>
      </c>
      <c r="U5">
        <v>1000</v>
      </c>
      <c r="V5">
        <v>1000</v>
      </c>
      <c r="W5">
        <v>1000</v>
      </c>
      <c r="X5">
        <v>1000</v>
      </c>
      <c r="Z5">
        <v>115</v>
      </c>
      <c r="AA5">
        <v>115</v>
      </c>
      <c r="AB5">
        <v>115</v>
      </c>
      <c r="AC5">
        <v>115</v>
      </c>
      <c r="AD5" s="234">
        <v>20</v>
      </c>
      <c r="AG5" t="s">
        <v>653</v>
      </c>
      <c r="AH5" s="155" t="str">
        <f t="shared" si="2"/>
        <v>[ CHP: Int Combust.BGS L.COM ]</v>
      </c>
      <c r="AI5" s="155" t="str">
        <f t="shared" si="3"/>
        <v>[ CHP: Int Combust.BGS L.COM</v>
      </c>
    </row>
    <row r="6" spans="1:36" x14ac:dyDescent="0.45">
      <c r="A6" t="s">
        <v>639</v>
      </c>
      <c r="B6" s="155" t="str">
        <f t="shared" si="0"/>
        <v>CHP: Int Combust.DME S.COM</v>
      </c>
      <c r="D6">
        <v>3.8888888888888902</v>
      </c>
      <c r="E6">
        <v>3.8888888888888902</v>
      </c>
      <c r="F6">
        <v>3.8888888888888902</v>
      </c>
      <c r="G6">
        <v>3.8888888888888902</v>
      </c>
      <c r="H6">
        <v>0.38</v>
      </c>
      <c r="M6">
        <v>0.6</v>
      </c>
      <c r="P6">
        <v>1.21</v>
      </c>
      <c r="Q6">
        <v>1.21</v>
      </c>
      <c r="R6">
        <v>1.21</v>
      </c>
      <c r="S6">
        <v>1.21</v>
      </c>
      <c r="U6">
        <v>850</v>
      </c>
      <c r="V6">
        <v>850</v>
      </c>
      <c r="W6">
        <v>850</v>
      </c>
      <c r="X6">
        <v>850</v>
      </c>
      <c r="Z6">
        <v>65</v>
      </c>
      <c r="AA6">
        <v>65</v>
      </c>
      <c r="AB6">
        <v>65</v>
      </c>
      <c r="AC6">
        <v>65</v>
      </c>
      <c r="AD6" s="234">
        <v>20</v>
      </c>
      <c r="AG6" t="s">
        <v>654</v>
      </c>
      <c r="AH6" s="155" t="str">
        <f t="shared" si="2"/>
        <v>[ CHP: Int Combust.DME S.COM ]</v>
      </c>
      <c r="AI6" s="155" t="str">
        <f t="shared" si="3"/>
        <v>[ CHP: Int Combust.DME S.COM</v>
      </c>
    </row>
    <row r="7" spans="1:36" x14ac:dyDescent="0.45">
      <c r="A7" t="s">
        <v>640</v>
      </c>
      <c r="B7" s="155" t="str">
        <f t="shared" si="0"/>
        <v>CHP: Int Combust.DME L.COM</v>
      </c>
      <c r="D7">
        <v>2.0833333333333299</v>
      </c>
      <c r="E7">
        <v>2.0833333333333299</v>
      </c>
      <c r="F7">
        <v>2.0833333333333299</v>
      </c>
      <c r="G7">
        <v>2.0833333333333299</v>
      </c>
      <c r="H7">
        <v>0.41</v>
      </c>
      <c r="M7">
        <v>0.6</v>
      </c>
      <c r="P7">
        <v>1.07</v>
      </c>
      <c r="Q7">
        <v>1.07</v>
      </c>
      <c r="R7">
        <v>1.07</v>
      </c>
      <c r="S7">
        <v>1.07</v>
      </c>
      <c r="U7">
        <v>750</v>
      </c>
      <c r="V7">
        <v>750</v>
      </c>
      <c r="W7">
        <v>750</v>
      </c>
      <c r="X7">
        <v>750</v>
      </c>
      <c r="Z7">
        <v>35</v>
      </c>
      <c r="AA7">
        <v>35</v>
      </c>
      <c r="AB7">
        <v>35</v>
      </c>
      <c r="AC7">
        <v>35</v>
      </c>
      <c r="AD7" s="234">
        <v>20</v>
      </c>
      <c r="AG7" t="s">
        <v>655</v>
      </c>
      <c r="AH7" s="155" t="str">
        <f t="shared" si="2"/>
        <v>[ CHP: Int Combust.DME L.COM ]</v>
      </c>
      <c r="AI7" s="155" t="str">
        <f t="shared" si="3"/>
        <v>[ CHP: Int Combust.DME L.COM</v>
      </c>
    </row>
    <row r="8" spans="1:36" x14ac:dyDescent="0.45">
      <c r="A8" t="s">
        <v>641</v>
      </c>
      <c r="B8" s="155" t="str">
        <f t="shared" si="0"/>
        <v>CHP: Int Combust.Gas S.COM</v>
      </c>
      <c r="D8">
        <v>3.8888888888888902</v>
      </c>
      <c r="E8">
        <v>3.8888888888888902</v>
      </c>
      <c r="F8">
        <v>3.8888888888888902</v>
      </c>
      <c r="G8">
        <v>3.8888888888888902</v>
      </c>
      <c r="H8">
        <v>0.3</v>
      </c>
      <c r="M8">
        <v>0.6</v>
      </c>
      <c r="P8">
        <v>1.833</v>
      </c>
      <c r="Q8">
        <v>1.833</v>
      </c>
      <c r="R8">
        <v>1.833</v>
      </c>
      <c r="S8">
        <v>1.833</v>
      </c>
      <c r="U8">
        <v>2500</v>
      </c>
      <c r="V8">
        <v>2500</v>
      </c>
      <c r="W8">
        <v>2500</v>
      </c>
      <c r="X8">
        <v>2500</v>
      </c>
      <c r="Z8">
        <v>65</v>
      </c>
      <c r="AA8">
        <v>65</v>
      </c>
      <c r="AB8">
        <v>65</v>
      </c>
      <c r="AC8">
        <v>65</v>
      </c>
      <c r="AD8" s="234">
        <v>20</v>
      </c>
      <c r="AG8" t="s">
        <v>656</v>
      </c>
      <c r="AH8" s="155" t="str">
        <f t="shared" si="2"/>
        <v>[ CHP: Int Combust.Gas S.COM ]</v>
      </c>
      <c r="AI8" s="155" t="str">
        <f t="shared" si="3"/>
        <v>[ CHP: Int Combust.Gas S.COM</v>
      </c>
    </row>
    <row r="9" spans="1:36" x14ac:dyDescent="0.45">
      <c r="A9" t="s">
        <v>642</v>
      </c>
      <c r="B9" s="155" t="str">
        <f t="shared" si="0"/>
        <v>CHP: Int Combust.Gas M.COM</v>
      </c>
      <c r="D9">
        <v>2.7777777777777799</v>
      </c>
      <c r="E9">
        <v>2.7777777777777799</v>
      </c>
      <c r="F9">
        <v>2.7777777777777799</v>
      </c>
      <c r="G9">
        <v>2.7777777777777799</v>
      </c>
      <c r="H9">
        <v>0.36</v>
      </c>
      <c r="M9">
        <v>0.6</v>
      </c>
      <c r="P9">
        <v>1.5</v>
      </c>
      <c r="Q9">
        <v>1.5</v>
      </c>
      <c r="R9">
        <v>1.5</v>
      </c>
      <c r="S9">
        <v>1.5</v>
      </c>
      <c r="U9">
        <v>1050</v>
      </c>
      <c r="V9">
        <v>1050</v>
      </c>
      <c r="W9">
        <v>1050</v>
      </c>
      <c r="X9">
        <v>1050</v>
      </c>
      <c r="Z9">
        <v>45</v>
      </c>
      <c r="AA9">
        <v>45</v>
      </c>
      <c r="AB9">
        <v>45</v>
      </c>
      <c r="AC9">
        <v>45</v>
      </c>
      <c r="AD9" s="234">
        <v>20</v>
      </c>
      <c r="AG9" t="s">
        <v>657</v>
      </c>
      <c r="AH9" s="155" t="str">
        <f t="shared" si="2"/>
        <v>[ CHP: Int Combust.Gas M.COM ]</v>
      </c>
      <c r="AI9" s="155" t="str">
        <f t="shared" si="3"/>
        <v>[ CHP: Int Combust.Gas M.COM</v>
      </c>
    </row>
    <row r="10" spans="1:36" x14ac:dyDescent="0.45">
      <c r="A10" t="s">
        <v>643</v>
      </c>
      <c r="B10" s="155" t="str">
        <f t="shared" si="0"/>
        <v>CHP: Int Combust.Gas L.COM</v>
      </c>
      <c r="D10">
        <v>2.0833333333333299</v>
      </c>
      <c r="E10">
        <v>2.0833333333333299</v>
      </c>
      <c r="F10">
        <v>2.0833333333333299</v>
      </c>
      <c r="G10">
        <v>2.0833333333333299</v>
      </c>
      <c r="H10">
        <v>0.39</v>
      </c>
      <c r="M10">
        <v>0.6</v>
      </c>
      <c r="P10">
        <v>1.282</v>
      </c>
      <c r="Q10">
        <v>1.282</v>
      </c>
      <c r="R10">
        <v>1.282</v>
      </c>
      <c r="S10">
        <v>1.282</v>
      </c>
      <c r="U10">
        <v>750</v>
      </c>
      <c r="V10">
        <v>750</v>
      </c>
      <c r="W10">
        <v>750</v>
      </c>
      <c r="X10">
        <v>750</v>
      </c>
      <c r="Z10">
        <v>35</v>
      </c>
      <c r="AA10">
        <v>35</v>
      </c>
      <c r="AB10">
        <v>35</v>
      </c>
      <c r="AC10">
        <v>35</v>
      </c>
      <c r="AD10" s="234">
        <v>20</v>
      </c>
      <c r="AG10" t="s">
        <v>658</v>
      </c>
      <c r="AH10" s="155" t="str">
        <f t="shared" si="2"/>
        <v>[ CHP: Int Combust.Gas L.COM ]</v>
      </c>
      <c r="AI10" s="155" t="str">
        <f t="shared" si="3"/>
        <v>[ CHP: Int Combust.Gas L.COM</v>
      </c>
    </row>
    <row r="11" spans="1:36" x14ac:dyDescent="0.45">
      <c r="A11" t="s">
        <v>644</v>
      </c>
      <c r="B11" s="155" t="str">
        <f t="shared" si="0"/>
        <v>CHP: Int Combust.OIL S.COM</v>
      </c>
      <c r="D11">
        <v>3.8888888888888902</v>
      </c>
      <c r="E11">
        <v>3.8888888888888902</v>
      </c>
      <c r="F11">
        <v>3.8888888888888902</v>
      </c>
      <c r="G11">
        <v>3.8888888888888902</v>
      </c>
      <c r="H11">
        <v>0.3</v>
      </c>
      <c r="M11">
        <v>0.6</v>
      </c>
      <c r="P11">
        <v>1.9330000000000001</v>
      </c>
      <c r="Q11">
        <v>1.9330000000000001</v>
      </c>
      <c r="R11">
        <v>1.9330000000000001</v>
      </c>
      <c r="S11">
        <v>1.9330000000000001</v>
      </c>
      <c r="U11">
        <v>850</v>
      </c>
      <c r="V11">
        <v>850</v>
      </c>
      <c r="W11">
        <v>850</v>
      </c>
      <c r="X11">
        <v>850</v>
      </c>
      <c r="Z11">
        <v>65</v>
      </c>
      <c r="AA11">
        <v>65</v>
      </c>
      <c r="AB11">
        <v>65</v>
      </c>
      <c r="AC11">
        <v>65</v>
      </c>
      <c r="AD11" s="234">
        <v>20</v>
      </c>
      <c r="AG11" t="s">
        <v>659</v>
      </c>
      <c r="AH11" s="155" t="str">
        <f t="shared" si="2"/>
        <v>[ CHP: Int Combust.OIL S.COM ]</v>
      </c>
      <c r="AI11" s="155" t="str">
        <f t="shared" si="3"/>
        <v>[ CHP: Int Combust.OIL S.COM</v>
      </c>
    </row>
    <row r="12" spans="1:36" x14ac:dyDescent="0.45">
      <c r="A12" t="s">
        <v>645</v>
      </c>
      <c r="B12" s="155" t="str">
        <f t="shared" si="0"/>
        <v>CHP: Int Combust.OIL M.COM</v>
      </c>
      <c r="D12">
        <v>2.7777777777777799</v>
      </c>
      <c r="E12">
        <v>2.7777777777777799</v>
      </c>
      <c r="F12">
        <v>2.7777777777777799</v>
      </c>
      <c r="G12">
        <v>2.7777777777777799</v>
      </c>
      <c r="H12">
        <v>0.36</v>
      </c>
      <c r="M12">
        <v>0.6</v>
      </c>
      <c r="P12">
        <v>1.5</v>
      </c>
      <c r="Q12">
        <v>1.5</v>
      </c>
      <c r="R12">
        <v>1.5</v>
      </c>
      <c r="S12">
        <v>1.5</v>
      </c>
      <c r="U12">
        <v>1050</v>
      </c>
      <c r="V12">
        <v>1050</v>
      </c>
      <c r="W12">
        <v>1050</v>
      </c>
      <c r="X12">
        <v>1050</v>
      </c>
      <c r="Z12">
        <v>45</v>
      </c>
      <c r="AA12">
        <v>45</v>
      </c>
      <c r="AB12">
        <v>45</v>
      </c>
      <c r="AC12">
        <v>45</v>
      </c>
      <c r="AD12" s="234">
        <v>20</v>
      </c>
      <c r="AG12" t="s">
        <v>660</v>
      </c>
      <c r="AH12" s="155" t="str">
        <f t="shared" si="2"/>
        <v>[ CHP: Int Combust.OIL M.COM ]</v>
      </c>
      <c r="AI12" s="155" t="str">
        <f t="shared" si="3"/>
        <v>[ CHP: Int Combust.OIL M.COM</v>
      </c>
    </row>
    <row r="13" spans="1:36" x14ac:dyDescent="0.45">
      <c r="A13" t="s">
        <v>646</v>
      </c>
      <c r="B13" s="155" t="str">
        <f t="shared" si="0"/>
        <v>CHP: Int Combust.OIL L.COM</v>
      </c>
      <c r="D13">
        <v>2.0833333333333299</v>
      </c>
      <c r="E13">
        <v>2.0833333333333299</v>
      </c>
      <c r="F13">
        <v>2.0833333333333299</v>
      </c>
      <c r="G13">
        <v>2.0833333333333299</v>
      </c>
      <c r="H13">
        <v>0.42</v>
      </c>
      <c r="M13">
        <v>0.6</v>
      </c>
      <c r="P13">
        <v>1.143</v>
      </c>
      <c r="Q13">
        <v>1.143</v>
      </c>
      <c r="R13">
        <v>1.143</v>
      </c>
      <c r="S13">
        <v>1.143</v>
      </c>
      <c r="U13">
        <v>750</v>
      </c>
      <c r="V13">
        <v>750</v>
      </c>
      <c r="W13">
        <v>750</v>
      </c>
      <c r="X13">
        <v>750</v>
      </c>
      <c r="Z13">
        <v>35</v>
      </c>
      <c r="AA13">
        <v>35</v>
      </c>
      <c r="AB13">
        <v>35</v>
      </c>
      <c r="AC13">
        <v>35</v>
      </c>
      <c r="AD13" s="234">
        <v>20</v>
      </c>
      <c r="AG13" t="s">
        <v>661</v>
      </c>
      <c r="AH13" s="155" t="str">
        <f t="shared" si="2"/>
        <v>[ CHP: Int Combust.OIL L.COM ]</v>
      </c>
      <c r="AI13" s="155" t="str">
        <f t="shared" si="3"/>
        <v>[ CHP: Int Combust.OIL L.COM</v>
      </c>
    </row>
    <row r="14" spans="1:36" x14ac:dyDescent="0.45">
      <c r="A14" t="s">
        <v>647</v>
      </c>
      <c r="B14" s="155" t="str">
        <f t="shared" si="0"/>
        <v>CHP: Fuel Cell MCFC.BGS.COM</v>
      </c>
      <c r="D14">
        <v>6.6666666666666696</v>
      </c>
      <c r="E14">
        <v>6.6666666666666696</v>
      </c>
      <c r="F14">
        <v>6.6666666666666696</v>
      </c>
      <c r="G14">
        <v>6.6666666666666696</v>
      </c>
      <c r="I14">
        <v>0.46</v>
      </c>
      <c r="J14">
        <v>0.48</v>
      </c>
      <c r="K14">
        <v>0.48</v>
      </c>
      <c r="L14">
        <v>0.5</v>
      </c>
      <c r="N14">
        <v>0.6</v>
      </c>
      <c r="P14">
        <v>0.82599999999999996</v>
      </c>
      <c r="Q14">
        <v>0.79200000000000004</v>
      </c>
      <c r="R14">
        <v>0.82599999999999996</v>
      </c>
      <c r="S14">
        <v>0.75</v>
      </c>
      <c r="U14">
        <v>5000</v>
      </c>
      <c r="V14">
        <v>3250</v>
      </c>
      <c r="W14">
        <v>1000</v>
      </c>
      <c r="X14">
        <v>1000</v>
      </c>
      <c r="Z14">
        <v>275</v>
      </c>
      <c r="AA14">
        <v>178.75</v>
      </c>
      <c r="AB14">
        <v>55</v>
      </c>
      <c r="AC14">
        <v>55</v>
      </c>
      <c r="AE14" s="234">
        <v>20</v>
      </c>
      <c r="AG14" t="s">
        <v>662</v>
      </c>
      <c r="AH14" s="155" t="str">
        <f t="shared" si="2"/>
        <v>[ CHP: Fuel Cell MCFC.BGS.COM ]</v>
      </c>
      <c r="AI14" s="155" t="str">
        <f t="shared" si="3"/>
        <v>[ CHP: Fuel Cell MCFC.BGS.COM</v>
      </c>
    </row>
    <row r="15" spans="1:36" x14ac:dyDescent="0.45">
      <c r="A15" t="s">
        <v>648</v>
      </c>
      <c r="B15" s="155" t="str">
        <f t="shared" si="0"/>
        <v>CHP: Fuel Cell MCFC.GAS.COM</v>
      </c>
      <c r="D15">
        <v>3.8888888888888902</v>
      </c>
      <c r="E15">
        <v>3.8888888888888902</v>
      </c>
      <c r="F15">
        <v>3.8888888888888902</v>
      </c>
      <c r="G15">
        <v>3.8888888888888902</v>
      </c>
      <c r="H15">
        <v>0.48</v>
      </c>
      <c r="I15">
        <v>0.5</v>
      </c>
      <c r="M15">
        <v>0.6</v>
      </c>
      <c r="P15">
        <v>0.7</v>
      </c>
      <c r="Q15">
        <v>0.71</v>
      </c>
      <c r="R15">
        <v>0.72</v>
      </c>
      <c r="S15">
        <v>0.75</v>
      </c>
      <c r="U15">
        <v>4500</v>
      </c>
      <c r="V15">
        <v>3000</v>
      </c>
      <c r="W15">
        <v>1000</v>
      </c>
      <c r="X15">
        <v>1000</v>
      </c>
      <c r="Z15">
        <v>247.5</v>
      </c>
      <c r="AA15">
        <v>165</v>
      </c>
      <c r="AB15">
        <v>55</v>
      </c>
      <c r="AC15">
        <v>55</v>
      </c>
      <c r="AD15" s="234">
        <v>20</v>
      </c>
      <c r="AG15" t="s">
        <v>663</v>
      </c>
      <c r="AH15" s="155" t="str">
        <f t="shared" si="2"/>
        <v>[ CHP: Fuel Cell MCFC.GAS.COM ]</v>
      </c>
      <c r="AI15" s="155" t="str">
        <f t="shared" si="3"/>
        <v>[ CHP: Fuel Cell MCFC.GAS.COM</v>
      </c>
    </row>
    <row r="16" spans="1:36" x14ac:dyDescent="0.45">
      <c r="A16" t="s">
        <v>649</v>
      </c>
      <c r="B16" s="155" t="str">
        <f t="shared" si="0"/>
        <v>CHP: Fuel Cell SOFC.BGS.COM</v>
      </c>
      <c r="D16">
        <v>6.6666666666666696</v>
      </c>
      <c r="E16">
        <v>6.6666666666666696</v>
      </c>
      <c r="F16">
        <v>6.6666666666666696</v>
      </c>
      <c r="G16">
        <v>6.6666666666666696</v>
      </c>
      <c r="I16">
        <v>0.44</v>
      </c>
      <c r="J16">
        <v>0.52</v>
      </c>
      <c r="K16">
        <v>0.55000000000000004</v>
      </c>
      <c r="L16">
        <v>0.55000000000000004</v>
      </c>
      <c r="N16">
        <v>0.6</v>
      </c>
      <c r="P16">
        <v>0.86399999999999999</v>
      </c>
      <c r="Q16">
        <v>0.65400000000000003</v>
      </c>
      <c r="R16">
        <v>0.58199999999999996</v>
      </c>
      <c r="S16">
        <v>0.58199999999999996</v>
      </c>
      <c r="U16">
        <v>6000</v>
      </c>
      <c r="V16">
        <v>2500</v>
      </c>
      <c r="W16">
        <v>1100</v>
      </c>
      <c r="X16">
        <v>800</v>
      </c>
      <c r="Z16">
        <v>330</v>
      </c>
      <c r="AA16">
        <v>137.5</v>
      </c>
      <c r="AB16">
        <v>60.5</v>
      </c>
      <c r="AC16">
        <v>44</v>
      </c>
      <c r="AE16" s="234">
        <v>20</v>
      </c>
      <c r="AG16" t="s">
        <v>664</v>
      </c>
      <c r="AH16" s="155" t="str">
        <f t="shared" si="2"/>
        <v>[ CHP: Fuel Cell SOFC.BGS.COM ]</v>
      </c>
      <c r="AI16" s="155" t="str">
        <f t="shared" si="3"/>
        <v>[ CHP: Fuel Cell SOFC.BGS.COM</v>
      </c>
    </row>
    <row r="17" spans="1:35" x14ac:dyDescent="0.45">
      <c r="A17" t="s">
        <v>650</v>
      </c>
      <c r="B17" s="155" t="str">
        <f t="shared" si="0"/>
        <v>CHP: Fuel Cell SOFC.GAS.COM</v>
      </c>
      <c r="D17">
        <v>3.8888888888888902</v>
      </c>
      <c r="E17">
        <v>3.8888888888888902</v>
      </c>
      <c r="F17">
        <v>3.8888888888888902</v>
      </c>
      <c r="G17">
        <v>3.8888888888888902</v>
      </c>
      <c r="H17">
        <v>0.44</v>
      </c>
      <c r="I17">
        <v>0.44</v>
      </c>
      <c r="J17">
        <v>0.53</v>
      </c>
      <c r="K17">
        <v>0.56000000000000005</v>
      </c>
      <c r="L17">
        <v>0.56000000000000005</v>
      </c>
      <c r="M17">
        <v>0.6</v>
      </c>
      <c r="P17">
        <v>0.86399999999999999</v>
      </c>
      <c r="Q17">
        <v>0.64200000000000002</v>
      </c>
      <c r="R17">
        <v>0.57099999999999995</v>
      </c>
      <c r="S17">
        <v>0.58899999999999997</v>
      </c>
      <c r="U17">
        <v>6000</v>
      </c>
      <c r="V17">
        <v>2250</v>
      </c>
      <c r="W17">
        <v>1000</v>
      </c>
      <c r="X17">
        <v>750</v>
      </c>
      <c r="Z17">
        <v>330</v>
      </c>
      <c r="AA17">
        <v>123.75</v>
      </c>
      <c r="AB17">
        <v>55</v>
      </c>
      <c r="AC17">
        <v>41.25</v>
      </c>
      <c r="AD17" s="234">
        <v>20</v>
      </c>
      <c r="AG17" t="s">
        <v>665</v>
      </c>
      <c r="AH17" s="155" t="str">
        <f t="shared" si="2"/>
        <v>[ CHP: Fuel Cell SOFC.GAS.COM ]</v>
      </c>
      <c r="AI17" s="155" t="str">
        <f t="shared" si="3"/>
        <v>[ CHP: Fuel Cell SOFC.GAS.COM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/>
  </sheetPr>
  <dimension ref="B2:G32"/>
  <sheetViews>
    <sheetView zoomScale="80" zoomScaleNormal="80" workbookViewId="0">
      <selection activeCell="F29" sqref="F29"/>
    </sheetView>
  </sheetViews>
  <sheetFormatPr defaultColWidth="9.1328125" defaultRowHeight="14.25" x14ac:dyDescent="0.45"/>
  <cols>
    <col min="1" max="1" width="3.73046875" style="19" customWidth="1"/>
    <col min="2" max="2" width="19.59765625" style="19" customWidth="1"/>
    <col min="3" max="3" width="68.3984375" style="19" bestFit="1" customWidth="1"/>
    <col min="4" max="4" width="9.1328125" style="19"/>
    <col min="5" max="5" width="13.1328125" style="19" bestFit="1" customWidth="1"/>
    <col min="6" max="16384" width="9.1328125" style="19"/>
  </cols>
  <sheetData>
    <row r="2" spans="2:6" x14ac:dyDescent="0.45">
      <c r="B2" s="17" t="s">
        <v>44</v>
      </c>
      <c r="C2" s="18"/>
      <c r="D2" s="18"/>
      <c r="E2" s="18"/>
    </row>
    <row r="3" spans="2:6" x14ac:dyDescent="0.45">
      <c r="B3" s="18"/>
      <c r="C3" s="18"/>
      <c r="D3" s="18"/>
      <c r="E3" s="18"/>
    </row>
    <row r="4" spans="2:6" x14ac:dyDescent="0.45">
      <c r="C4" s="18"/>
      <c r="D4" s="20"/>
      <c r="E4" s="18"/>
    </row>
    <row r="5" spans="2:6" ht="14.65" thickBot="1" x14ac:dyDescent="0.5">
      <c r="B5" s="21" t="s">
        <v>45</v>
      </c>
      <c r="C5" s="18"/>
      <c r="D5" s="20"/>
      <c r="E5" s="18"/>
    </row>
    <row r="6" spans="2:6" x14ac:dyDescent="0.45">
      <c r="B6" s="22" t="s">
        <v>46</v>
      </c>
      <c r="C6" s="23" t="s">
        <v>47</v>
      </c>
      <c r="E6" s="18"/>
      <c r="F6" s="18"/>
    </row>
    <row r="7" spans="2:6" x14ac:dyDescent="0.45">
      <c r="B7" s="24" t="s">
        <v>48</v>
      </c>
      <c r="C7" s="25" t="s">
        <v>49</v>
      </c>
      <c r="E7" s="18"/>
      <c r="F7" s="18"/>
    </row>
    <row r="8" spans="2:6" x14ac:dyDescent="0.45">
      <c r="B8" s="26" t="s">
        <v>50</v>
      </c>
      <c r="C8" s="25" t="s">
        <v>51</v>
      </c>
      <c r="E8" s="18"/>
      <c r="F8" s="18"/>
    </row>
    <row r="9" spans="2:6" x14ac:dyDescent="0.45">
      <c r="B9" s="26" t="s">
        <v>52</v>
      </c>
      <c r="C9" s="25" t="s">
        <v>53</v>
      </c>
      <c r="E9" s="18"/>
      <c r="F9" s="18"/>
    </row>
    <row r="10" spans="2:6" x14ac:dyDescent="0.45">
      <c r="B10" s="26" t="s">
        <v>54</v>
      </c>
      <c r="C10" s="25" t="s">
        <v>55</v>
      </c>
      <c r="E10" s="18"/>
      <c r="F10" s="18"/>
    </row>
    <row r="11" spans="2:6" x14ac:dyDescent="0.45">
      <c r="B11" s="26" t="s">
        <v>56</v>
      </c>
      <c r="C11" s="27" t="s">
        <v>57</v>
      </c>
      <c r="E11" s="18"/>
      <c r="F11" s="18"/>
    </row>
    <row r="12" spans="2:6" x14ac:dyDescent="0.45">
      <c r="B12" s="26" t="s">
        <v>58</v>
      </c>
      <c r="C12" s="25" t="s">
        <v>59</v>
      </c>
      <c r="E12" s="18"/>
      <c r="F12" s="18"/>
    </row>
    <row r="13" spans="2:6" x14ac:dyDescent="0.45">
      <c r="B13" s="26" t="s">
        <v>60</v>
      </c>
      <c r="C13" s="25" t="s">
        <v>61</v>
      </c>
      <c r="E13" s="18"/>
      <c r="F13" s="18"/>
    </row>
    <row r="14" spans="2:6" x14ac:dyDescent="0.45">
      <c r="B14" s="26" t="s">
        <v>62</v>
      </c>
      <c r="C14" s="25" t="s">
        <v>63</v>
      </c>
      <c r="E14" s="18"/>
      <c r="F14" s="18"/>
    </row>
    <row r="15" spans="2:6" x14ac:dyDescent="0.45">
      <c r="B15" s="26" t="s">
        <v>64</v>
      </c>
      <c r="C15" s="25" t="s">
        <v>65</v>
      </c>
      <c r="E15" s="18"/>
      <c r="F15" s="18"/>
    </row>
    <row r="16" spans="2:6" ht="14.65" thickBot="1" x14ac:dyDescent="0.5">
      <c r="B16" s="28" t="s">
        <v>66</v>
      </c>
      <c r="C16" s="29" t="s">
        <v>67</v>
      </c>
      <c r="D16" s="18"/>
      <c r="E16" s="18"/>
    </row>
    <row r="17" spans="2:7" x14ac:dyDescent="0.45">
      <c r="B17" s="30"/>
      <c r="C17" s="18"/>
      <c r="D17" s="18"/>
      <c r="E17" s="18"/>
    </row>
    <row r="18" spans="2:7" ht="14.65" thickBot="1" x14ac:dyDescent="0.5">
      <c r="B18" s="21" t="s">
        <v>68</v>
      </c>
      <c r="C18" s="18"/>
      <c r="D18" s="18"/>
      <c r="E18" s="18"/>
      <c r="F18" s="18"/>
      <c r="G18" s="18"/>
    </row>
    <row r="19" spans="2:7" x14ac:dyDescent="0.45">
      <c r="B19" s="44"/>
      <c r="C19" s="31" t="s">
        <v>69</v>
      </c>
      <c r="D19" s="18"/>
      <c r="E19" s="18"/>
      <c r="F19" s="18"/>
      <c r="G19" s="18"/>
    </row>
    <row r="20" spans="2:7" ht="14.65" thickBot="1" x14ac:dyDescent="0.5">
      <c r="B20" s="32"/>
      <c r="C20" s="29" t="s">
        <v>70</v>
      </c>
      <c r="D20" s="18"/>
      <c r="E20" s="18"/>
      <c r="F20" s="18"/>
      <c r="G20" s="18"/>
    </row>
    <row r="21" spans="2:7" x14ac:dyDescent="0.45">
      <c r="B21" s="33"/>
      <c r="C21" s="34"/>
      <c r="D21" s="18"/>
      <c r="E21" s="18"/>
      <c r="F21" s="18"/>
      <c r="G21" s="18"/>
    </row>
    <row r="22" spans="2:7" ht="14.65" thickBot="1" x14ac:dyDescent="0.5">
      <c r="B22" s="35" t="s">
        <v>71</v>
      </c>
      <c r="C22" s="18"/>
      <c r="D22" s="18"/>
      <c r="E22" s="18"/>
      <c r="F22" s="18"/>
      <c r="G22" s="18"/>
    </row>
    <row r="23" spans="2:7" x14ac:dyDescent="0.45">
      <c r="B23" s="36"/>
      <c r="C23" s="37" t="s">
        <v>72</v>
      </c>
      <c r="D23" s="18"/>
      <c r="E23" s="18"/>
      <c r="F23" s="18"/>
      <c r="G23" s="18"/>
    </row>
    <row r="24" spans="2:7" ht="14.65" thickBot="1" x14ac:dyDescent="0.5">
      <c r="B24" s="38"/>
      <c r="C24" s="39" t="s">
        <v>73</v>
      </c>
      <c r="D24" s="18"/>
      <c r="E24" s="18"/>
      <c r="F24" s="18"/>
      <c r="G24" s="18"/>
    </row>
    <row r="25" spans="2:7" x14ac:dyDescent="0.45">
      <c r="C25" s="18"/>
      <c r="D25" s="18"/>
      <c r="E25" s="18"/>
      <c r="F25" s="18"/>
      <c r="G25" s="18"/>
    </row>
    <row r="26" spans="2:7" ht="14.65" thickBot="1" x14ac:dyDescent="0.5">
      <c r="B26" s="21" t="s">
        <v>74</v>
      </c>
      <c r="C26" s="18"/>
      <c r="D26" s="18"/>
      <c r="E26" s="18"/>
      <c r="F26" s="18"/>
      <c r="G26" s="18"/>
    </row>
    <row r="27" spans="2:7" x14ac:dyDescent="0.45">
      <c r="B27" s="22" t="s">
        <v>75</v>
      </c>
      <c r="C27" s="31" t="s">
        <v>76</v>
      </c>
      <c r="D27" s="18"/>
      <c r="E27" s="18"/>
      <c r="F27" s="18"/>
      <c r="G27" s="18"/>
    </row>
    <row r="28" spans="2:7" x14ac:dyDescent="0.45">
      <c r="B28" s="24" t="s">
        <v>77</v>
      </c>
      <c r="C28" s="25" t="s">
        <v>34</v>
      </c>
      <c r="D28" s="18"/>
      <c r="E28" s="18"/>
      <c r="F28" s="18"/>
      <c r="G28" s="18"/>
    </row>
    <row r="29" spans="2:7" x14ac:dyDescent="0.45">
      <c r="B29" s="24" t="s">
        <v>78</v>
      </c>
      <c r="C29" s="25" t="s">
        <v>79</v>
      </c>
      <c r="D29" s="40"/>
      <c r="F29" s="18"/>
      <c r="G29" s="18"/>
    </row>
    <row r="30" spans="2:7" ht="14.65" thickBot="1" x14ac:dyDescent="0.5">
      <c r="B30" s="41" t="s">
        <v>80</v>
      </c>
      <c r="C30" s="42">
        <v>2012</v>
      </c>
      <c r="D30" s="18"/>
      <c r="E30" s="18"/>
      <c r="F30" s="18"/>
      <c r="G30" s="18"/>
    </row>
    <row r="31" spans="2:7" x14ac:dyDescent="0.45">
      <c r="B31" s="18"/>
      <c r="C31" s="18"/>
      <c r="D31" s="18"/>
      <c r="E31" s="18"/>
      <c r="F31" s="18"/>
      <c r="G31" s="18"/>
    </row>
    <row r="32" spans="2:7" x14ac:dyDescent="0.45">
      <c r="D32" s="18"/>
      <c r="E32" s="18"/>
      <c r="F32" s="18"/>
      <c r="G32" s="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FFC000"/>
  </sheetPr>
  <dimension ref="A1:AM107"/>
  <sheetViews>
    <sheetView topLeftCell="A25" zoomScale="85" zoomScaleNormal="85" workbookViewId="0">
      <selection activeCell="C24" sqref="C24"/>
    </sheetView>
  </sheetViews>
  <sheetFormatPr defaultColWidth="9.1328125" defaultRowHeight="14.25" x14ac:dyDescent="0.45"/>
  <cols>
    <col min="1" max="1" width="22.59765625" style="47" customWidth="1"/>
    <col min="2" max="2" width="83" style="47" bestFit="1" customWidth="1"/>
    <col min="3" max="3" width="17.73046875" style="47" bestFit="1" customWidth="1"/>
    <col min="4" max="4" width="13.59765625" style="47" bestFit="1" customWidth="1"/>
    <col min="5" max="6" width="9.1328125" style="47"/>
    <col min="7" max="7" width="9" style="47" customWidth="1"/>
    <col min="8" max="9" width="9.1328125" style="47"/>
    <col min="10" max="10" width="9.1328125" style="47" customWidth="1"/>
    <col min="11" max="19" width="9.1328125" style="47"/>
    <col min="20" max="20" width="3.59765625" style="47" customWidth="1"/>
    <col min="21" max="21" width="12.3984375" style="47" bestFit="1" customWidth="1"/>
    <col min="22" max="22" width="20.73046875" style="47" bestFit="1" customWidth="1"/>
    <col min="23" max="23" width="83" style="47" bestFit="1" customWidth="1"/>
    <col min="24" max="25" width="9.1328125" style="47"/>
    <col min="26" max="26" width="12.265625" style="47" bestFit="1" customWidth="1"/>
    <col min="27" max="27" width="10.265625" style="47" bestFit="1" customWidth="1"/>
    <col min="28" max="31" width="9.1328125" style="47"/>
    <col min="32" max="32" width="15.1328125" style="47" bestFit="1" customWidth="1"/>
    <col min="33" max="33" width="11.59765625" style="47" bestFit="1" customWidth="1"/>
    <col min="34" max="34" width="18" style="47" bestFit="1" customWidth="1"/>
    <col min="35" max="35" width="9.1328125" style="47"/>
    <col min="36" max="36" width="13" style="47" bestFit="1" customWidth="1"/>
    <col min="37" max="37" width="13.59765625" style="47" bestFit="1" customWidth="1"/>
    <col min="38" max="38" width="11.3984375" style="47" bestFit="1" customWidth="1"/>
    <col min="39" max="39" width="10.1328125" style="47" bestFit="1" customWidth="1"/>
    <col min="40" max="16384" width="9.1328125" style="47"/>
  </cols>
  <sheetData>
    <row r="1" spans="1:39" ht="23.25" x14ac:dyDescent="0.45">
      <c r="A1" s="46" t="s">
        <v>285</v>
      </c>
      <c r="B1" s="77"/>
    </row>
    <row r="2" spans="1:39" x14ac:dyDescent="0.45">
      <c r="A2" s="47" t="s">
        <v>36</v>
      </c>
      <c r="D2" s="48"/>
      <c r="E2" s="48"/>
      <c r="F2" s="48"/>
      <c r="G2" s="48"/>
      <c r="H2" s="48"/>
      <c r="I2" s="49"/>
      <c r="J2" s="49"/>
    </row>
    <row r="3" spans="1:39" x14ac:dyDescent="0.45">
      <c r="D3" s="50" t="s">
        <v>83</v>
      </c>
      <c r="E3" s="48"/>
      <c r="F3" s="48"/>
      <c r="G3" s="48"/>
      <c r="H3" s="48"/>
      <c r="I3" s="49"/>
      <c r="J3" s="49"/>
      <c r="U3" s="50" t="s">
        <v>17</v>
      </c>
      <c r="V3" s="51"/>
      <c r="W3" s="52"/>
      <c r="X3" s="52"/>
      <c r="Y3" s="52"/>
      <c r="Z3" s="52"/>
      <c r="AA3" s="52"/>
      <c r="AB3" s="52"/>
    </row>
    <row r="4" spans="1:39" ht="39.4" x14ac:dyDescent="0.45">
      <c r="A4" s="53" t="s">
        <v>2</v>
      </c>
      <c r="B4" s="54" t="s">
        <v>3</v>
      </c>
      <c r="C4" s="53" t="s">
        <v>4</v>
      </c>
      <c r="D4" s="53" t="s">
        <v>5</v>
      </c>
      <c r="E4" s="55" t="s">
        <v>32</v>
      </c>
      <c r="F4" s="55" t="s">
        <v>328</v>
      </c>
      <c r="G4" s="55" t="s">
        <v>330</v>
      </c>
      <c r="H4" s="55" t="s">
        <v>331</v>
      </c>
      <c r="I4" s="56" t="s">
        <v>11</v>
      </c>
      <c r="J4" s="56" t="s">
        <v>7</v>
      </c>
      <c r="K4" s="56" t="s">
        <v>8</v>
      </c>
      <c r="L4" s="56" t="s">
        <v>9</v>
      </c>
      <c r="M4" s="56" t="s">
        <v>10</v>
      </c>
      <c r="N4" s="56" t="s">
        <v>12</v>
      </c>
      <c r="O4" s="56" t="s">
        <v>6</v>
      </c>
      <c r="P4" s="56" t="s">
        <v>345</v>
      </c>
      <c r="Q4" s="56" t="s">
        <v>346</v>
      </c>
      <c r="R4" s="56" t="s">
        <v>337</v>
      </c>
      <c r="S4" s="56" t="s">
        <v>339</v>
      </c>
      <c r="U4" s="54" t="s">
        <v>18</v>
      </c>
      <c r="V4" s="54" t="s">
        <v>2</v>
      </c>
      <c r="W4" s="54" t="s">
        <v>19</v>
      </c>
      <c r="X4" s="54" t="s">
        <v>20</v>
      </c>
      <c r="Y4" s="54" t="s">
        <v>21</v>
      </c>
      <c r="Z4" s="54" t="s">
        <v>22</v>
      </c>
      <c r="AA4" s="54" t="s">
        <v>23</v>
      </c>
      <c r="AB4" s="54" t="s">
        <v>24</v>
      </c>
    </row>
    <row r="5" spans="1:39" ht="38.25" customHeight="1" x14ac:dyDescent="0.45">
      <c r="A5" s="57" t="s">
        <v>13</v>
      </c>
      <c r="B5" s="57" t="s">
        <v>14</v>
      </c>
      <c r="C5" s="57" t="s">
        <v>15</v>
      </c>
      <c r="D5" s="57" t="s">
        <v>16</v>
      </c>
      <c r="E5" s="58" t="s">
        <v>33</v>
      </c>
      <c r="F5" s="58"/>
      <c r="G5" s="58"/>
      <c r="H5" s="58"/>
      <c r="I5" s="59"/>
      <c r="J5" s="60" t="s">
        <v>321</v>
      </c>
      <c r="K5" s="60" t="s">
        <v>322</v>
      </c>
      <c r="L5" s="61" t="s">
        <v>323</v>
      </c>
      <c r="M5" s="59" t="s">
        <v>31</v>
      </c>
      <c r="N5" s="59"/>
      <c r="O5" s="62" t="s">
        <v>0</v>
      </c>
      <c r="P5" s="59"/>
      <c r="Q5" s="104"/>
      <c r="R5" s="104"/>
      <c r="S5" s="59"/>
      <c r="U5" s="63" t="s">
        <v>25</v>
      </c>
      <c r="V5" s="63" t="s">
        <v>26</v>
      </c>
      <c r="W5" s="63" t="s">
        <v>14</v>
      </c>
      <c r="X5" s="63" t="s">
        <v>27</v>
      </c>
      <c r="Y5" s="63" t="s">
        <v>28</v>
      </c>
      <c r="Z5" s="63" t="s">
        <v>35</v>
      </c>
      <c r="AA5" s="63" t="s">
        <v>29</v>
      </c>
      <c r="AB5" s="63" t="s">
        <v>30</v>
      </c>
    </row>
    <row r="6" spans="1:39" x14ac:dyDescent="0.45">
      <c r="A6" s="64" t="str">
        <f>V6</f>
        <v>CHCSELC_01_Rad</v>
      </c>
      <c r="B6" s="64" t="str">
        <f>W6</f>
        <v>New commercial - CS Space Heat ELC Electric radiator</v>
      </c>
      <c r="C6" s="64" t="s">
        <v>309</v>
      </c>
      <c r="D6" s="78" t="s">
        <v>319</v>
      </c>
      <c r="E6" s="79">
        <f>IF(Raw_CH!D30=0,"",Raw_CH!D30)</f>
        <v>0.93</v>
      </c>
      <c r="F6" s="79" t="str">
        <f>IF(Raw_CH!H30=0,"",Raw_CH!H30)</f>
        <v/>
      </c>
      <c r="G6" s="79" t="str">
        <f>IF(Raw_CH!J30=0,"",Raw_CH!J30)</f>
        <v/>
      </c>
      <c r="H6" s="79" t="str">
        <f>IF(Raw_CH!F30=0,"",Raw_CH!F30)</f>
        <v/>
      </c>
      <c r="I6" s="80">
        <v>2013</v>
      </c>
      <c r="J6" s="81">
        <f>Raw_CH!L30</f>
        <v>180</v>
      </c>
      <c r="K6" s="82">
        <f>Raw_CH!M30</f>
        <v>1</v>
      </c>
      <c r="L6" s="83">
        <f>Raw_CH!C30</f>
        <v>0.01</v>
      </c>
      <c r="M6" s="80">
        <f>Raw_CH!N30</f>
        <v>20</v>
      </c>
      <c r="N6" s="65">
        <f>Raw_CH!O30</f>
        <v>31.536000000000001</v>
      </c>
      <c r="O6" s="79">
        <f>Raw_CH!K30</f>
        <v>0.15</v>
      </c>
      <c r="P6" s="84" t="str">
        <f>IF(Raw_CH!R30=0,"",Raw_CH!R30)</f>
        <v/>
      </c>
      <c r="Q6" s="84" t="str">
        <f>IF(Raw_CH!S30=0,"",Raw_CH!S30)</f>
        <v/>
      </c>
      <c r="R6" s="84" t="str">
        <f>IF(Raw_CH!T30=0,"",Raw_CH!T30)</f>
        <v/>
      </c>
      <c r="S6" s="84" t="str">
        <f>IF(Raw_CH!Q30=0,"",Raw_CH!Q30)</f>
        <v/>
      </c>
      <c r="U6" s="47" t="s">
        <v>286</v>
      </c>
      <c r="V6" s="158" t="s">
        <v>492</v>
      </c>
      <c r="W6" s="47" t="str">
        <f t="shared" ref="W6:W7" si="0">"New commercial - CS Space Heat "&amp;RIGHT(C6,3)&amp;" "&amp;AD6</f>
        <v>New commercial - CS Space Heat ELC Electric radiator</v>
      </c>
      <c r="X6" s="47" t="s">
        <v>34</v>
      </c>
      <c r="Y6" s="47" t="s">
        <v>1</v>
      </c>
      <c r="Z6" s="85"/>
      <c r="AD6" s="47" t="s">
        <v>310</v>
      </c>
    </row>
    <row r="7" spans="1:39" x14ac:dyDescent="0.45">
      <c r="A7" s="86" t="str">
        <f t="shared" ref="A7:A43" si="1">V7</f>
        <v>CHCSELC_02_Boi</v>
      </c>
      <c r="B7" s="66" t="str">
        <f t="shared" ref="B7:B43" si="2">W7</f>
        <v>New commercial - CS Space Heat ELC Electric boiler</v>
      </c>
      <c r="C7" s="67" t="s">
        <v>309</v>
      </c>
      <c r="D7" s="86" t="s">
        <v>319</v>
      </c>
      <c r="E7" s="87">
        <f>IF(Raw_CH!D31=0,"",Raw_CH!D31)</f>
        <v>0.88349999999999995</v>
      </c>
      <c r="F7" s="87" t="str">
        <f>IF(Raw_CH!H31=0,"",Raw_CH!H31)</f>
        <v/>
      </c>
      <c r="G7" s="87" t="str">
        <f>IF(Raw_CH!J31=0,"",Raw_CH!J31)</f>
        <v/>
      </c>
      <c r="H7" s="87" t="str">
        <f>IF(Raw_CH!F31=0,"",Raw_CH!F31)</f>
        <v/>
      </c>
      <c r="I7" s="88">
        <v>2013</v>
      </c>
      <c r="J7" s="81">
        <f>Raw_CH!L31</f>
        <v>220</v>
      </c>
      <c r="K7" s="82">
        <f>Raw_CH!M31</f>
        <v>2</v>
      </c>
      <c r="L7" s="89">
        <f>Raw_CH!C31</f>
        <v>0.01</v>
      </c>
      <c r="M7" s="88">
        <f>Raw_CH!N31</f>
        <v>20</v>
      </c>
      <c r="N7" s="68">
        <f>Raw_CH!O31</f>
        <v>31.536000000000001</v>
      </c>
      <c r="O7" s="87">
        <f>Raw_CH!K31</f>
        <v>0.15</v>
      </c>
      <c r="P7" s="90" t="str">
        <f>IF(Raw_CH!R31=0,"",Raw_CH!R31)</f>
        <v/>
      </c>
      <c r="Q7" s="90" t="str">
        <f>IF(Raw_CH!S31=0,"",Raw_CH!S31)</f>
        <v/>
      </c>
      <c r="R7" s="90" t="str">
        <f>IF(Raw_CH!T31=0,"",Raw_CH!T31)</f>
        <v/>
      </c>
      <c r="S7" s="90" t="str">
        <f>IF(Raw_CH!Q31=0,"",Raw_CH!Q31)</f>
        <v/>
      </c>
      <c r="V7" s="158" t="s">
        <v>493</v>
      </c>
      <c r="W7" s="47" t="str">
        <f t="shared" si="0"/>
        <v>New commercial - CS Space Heat ELC Electric boiler</v>
      </c>
      <c r="X7" s="47" t="s">
        <v>34</v>
      </c>
      <c r="Y7" s="47" t="s">
        <v>1</v>
      </c>
      <c r="Z7" s="85"/>
      <c r="AD7" s="47" t="s">
        <v>301</v>
      </c>
    </row>
    <row r="8" spans="1:39" x14ac:dyDescent="0.45">
      <c r="A8" s="86" t="str">
        <f t="shared" si="1"/>
        <v>CHCSELC_03_HP</v>
      </c>
      <c r="B8" s="66" t="str">
        <f t="shared" si="2"/>
        <v>New commercial - CS Space Heat ELC Air heat pump with electric boiler</v>
      </c>
      <c r="C8" s="67" t="s">
        <v>361</v>
      </c>
      <c r="D8" s="86" t="s">
        <v>319</v>
      </c>
      <c r="E8" s="87">
        <f>IF(Raw_CH!D32=0,"",Raw_CH!D32)</f>
        <v>0.93</v>
      </c>
      <c r="F8" s="87" t="str">
        <f>IF(Raw_CH!H32=0,"",Raw_CH!H32)</f>
        <v/>
      </c>
      <c r="G8" s="87" t="str">
        <f>IF(Raw_CH!J32=0,"",Raw_CH!J32)</f>
        <v/>
      </c>
      <c r="H8" s="87" t="str">
        <f>IF(Raw_CH!F32=0,"",Raw_CH!F32)</f>
        <v/>
      </c>
      <c r="I8" s="88">
        <v>2013</v>
      </c>
      <c r="J8" s="81">
        <f>Raw_CH!L32</f>
        <v>600</v>
      </c>
      <c r="K8" s="82">
        <f>Raw_CH!M32</f>
        <v>5</v>
      </c>
      <c r="L8" s="89">
        <f>Raw_CH!C32</f>
        <v>0.01</v>
      </c>
      <c r="M8" s="88">
        <f>Raw_CH!N32</f>
        <v>20</v>
      </c>
      <c r="N8" s="68">
        <f>Raw_CH!O32</f>
        <v>31.536000000000001</v>
      </c>
      <c r="O8" s="87">
        <f>Raw_CH!K32</f>
        <v>0.15</v>
      </c>
      <c r="P8" s="90">
        <f>IF(Raw_CH!R32=0,"",Raw_CH!R32)</f>
        <v>0.69696969696969702</v>
      </c>
      <c r="Q8" s="90" t="str">
        <f>IF(Raw_CH!S32=0,"",Raw_CH!S32)</f>
        <v/>
      </c>
      <c r="R8" s="90" t="str">
        <f>IF(Raw_CH!T32=0,"",Raw_CH!T32)</f>
        <v/>
      </c>
      <c r="S8" s="90" t="str">
        <f>IF(Raw_CH!Q32=0,"",Raw_CH!Q32)</f>
        <v/>
      </c>
      <c r="V8" s="158" t="s">
        <v>494</v>
      </c>
      <c r="W8" s="47" t="str">
        <f t="shared" ref="W8:W20" si="3">"New commercial - CS Space Heat "&amp;RIGHT(C8,3)&amp;" "&amp;AD8</f>
        <v>New commercial - CS Space Heat ELC Air heat pump with electric boiler</v>
      </c>
      <c r="X8" s="47" t="s">
        <v>34</v>
      </c>
      <c r="Y8" s="47" t="s">
        <v>1</v>
      </c>
      <c r="Z8" s="85"/>
      <c r="AD8" s="47" t="s">
        <v>302</v>
      </c>
      <c r="AG8" s="69"/>
    </row>
    <row r="9" spans="1:39" x14ac:dyDescent="0.45">
      <c r="A9" s="86" t="str">
        <f t="shared" si="1"/>
        <v>CHCSELC_04_DHP</v>
      </c>
      <c r="B9" s="66" t="str">
        <f t="shared" si="2"/>
        <v>New commercial - CS Space Heat ELC Air heat pump with electric boiler.HeatCool</v>
      </c>
      <c r="C9" s="67" t="s">
        <v>361</v>
      </c>
      <c r="D9" s="86" t="s">
        <v>324</v>
      </c>
      <c r="E9" s="87" t="str">
        <f>IF(Raw_CH!D33=0,"",Raw_CH!D33)</f>
        <v/>
      </c>
      <c r="F9" s="87">
        <f>IF(Raw_CH!H33=0,"",Raw_CH!H33)</f>
        <v>0.93</v>
      </c>
      <c r="G9" s="87" t="str">
        <f>IF(Raw_CH!J33=0,"",Raw_CH!J33)</f>
        <v/>
      </c>
      <c r="H9" s="87">
        <f>IF(Raw_CH!F33=0,"",Raw_CH!F33)</f>
        <v>1</v>
      </c>
      <c r="I9" s="88">
        <v>2013</v>
      </c>
      <c r="J9" s="81">
        <f>Raw_CH!L33</f>
        <v>600</v>
      </c>
      <c r="K9" s="82">
        <f>Raw_CH!M33</f>
        <v>5</v>
      </c>
      <c r="L9" s="89">
        <f>Raw_CH!C33</f>
        <v>0.01</v>
      </c>
      <c r="M9" s="88">
        <f>Raw_CH!N33</f>
        <v>20</v>
      </c>
      <c r="N9" s="68">
        <f>Raw_CH!O33</f>
        <v>31.536000000000001</v>
      </c>
      <c r="O9" s="87">
        <f>Raw_CH!K33</f>
        <v>0.15</v>
      </c>
      <c r="P9" s="90">
        <f>IF(Raw_CH!R33=0,"",Raw_CH!R33)</f>
        <v>0.69696969696969702</v>
      </c>
      <c r="Q9" s="90" t="str">
        <f>IF(Raw_CH!S33=0,"",Raw_CH!S33)</f>
        <v/>
      </c>
      <c r="R9" s="90" t="str">
        <f>IF(Raw_CH!T33=0,"",Raw_CH!T33)</f>
        <v/>
      </c>
      <c r="S9" s="90" t="str">
        <f>IF(Raw_CH!Q33=0,"",Raw_CH!Q33)</f>
        <v/>
      </c>
      <c r="V9" s="158" t="s">
        <v>495</v>
      </c>
      <c r="W9" s="47" t="str">
        <f t="shared" si="3"/>
        <v>New commercial - CS Space Heat ELC Air heat pump with electric boiler.HeatCool</v>
      </c>
      <c r="X9" s="47" t="s">
        <v>34</v>
      </c>
      <c r="Y9" s="47" t="s">
        <v>1</v>
      </c>
      <c r="Z9" s="85"/>
      <c r="AD9" s="47" t="s">
        <v>303</v>
      </c>
      <c r="AG9" s="70"/>
    </row>
    <row r="10" spans="1:39" x14ac:dyDescent="0.45">
      <c r="A10" s="86" t="str">
        <f t="shared" si="1"/>
        <v>CHCSELC_05_HP</v>
      </c>
      <c r="B10" s="66" t="str">
        <f t="shared" si="2"/>
        <v>New commercial - CS Space Heat ELC Adv Air heat pump with electric boiler</v>
      </c>
      <c r="C10" s="67" t="s">
        <v>361</v>
      </c>
      <c r="D10" s="86" t="s">
        <v>319</v>
      </c>
      <c r="E10" s="87">
        <f>IF(Raw_CH!D34=0,"",Raw_CH!D34)</f>
        <v>0.93</v>
      </c>
      <c r="F10" s="87" t="str">
        <f>IF(Raw_CH!H34=0,"",Raw_CH!H34)</f>
        <v/>
      </c>
      <c r="G10" s="87" t="str">
        <f>IF(Raw_CH!J34=0,"",Raw_CH!J34)</f>
        <v/>
      </c>
      <c r="H10" s="87" t="str">
        <f>IF(Raw_CH!F34=0,"",Raw_CH!F34)</f>
        <v/>
      </c>
      <c r="I10" s="88">
        <v>2013</v>
      </c>
      <c r="J10" s="81">
        <f>Raw_CH!L34</f>
        <v>1200</v>
      </c>
      <c r="K10" s="82">
        <f>Raw_CH!M34</f>
        <v>5</v>
      </c>
      <c r="L10" s="89">
        <f>Raw_CH!C34</f>
        <v>0.01</v>
      </c>
      <c r="M10" s="88">
        <f>Raw_CH!N34</f>
        <v>20</v>
      </c>
      <c r="N10" s="68">
        <f>Raw_CH!O34</f>
        <v>31.536000000000001</v>
      </c>
      <c r="O10" s="87">
        <f>Raw_CH!K34</f>
        <v>0.15</v>
      </c>
      <c r="P10" s="90">
        <f>IF(Raw_CH!R34=0,"",Raw_CH!R34)</f>
        <v>0.79166666666666696</v>
      </c>
      <c r="Q10" s="90" t="str">
        <f>IF(Raw_CH!S34=0,"",Raw_CH!S34)</f>
        <v/>
      </c>
      <c r="R10" s="90" t="str">
        <f>IF(Raw_CH!T34=0,"",Raw_CH!T34)</f>
        <v/>
      </c>
      <c r="S10" s="90" t="str">
        <f>IF(Raw_CH!Q34=0,"",Raw_CH!Q34)</f>
        <v/>
      </c>
      <c r="V10" s="158" t="s">
        <v>496</v>
      </c>
      <c r="W10" s="47" t="str">
        <f t="shared" si="3"/>
        <v>New commercial - CS Space Heat ELC Adv Air heat pump with electric boiler</v>
      </c>
      <c r="X10" s="47" t="s">
        <v>34</v>
      </c>
      <c r="Y10" s="47" t="s">
        <v>1</v>
      </c>
      <c r="Z10" s="85"/>
      <c r="AD10" s="47" t="s">
        <v>304</v>
      </c>
    </row>
    <row r="11" spans="1:39" x14ac:dyDescent="0.45">
      <c r="A11" s="86" t="str">
        <f t="shared" si="1"/>
        <v>CHCSELC_06_DHP</v>
      </c>
      <c r="B11" s="66" t="str">
        <f t="shared" si="2"/>
        <v>New commercial - CS Space Heat ELC Adv Air heat pump with electric boiler.HeatCool</v>
      </c>
      <c r="C11" s="67" t="s">
        <v>361</v>
      </c>
      <c r="D11" s="86" t="s">
        <v>324</v>
      </c>
      <c r="E11" s="87" t="str">
        <f>IF(Raw_CH!D35=0,"",Raw_CH!D35)</f>
        <v/>
      </c>
      <c r="F11" s="87">
        <f>IF(Raw_CH!H35=0,"",Raw_CH!H35)</f>
        <v>0.93</v>
      </c>
      <c r="G11" s="87" t="str">
        <f>IF(Raw_CH!J35=0,"",Raw_CH!J35)</f>
        <v/>
      </c>
      <c r="H11" s="87">
        <f>IF(Raw_CH!F35=0,"",Raw_CH!F35)</f>
        <v>1</v>
      </c>
      <c r="I11" s="88">
        <v>2013</v>
      </c>
      <c r="J11" s="81">
        <f>Raw_CH!L35</f>
        <v>1200</v>
      </c>
      <c r="K11" s="82">
        <f>Raw_CH!M35</f>
        <v>20</v>
      </c>
      <c r="L11" s="89">
        <f>Raw_CH!C35</f>
        <v>0.01</v>
      </c>
      <c r="M11" s="88">
        <f>Raw_CH!N35</f>
        <v>20</v>
      </c>
      <c r="N11" s="68">
        <f>Raw_CH!O35</f>
        <v>31.536000000000001</v>
      </c>
      <c r="O11" s="87">
        <f>Raw_CH!K35</f>
        <v>0.15</v>
      </c>
      <c r="P11" s="90">
        <f>IF(Raw_CH!R35=0,"",Raw_CH!R35)</f>
        <v>0.82758620689655205</v>
      </c>
      <c r="Q11" s="90" t="str">
        <f>IF(Raw_CH!S35=0,"",Raw_CH!S35)</f>
        <v/>
      </c>
      <c r="R11" s="90" t="str">
        <f>IF(Raw_CH!T35=0,"",Raw_CH!T35)</f>
        <v/>
      </c>
      <c r="S11" s="90" t="str">
        <f>IF(Raw_CH!Q35=0,"",Raw_CH!Q35)</f>
        <v/>
      </c>
      <c r="V11" s="158" t="s">
        <v>497</v>
      </c>
      <c r="W11" s="47" t="str">
        <f t="shared" si="3"/>
        <v>New commercial - CS Space Heat ELC Adv Air heat pump with electric boiler.HeatCool</v>
      </c>
      <c r="X11" s="47" t="s">
        <v>34</v>
      </c>
      <c r="Y11" s="47" t="s">
        <v>1</v>
      </c>
      <c r="Z11" s="85"/>
      <c r="AD11" s="47" t="s">
        <v>305</v>
      </c>
      <c r="AF11" s="72"/>
      <c r="AG11" s="71"/>
      <c r="AH11" s="72"/>
      <c r="AI11" s="72"/>
      <c r="AJ11" s="72"/>
      <c r="AK11" s="72"/>
      <c r="AL11" s="72"/>
      <c r="AM11" s="72"/>
    </row>
    <row r="12" spans="1:39" x14ac:dyDescent="0.45">
      <c r="A12" s="86" t="str">
        <f t="shared" si="1"/>
        <v>CHCSELC_07_HP</v>
      </c>
      <c r="B12" s="66" t="str">
        <f t="shared" si="2"/>
        <v>New commercial - CS Space Heat ELC Ground heat pump with electric boiler</v>
      </c>
      <c r="C12" s="67" t="s">
        <v>362</v>
      </c>
      <c r="D12" s="86" t="s">
        <v>319</v>
      </c>
      <c r="E12" s="87">
        <f>IF(Raw_CH!D36=0,"",Raw_CH!D36)</f>
        <v>0.93</v>
      </c>
      <c r="F12" s="87" t="str">
        <f>IF(Raw_CH!H36=0,"",Raw_CH!H36)</f>
        <v/>
      </c>
      <c r="G12" s="87" t="str">
        <f>IF(Raw_CH!J36=0,"",Raw_CH!J36)</f>
        <v/>
      </c>
      <c r="H12" s="87" t="str">
        <f>IF(Raw_CH!F36=0,"",Raw_CH!F36)</f>
        <v/>
      </c>
      <c r="I12" s="88">
        <v>2013</v>
      </c>
      <c r="J12" s="81">
        <f>Raw_CH!L36</f>
        <v>700</v>
      </c>
      <c r="K12" s="82">
        <f>Raw_CH!M36</f>
        <v>10</v>
      </c>
      <c r="L12" s="89">
        <f>Raw_CH!C36</f>
        <v>0.01</v>
      </c>
      <c r="M12" s="88">
        <f>Raw_CH!N36</f>
        <v>20</v>
      </c>
      <c r="N12" s="68">
        <f>Raw_CH!O36</f>
        <v>31.536000000000001</v>
      </c>
      <c r="O12" s="87">
        <f>Raw_CH!K36</f>
        <v>0.15</v>
      </c>
      <c r="P12" s="90" t="str">
        <f>IF(Raw_CH!R36=0,"",Raw_CH!R36)</f>
        <v/>
      </c>
      <c r="Q12" s="90">
        <f>IF(Raw_CH!S36=0,"",Raw_CH!S36)</f>
        <v>0.8</v>
      </c>
      <c r="R12" s="90" t="str">
        <f>IF(Raw_CH!T36=0,"",Raw_CH!T36)</f>
        <v/>
      </c>
      <c r="S12" s="90" t="str">
        <f>IF(Raw_CH!Q36=0,"",Raw_CH!Q36)</f>
        <v/>
      </c>
      <c r="V12" s="158" t="s">
        <v>498</v>
      </c>
      <c r="W12" s="47" t="str">
        <f t="shared" si="3"/>
        <v>New commercial - CS Space Heat ELC Ground heat pump with electric boiler</v>
      </c>
      <c r="X12" s="47" t="s">
        <v>34</v>
      </c>
      <c r="Y12" s="47" t="s">
        <v>1</v>
      </c>
      <c r="Z12" s="85"/>
      <c r="AD12" s="47" t="s">
        <v>287</v>
      </c>
      <c r="AF12" s="72"/>
      <c r="AG12" s="72"/>
      <c r="AH12" s="72"/>
      <c r="AI12" s="72"/>
      <c r="AJ12" s="72"/>
      <c r="AK12" s="72"/>
      <c r="AL12" s="72"/>
      <c r="AM12" s="72"/>
    </row>
    <row r="13" spans="1:39" x14ac:dyDescent="0.45">
      <c r="A13" s="86" t="str">
        <f t="shared" si="1"/>
        <v>CHCSELC_08_DHP</v>
      </c>
      <c r="B13" s="67" t="str">
        <f t="shared" si="2"/>
        <v>New commercial - CS Space Heat ELC Ground heat pump with electric boiler.HeatCool</v>
      </c>
      <c r="C13" s="67" t="s">
        <v>362</v>
      </c>
      <c r="D13" s="86" t="s">
        <v>324</v>
      </c>
      <c r="E13" s="87" t="str">
        <f>IF(Raw_CH!D37=0,"",Raw_CH!D37)</f>
        <v/>
      </c>
      <c r="F13" s="87">
        <f>IF(Raw_CH!H37=0,"",Raw_CH!H37)</f>
        <v>0.93</v>
      </c>
      <c r="G13" s="87" t="str">
        <f>IF(Raw_CH!J37=0,"",Raw_CH!J37)</f>
        <v/>
      </c>
      <c r="H13" s="87">
        <f>IF(Raw_CH!F37=0,"",Raw_CH!F37)</f>
        <v>1</v>
      </c>
      <c r="I13" s="88">
        <v>2013</v>
      </c>
      <c r="J13" s="81">
        <f>Raw_CH!L37</f>
        <v>700</v>
      </c>
      <c r="K13" s="82">
        <f>Raw_CH!M37</f>
        <v>10</v>
      </c>
      <c r="L13" s="89">
        <f>Raw_CH!C37</f>
        <v>0.01</v>
      </c>
      <c r="M13" s="88">
        <f>Raw_CH!N37</f>
        <v>20</v>
      </c>
      <c r="N13" s="68">
        <f>Raw_CH!O37</f>
        <v>31.536000000000001</v>
      </c>
      <c r="O13" s="87">
        <f>Raw_CH!K37</f>
        <v>0.15</v>
      </c>
      <c r="P13" s="90" t="str">
        <f>IF(Raw_CH!R37=0,"",Raw_CH!R37)</f>
        <v/>
      </c>
      <c r="Q13" s="90">
        <f>IF(Raw_CH!S37=0,"",Raw_CH!S37)</f>
        <v>0.8</v>
      </c>
      <c r="R13" s="90" t="str">
        <f>IF(Raw_CH!T37=0,"",Raw_CH!T37)</f>
        <v/>
      </c>
      <c r="S13" s="90" t="str">
        <f>IF(Raw_CH!Q37=0,"",Raw_CH!Q37)</f>
        <v/>
      </c>
      <c r="V13" s="158" t="s">
        <v>499</v>
      </c>
      <c r="W13" s="47" t="str">
        <f t="shared" si="3"/>
        <v>New commercial - CS Space Heat ELC Ground heat pump with electric boiler.HeatCool</v>
      </c>
      <c r="X13" s="47" t="s">
        <v>34</v>
      </c>
      <c r="Y13" s="47" t="s">
        <v>1</v>
      </c>
      <c r="Z13" s="85"/>
      <c r="AD13" s="47" t="s">
        <v>306</v>
      </c>
      <c r="AF13" s="72"/>
      <c r="AG13" s="72"/>
      <c r="AH13" s="72"/>
      <c r="AI13" s="72"/>
      <c r="AJ13" s="72"/>
      <c r="AK13" s="72"/>
      <c r="AL13" s="72"/>
      <c r="AM13" s="72"/>
    </row>
    <row r="14" spans="1:39" x14ac:dyDescent="0.45">
      <c r="A14" s="86" t="str">
        <f t="shared" si="1"/>
        <v>*CHCSFCH_01</v>
      </c>
      <c r="B14" s="67" t="str">
        <f t="shared" si="2"/>
        <v>New commercial - CS Space Heat HET FC output to Heat demand</v>
      </c>
      <c r="C14" s="238" t="s">
        <v>311</v>
      </c>
      <c r="D14" s="86" t="s">
        <v>319</v>
      </c>
      <c r="E14" s="87">
        <f>IF(Raw_CH!D38=0,"",Raw_CH!D38)</f>
        <v>0.93</v>
      </c>
      <c r="F14" s="87" t="str">
        <f>IF(Raw_CH!H38=0,"",Raw_CH!H38)</f>
        <v/>
      </c>
      <c r="G14" s="87" t="str">
        <f>IF(Raw_CH!J38=0,"",Raw_CH!J38)</f>
        <v/>
      </c>
      <c r="H14" s="87" t="str">
        <f>IF(Raw_CH!F38=0,"",Raw_CH!F38)</f>
        <v/>
      </c>
      <c r="I14" s="88">
        <v>2013</v>
      </c>
      <c r="J14" s="81">
        <f>Raw_CH!L38</f>
        <v>0.01</v>
      </c>
      <c r="K14" s="82">
        <f>Raw_CH!M38</f>
        <v>0</v>
      </c>
      <c r="L14" s="89">
        <f>Raw_CH!C38</f>
        <v>0.01</v>
      </c>
      <c r="M14" s="88">
        <f>Raw_CH!N38</f>
        <v>20</v>
      </c>
      <c r="N14" s="68">
        <f>Raw_CH!O38</f>
        <v>31.536000000000001</v>
      </c>
      <c r="O14" s="87">
        <f>Raw_CH!K38</f>
        <v>0.15</v>
      </c>
      <c r="P14" s="90" t="str">
        <f>IF(Raw_CH!R38=0,"",Raw_CH!R38)</f>
        <v/>
      </c>
      <c r="Q14" s="90" t="str">
        <f>IF(Raw_CH!S38=0,"",Raw_CH!S38)</f>
        <v/>
      </c>
      <c r="R14" s="90" t="str">
        <f>IF(Raw_CH!T38=0,"",Raw_CH!T38)</f>
        <v/>
      </c>
      <c r="S14" s="90" t="str">
        <f>IF(Raw_CH!Q38=0,"",Raw_CH!Q38)</f>
        <v/>
      </c>
      <c r="V14" s="158" t="s">
        <v>433</v>
      </c>
      <c r="W14" s="47" t="str">
        <f t="shared" si="3"/>
        <v>New commercial - CS Space Heat HET FC output to Heat demand</v>
      </c>
      <c r="X14" s="47" t="s">
        <v>34</v>
      </c>
      <c r="Y14" s="47" t="s">
        <v>1</v>
      </c>
      <c r="Z14" s="85"/>
      <c r="AD14" s="47" t="s">
        <v>307</v>
      </c>
      <c r="AF14" s="72"/>
      <c r="AG14" s="72"/>
      <c r="AH14" s="72"/>
      <c r="AI14" s="72"/>
      <c r="AJ14" s="72"/>
      <c r="AK14" s="72"/>
      <c r="AL14" s="72"/>
      <c r="AM14" s="72"/>
    </row>
    <row r="15" spans="1:39" x14ac:dyDescent="0.45">
      <c r="A15" s="86" t="str">
        <f t="shared" si="1"/>
        <v>CHCSGAS_01_Boi</v>
      </c>
      <c r="B15" s="67" t="str">
        <f t="shared" si="2"/>
        <v>New commercial - CS Space Heat GAS Natural gas boiler</v>
      </c>
      <c r="C15" s="67" t="s">
        <v>312</v>
      </c>
      <c r="D15" s="86" t="s">
        <v>319</v>
      </c>
      <c r="E15" s="87">
        <f>IF(Raw_CH!D39=0,"",Raw_CH!D39)</f>
        <v>0.81840000000000002</v>
      </c>
      <c r="F15" s="87" t="str">
        <f>IF(Raw_CH!H39=0,"",Raw_CH!H39)</f>
        <v/>
      </c>
      <c r="G15" s="87" t="str">
        <f>IF(Raw_CH!J39=0,"",Raw_CH!J39)</f>
        <v/>
      </c>
      <c r="H15" s="87" t="str">
        <f>IF(Raw_CH!F39=0,"",Raw_CH!F39)</f>
        <v/>
      </c>
      <c r="I15" s="88">
        <v>2013</v>
      </c>
      <c r="J15" s="82">
        <f>Raw_CH!L39</f>
        <v>109</v>
      </c>
      <c r="K15" s="82">
        <f>Raw_CH!M39</f>
        <v>7.3</v>
      </c>
      <c r="L15" s="89">
        <f>Raw_CH!C39</f>
        <v>0.01</v>
      </c>
      <c r="M15" s="88">
        <f>Raw_CH!N39</f>
        <v>20</v>
      </c>
      <c r="N15" s="68">
        <f>Raw_CH!O39</f>
        <v>31.536000000000001</v>
      </c>
      <c r="O15" s="87">
        <f>Raw_CH!K39</f>
        <v>0.15</v>
      </c>
      <c r="P15" s="90" t="str">
        <f>IF(Raw_CH!R39=0,"",Raw_CH!R39)</f>
        <v/>
      </c>
      <c r="Q15" s="90" t="str">
        <f>IF(Raw_CH!S39=0,"",Raw_CH!S39)</f>
        <v/>
      </c>
      <c r="R15" s="90" t="str">
        <f>IF(Raw_CH!T39=0,"",Raw_CH!T39)</f>
        <v/>
      </c>
      <c r="S15" s="90" t="str">
        <f>IF(Raw_CH!Q39=0,"",Raw_CH!Q39)</f>
        <v/>
      </c>
      <c r="V15" s="158" t="s">
        <v>500</v>
      </c>
      <c r="W15" s="47" t="str">
        <f t="shared" si="3"/>
        <v>New commercial - CS Space Heat GAS Natural gas boiler</v>
      </c>
      <c r="X15" s="47" t="s">
        <v>34</v>
      </c>
      <c r="Y15" s="47" t="s">
        <v>1</v>
      </c>
      <c r="Z15" s="85"/>
      <c r="AD15" s="47" t="s">
        <v>288</v>
      </c>
      <c r="AF15" s="72"/>
      <c r="AG15" s="72"/>
      <c r="AH15" s="72"/>
      <c r="AI15" s="72"/>
      <c r="AJ15" s="72"/>
      <c r="AK15" s="72"/>
      <c r="AL15" s="72"/>
      <c r="AM15" s="72"/>
    </row>
    <row r="16" spans="1:39" x14ac:dyDescent="0.45">
      <c r="A16" s="86" t="str">
        <f t="shared" si="1"/>
        <v>CHCSGAS_02_DBoi</v>
      </c>
      <c r="B16" s="67" t="str">
        <f t="shared" si="2"/>
        <v>New commercial - CS Space Heat GAS Natural gas boiler.HeatHotwater</v>
      </c>
      <c r="C16" s="67" t="s">
        <v>312</v>
      </c>
      <c r="D16" s="86" t="s">
        <v>325</v>
      </c>
      <c r="E16" s="87" t="str">
        <f>IF(Raw_CH!D40=0,"",Raw_CH!D40)</f>
        <v/>
      </c>
      <c r="F16" s="87">
        <f>IF(Raw_CH!H40=0,"",Raw_CH!H40)</f>
        <v>0.88349999999999995</v>
      </c>
      <c r="G16" s="87">
        <f>IF(Raw_CH!J40=0,"",Raw_CH!J40)</f>
        <v>0.59670000000000001</v>
      </c>
      <c r="H16" s="87" t="str">
        <f>IF(Raw_CH!F40=0,"",Raw_CH!F40)</f>
        <v/>
      </c>
      <c r="I16" s="88">
        <v>2013</v>
      </c>
      <c r="J16" s="82">
        <f>Raw_CH!L40</f>
        <v>119.9</v>
      </c>
      <c r="K16" s="82">
        <f>Raw_CH!M40</f>
        <v>4</v>
      </c>
      <c r="L16" s="89">
        <f>Raw_CH!C40</f>
        <v>0.01</v>
      </c>
      <c r="M16" s="88">
        <f>Raw_CH!N40</f>
        <v>20</v>
      </c>
      <c r="N16" s="68">
        <f>Raw_CH!O40</f>
        <v>31.536000000000001</v>
      </c>
      <c r="O16" s="87">
        <f>Raw_CH!K40</f>
        <v>0.16</v>
      </c>
      <c r="P16" s="90" t="str">
        <f>IF(Raw_CH!R40=0,"",Raw_CH!R40)</f>
        <v/>
      </c>
      <c r="Q16" s="90" t="str">
        <f>IF(Raw_CH!S40=0,"",Raw_CH!S40)</f>
        <v/>
      </c>
      <c r="R16" s="90" t="str">
        <f>IF(Raw_CH!T40=0,"",Raw_CH!T40)</f>
        <v/>
      </c>
      <c r="S16" s="90">
        <f>IF(Raw_CH!Q40=0,"",Raw_CH!Q40)</f>
        <v>0.6</v>
      </c>
      <c r="V16" s="158" t="s">
        <v>501</v>
      </c>
      <c r="W16" s="47" t="str">
        <f t="shared" si="3"/>
        <v>New commercial - CS Space Heat GAS Natural gas boiler.HeatHotwater</v>
      </c>
      <c r="X16" s="47" t="s">
        <v>34</v>
      </c>
      <c r="Y16" s="47" t="s">
        <v>1</v>
      </c>
      <c r="Z16" s="85"/>
      <c r="AD16" s="47" t="s">
        <v>289</v>
      </c>
    </row>
    <row r="17" spans="1:30" x14ac:dyDescent="0.45">
      <c r="A17" s="86" t="str">
        <f t="shared" si="1"/>
        <v>CHCSGAS_03_Boi</v>
      </c>
      <c r="B17" s="66" t="str">
        <f t="shared" si="2"/>
        <v>New commercial - CS Space Heat GAS Natural gas boiler condensing</v>
      </c>
      <c r="C17" s="67" t="s">
        <v>312</v>
      </c>
      <c r="D17" s="86" t="s">
        <v>319</v>
      </c>
      <c r="E17" s="87">
        <f>IF(Raw_CH!D41=0,"",Raw_CH!D41)</f>
        <v>1.0229999999999999</v>
      </c>
      <c r="F17" s="87" t="str">
        <f>IF(Raw_CH!H41=0,"",Raw_CH!H41)</f>
        <v/>
      </c>
      <c r="G17" s="87" t="str">
        <f>IF(Raw_CH!J41=0,"",Raw_CH!J41)</f>
        <v/>
      </c>
      <c r="H17" s="87" t="str">
        <f>IF(Raw_CH!F41=0,"",Raw_CH!F41)</f>
        <v/>
      </c>
      <c r="I17" s="88">
        <v>2013</v>
      </c>
      <c r="J17" s="82">
        <f>Raw_CH!L41</f>
        <v>256</v>
      </c>
      <c r="K17" s="82">
        <f>Raw_CH!M41</f>
        <v>7.3</v>
      </c>
      <c r="L17" s="89">
        <f>Raw_CH!C41</f>
        <v>0.01</v>
      </c>
      <c r="M17" s="88">
        <f>Raw_CH!N41</f>
        <v>20</v>
      </c>
      <c r="N17" s="68">
        <f>Raw_CH!O41</f>
        <v>31.536000000000001</v>
      </c>
      <c r="O17" s="87">
        <f>Raw_CH!K41</f>
        <v>0.15</v>
      </c>
      <c r="P17" s="90" t="str">
        <f>IF(Raw_CH!R41=0,"",Raw_CH!R41)</f>
        <v/>
      </c>
      <c r="Q17" s="90" t="str">
        <f>IF(Raw_CH!S41=0,"",Raw_CH!S41)</f>
        <v/>
      </c>
      <c r="R17" s="90" t="str">
        <f>IF(Raw_CH!T41=0,"",Raw_CH!T41)</f>
        <v/>
      </c>
      <c r="S17" s="90" t="str">
        <f>IF(Raw_CH!Q41=0,"",Raw_CH!Q41)</f>
        <v/>
      </c>
      <c r="V17" s="158" t="s">
        <v>502</v>
      </c>
      <c r="W17" s="47" t="str">
        <f t="shared" si="3"/>
        <v>New commercial - CS Space Heat GAS Natural gas boiler condensing</v>
      </c>
      <c r="X17" s="47" t="s">
        <v>34</v>
      </c>
      <c r="Y17" s="47" t="s">
        <v>1</v>
      </c>
      <c r="Z17" s="85"/>
      <c r="AD17" s="47" t="s">
        <v>290</v>
      </c>
    </row>
    <row r="18" spans="1:30" x14ac:dyDescent="0.45">
      <c r="A18" s="86" t="str">
        <f t="shared" si="1"/>
        <v>CHCSGAS_04_DBoi</v>
      </c>
      <c r="B18" s="66" t="str">
        <f t="shared" si="2"/>
        <v>New commercial - CS Space Heat GAS Natural gas boiler condensing.HeatHotwater</v>
      </c>
      <c r="C18" s="67" t="s">
        <v>312</v>
      </c>
      <c r="D18" s="86" t="s">
        <v>325</v>
      </c>
      <c r="E18" s="87" t="str">
        <f>IF(Raw_CH!D42=0,"",Raw_CH!D42)</f>
        <v/>
      </c>
      <c r="F18" s="87">
        <f>IF(Raw_CH!H42=0,"",Raw_CH!H42)</f>
        <v>0.99509999999999998</v>
      </c>
      <c r="G18" s="87">
        <f>IF(Raw_CH!J42=0,"",Raw_CH!J42)</f>
        <v>0.50467289719626196</v>
      </c>
      <c r="H18" s="87" t="str">
        <f>IF(Raw_CH!F42=0,"",Raw_CH!F42)</f>
        <v/>
      </c>
      <c r="I18" s="88">
        <v>2013</v>
      </c>
      <c r="J18" s="82">
        <f>Raw_CH!L42</f>
        <v>281.60000000000002</v>
      </c>
      <c r="K18" s="82">
        <f>Raw_CH!M42</f>
        <v>7.3</v>
      </c>
      <c r="L18" s="89">
        <f>Raw_CH!C42</f>
        <v>0.01</v>
      </c>
      <c r="M18" s="88">
        <f>Raw_CH!N42</f>
        <v>20</v>
      </c>
      <c r="N18" s="68">
        <f>Raw_CH!O42</f>
        <v>31.536000000000001</v>
      </c>
      <c r="O18" s="87">
        <f>Raw_CH!K42</f>
        <v>0.16</v>
      </c>
      <c r="P18" s="90" t="str">
        <f>IF(Raw_CH!R42=0,"",Raw_CH!R42)</f>
        <v/>
      </c>
      <c r="Q18" s="90" t="str">
        <f>IF(Raw_CH!S42=0,"",Raw_CH!S42)</f>
        <v/>
      </c>
      <c r="R18" s="90" t="str">
        <f>IF(Raw_CH!T42=0,"",Raw_CH!T42)</f>
        <v/>
      </c>
      <c r="S18" s="90">
        <f>IF(Raw_CH!Q42=0,"",Raw_CH!Q42)</f>
        <v>0.6</v>
      </c>
      <c r="V18" s="158" t="s">
        <v>503</v>
      </c>
      <c r="W18" s="47" t="str">
        <f t="shared" si="3"/>
        <v>New commercial - CS Space Heat GAS Natural gas boiler condensing.HeatHotwater</v>
      </c>
      <c r="X18" s="47" t="s">
        <v>34</v>
      </c>
      <c r="Y18" s="47" t="s">
        <v>1</v>
      </c>
      <c r="Z18" s="85"/>
      <c r="AD18" s="47" t="s">
        <v>291</v>
      </c>
    </row>
    <row r="19" spans="1:30" x14ac:dyDescent="0.45">
      <c r="A19" s="86" t="str">
        <f t="shared" si="1"/>
        <v>CHCSGAS_05_HP</v>
      </c>
      <c r="B19" s="66" t="str">
        <f t="shared" si="2"/>
        <v>New commercial - CS Space Heat GAS Natural gas air heat pump</v>
      </c>
      <c r="C19" s="67" t="s">
        <v>343</v>
      </c>
      <c r="D19" s="86" t="s">
        <v>319</v>
      </c>
      <c r="E19" s="87">
        <f>IF(Raw_CH!D43=0,"",Raw_CH!D43)</f>
        <v>0.93</v>
      </c>
      <c r="F19" s="87" t="str">
        <f>IF(Raw_CH!H43=0,"",Raw_CH!H43)</f>
        <v/>
      </c>
      <c r="G19" s="87" t="str">
        <f>IF(Raw_CH!J43=0,"",Raw_CH!J43)</f>
        <v/>
      </c>
      <c r="H19" s="87" t="str">
        <f>IF(Raw_CH!F43=0,"",Raw_CH!F43)</f>
        <v/>
      </c>
      <c r="I19" s="88">
        <v>2013</v>
      </c>
      <c r="J19" s="82">
        <f>Raw_CH!L43</f>
        <v>509</v>
      </c>
      <c r="K19" s="82">
        <f>Raw_CH!M43</f>
        <v>9</v>
      </c>
      <c r="L19" s="89">
        <f>Raw_CH!C43</f>
        <v>0.01</v>
      </c>
      <c r="M19" s="88">
        <f>Raw_CH!N43</f>
        <v>20</v>
      </c>
      <c r="N19" s="68">
        <f>Raw_CH!O43</f>
        <v>31.536000000000001</v>
      </c>
      <c r="O19" s="87">
        <f>Raw_CH!K43</f>
        <v>0.15</v>
      </c>
      <c r="P19" s="90">
        <f>IF(Raw_CH!R43=0,"",Raw_CH!R43)</f>
        <v>0.42857142857142899</v>
      </c>
      <c r="Q19" s="90" t="str">
        <f>IF(Raw_CH!S43=0,"",Raw_CH!S43)</f>
        <v/>
      </c>
      <c r="R19" s="90" t="str">
        <f>IF(Raw_CH!T43=0,"",Raw_CH!T43)</f>
        <v/>
      </c>
      <c r="S19" s="90" t="str">
        <f>IF(Raw_CH!Q43=0,"",Raw_CH!Q43)</f>
        <v/>
      </c>
      <c r="V19" s="158" t="s">
        <v>504</v>
      </c>
      <c r="W19" s="47" t="str">
        <f t="shared" si="3"/>
        <v>New commercial - CS Space Heat GAS Natural gas air heat pump</v>
      </c>
      <c r="X19" s="47" t="s">
        <v>34</v>
      </c>
      <c r="Y19" s="47" t="s">
        <v>1</v>
      </c>
      <c r="Z19" s="85"/>
      <c r="AD19" s="158" t="s">
        <v>577</v>
      </c>
    </row>
    <row r="20" spans="1:30" x14ac:dyDescent="0.45">
      <c r="A20" s="86" t="str">
        <f t="shared" si="1"/>
        <v>CHCSGAS_06_DHP</v>
      </c>
      <c r="B20" s="66" t="str">
        <f t="shared" si="2"/>
        <v>New commercial - CS Space Heat GAS Natural gas air heat pump.HeatCool</v>
      </c>
      <c r="C20" s="67" t="s">
        <v>343</v>
      </c>
      <c r="D20" s="86" t="s">
        <v>324</v>
      </c>
      <c r="E20" s="87" t="str">
        <f>IF(Raw_CH!D44=0,"",Raw_CH!D44)</f>
        <v/>
      </c>
      <c r="F20" s="87">
        <f>IF(Raw_CH!H44=0,"",Raw_CH!H44)</f>
        <v>0.93</v>
      </c>
      <c r="G20" s="87" t="str">
        <f>IF(Raw_CH!J44=0,"",Raw_CH!J44)</f>
        <v/>
      </c>
      <c r="H20" s="87">
        <f>IF(Raw_CH!F44=0,"",Raw_CH!F44)</f>
        <v>1</v>
      </c>
      <c r="I20" s="88">
        <v>2013</v>
      </c>
      <c r="J20" s="82">
        <f>Raw_CH!L44</f>
        <v>509</v>
      </c>
      <c r="K20" s="82">
        <f>Raw_CH!M44</f>
        <v>9</v>
      </c>
      <c r="L20" s="89">
        <f>Raw_CH!C44</f>
        <v>0.01</v>
      </c>
      <c r="M20" s="88">
        <f>Raw_CH!N44</f>
        <v>20</v>
      </c>
      <c r="N20" s="68">
        <f>Raw_CH!O44</f>
        <v>31.536000000000001</v>
      </c>
      <c r="O20" s="87">
        <f>Raw_CH!K44</f>
        <v>0.15</v>
      </c>
      <c r="P20" s="90">
        <f>IF(Raw_CH!R44=0,"",Raw_CH!R44)</f>
        <v>0.42857142857142899</v>
      </c>
      <c r="Q20" s="90" t="str">
        <f>IF(Raw_CH!S44=0,"",Raw_CH!S44)</f>
        <v/>
      </c>
      <c r="R20" s="90" t="str">
        <f>IF(Raw_CH!T44=0,"",Raw_CH!T44)</f>
        <v/>
      </c>
      <c r="S20" s="90" t="str">
        <f>IF(Raw_CH!Q44=0,"",Raw_CH!Q44)</f>
        <v/>
      </c>
      <c r="V20" s="158" t="s">
        <v>505</v>
      </c>
      <c r="W20" s="47" t="str">
        <f t="shared" si="3"/>
        <v>New commercial - CS Space Heat GAS Natural gas air heat pump.HeatCool</v>
      </c>
      <c r="X20" s="47" t="s">
        <v>34</v>
      </c>
      <c r="Y20" s="47" t="s">
        <v>1</v>
      </c>
      <c r="Z20" s="85"/>
      <c r="AD20" s="158" t="s">
        <v>578</v>
      </c>
    </row>
    <row r="21" spans="1:30" x14ac:dyDescent="0.45">
      <c r="A21" s="86" t="str">
        <f t="shared" si="1"/>
        <v>CHCSLPG_01_Boi</v>
      </c>
      <c r="B21" s="66" t="str">
        <f t="shared" si="2"/>
        <v>New commercial - CS Space Heat LPG boiler</v>
      </c>
      <c r="C21" s="66" t="s">
        <v>313</v>
      </c>
      <c r="D21" s="86" t="s">
        <v>319</v>
      </c>
      <c r="E21" s="87">
        <f>IF(Raw_CH!D45=0,"",Raw_CH!D45)</f>
        <v>0.79049999999999998</v>
      </c>
      <c r="F21" s="87" t="str">
        <f>IF(Raw_CH!H45=0,"",Raw_CH!H45)</f>
        <v/>
      </c>
      <c r="G21" s="87" t="str">
        <f>IF(Raw_CH!J45=0,"",Raw_CH!J45)</f>
        <v/>
      </c>
      <c r="H21" s="87" t="str">
        <f>IF(Raw_CH!F45=0,"",Raw_CH!F45)</f>
        <v/>
      </c>
      <c r="I21" s="88">
        <v>2013</v>
      </c>
      <c r="J21" s="82">
        <f>Raw_CH!L45</f>
        <v>147</v>
      </c>
      <c r="K21" s="82">
        <f>Raw_CH!M45</f>
        <v>8.5</v>
      </c>
      <c r="L21" s="89">
        <f>Raw_CH!C45</f>
        <v>0.01</v>
      </c>
      <c r="M21" s="88">
        <f>Raw_CH!N45</f>
        <v>20</v>
      </c>
      <c r="N21" s="68">
        <f>Raw_CH!O45</f>
        <v>31.536000000000001</v>
      </c>
      <c r="O21" s="87">
        <f>Raw_CH!K45</f>
        <v>0.15</v>
      </c>
      <c r="P21" s="90" t="str">
        <f>IF(Raw_CH!R45=0,"",Raw_CH!R45)</f>
        <v/>
      </c>
      <c r="Q21" s="90" t="str">
        <f>IF(Raw_CH!S45=0,"",Raw_CH!S45)</f>
        <v/>
      </c>
      <c r="R21" s="90" t="str">
        <f>IF(Raw_CH!T45=0,"",Raw_CH!T45)</f>
        <v/>
      </c>
      <c r="S21" s="90" t="str">
        <f>IF(Raw_CH!Q45=0,"",Raw_CH!Q45)</f>
        <v/>
      </c>
      <c r="V21" s="158" t="s">
        <v>506</v>
      </c>
      <c r="W21" s="47" t="str">
        <f>"New commercial - CS Space Heat "&amp;AD21</f>
        <v>New commercial - CS Space Heat LPG boiler</v>
      </c>
      <c r="X21" s="47" t="s">
        <v>34</v>
      </c>
      <c r="Y21" s="47" t="s">
        <v>1</v>
      </c>
      <c r="Z21" s="85"/>
      <c r="AD21" s="47" t="s">
        <v>292</v>
      </c>
    </row>
    <row r="22" spans="1:30" x14ac:dyDescent="0.45">
      <c r="A22" s="86" t="str">
        <f t="shared" si="1"/>
        <v>CHCSLPG_02_DBoi</v>
      </c>
      <c r="B22" s="67" t="str">
        <f t="shared" si="2"/>
        <v>New commercial - CS Space Heat LPG boiler.HeatHotwater</v>
      </c>
      <c r="C22" s="66" t="s">
        <v>313</v>
      </c>
      <c r="D22" s="86" t="s">
        <v>325</v>
      </c>
      <c r="E22" s="87" t="str">
        <f>IF(Raw_CH!D46=0,"",Raw_CH!D46)</f>
        <v/>
      </c>
      <c r="F22" s="87">
        <f>IF(Raw_CH!H46=0,"",Raw_CH!H46)</f>
        <v>0.68262</v>
      </c>
      <c r="G22" s="87">
        <f>IF(Raw_CH!J46=0,"",Raw_CH!J46)</f>
        <v>0.73569482288828403</v>
      </c>
      <c r="H22" s="87" t="str">
        <f>IF(Raw_CH!F46=0,"",Raw_CH!F46)</f>
        <v/>
      </c>
      <c r="I22" s="88">
        <v>2013</v>
      </c>
      <c r="J22" s="82">
        <f>Raw_CH!L46</f>
        <v>161.69999999999999</v>
      </c>
      <c r="K22" s="82">
        <f>Raw_CH!M46</f>
        <v>1.32</v>
      </c>
      <c r="L22" s="89">
        <f>Raw_CH!C46</f>
        <v>0.01</v>
      </c>
      <c r="M22" s="88">
        <f>Raw_CH!N46</f>
        <v>20</v>
      </c>
      <c r="N22" s="68">
        <f>Raw_CH!O46</f>
        <v>31.536000000000001</v>
      </c>
      <c r="O22" s="87">
        <f>Raw_CH!K46</f>
        <v>0.16</v>
      </c>
      <c r="P22" s="90" t="str">
        <f>IF(Raw_CH!R46=0,"",Raw_CH!R46)</f>
        <v/>
      </c>
      <c r="Q22" s="90" t="str">
        <f>IF(Raw_CH!S46=0,"",Raw_CH!S46)</f>
        <v/>
      </c>
      <c r="R22" s="90" t="str">
        <f>IF(Raw_CH!T46=0,"",Raw_CH!T46)</f>
        <v/>
      </c>
      <c r="S22" s="90">
        <f>IF(Raw_CH!Q46=0,"",Raw_CH!Q46)</f>
        <v>0.6</v>
      </c>
      <c r="V22" s="158" t="s">
        <v>507</v>
      </c>
      <c r="W22" s="47" t="str">
        <f t="shared" ref="W22" si="4">"New commercial - CS Space Heat "&amp;AD22</f>
        <v>New commercial - CS Space Heat LPG boiler.HeatHotwater</v>
      </c>
      <c r="X22" s="47" t="s">
        <v>34</v>
      </c>
      <c r="Y22" s="47" t="s">
        <v>1</v>
      </c>
      <c r="Z22" s="85"/>
      <c r="AD22" s="47" t="s">
        <v>293</v>
      </c>
    </row>
    <row r="23" spans="1:30" x14ac:dyDescent="0.45">
      <c r="A23" s="86" t="str">
        <f t="shared" si="1"/>
        <v>CHCSLPG_04_DHP</v>
      </c>
      <c r="B23" s="67" t="str">
        <f t="shared" si="2"/>
        <v>New commercial - CS Space Heat LPG LPG air heat pump.HeatCool</v>
      </c>
      <c r="C23" s="67" t="s">
        <v>344</v>
      </c>
      <c r="D23" s="86" t="s">
        <v>324</v>
      </c>
      <c r="E23" s="87" t="str">
        <f>IF(Raw_CH!D47=0,"",Raw_CH!D47)</f>
        <v/>
      </c>
      <c r="F23" s="87">
        <f>IF(Raw_CH!H47=0,"",Raw_CH!H47)</f>
        <v>0.93</v>
      </c>
      <c r="G23" s="87" t="str">
        <f>IF(Raw_CH!J47=0,"",Raw_CH!J47)</f>
        <v/>
      </c>
      <c r="H23" s="87">
        <f>IF(Raw_CH!F47=0,"",Raw_CH!F47)</f>
        <v>1</v>
      </c>
      <c r="I23" s="88">
        <v>2013</v>
      </c>
      <c r="J23" s="82">
        <f>Raw_CH!L47</f>
        <v>600</v>
      </c>
      <c r="K23" s="82">
        <f>Raw_CH!M47</f>
        <v>7.84</v>
      </c>
      <c r="L23" s="89">
        <f>Raw_CH!C47</f>
        <v>0.01</v>
      </c>
      <c r="M23" s="88">
        <f>Raw_CH!N47</f>
        <v>20</v>
      </c>
      <c r="N23" s="68">
        <f>Raw_CH!O47</f>
        <v>31.536000000000001</v>
      </c>
      <c r="O23" s="87">
        <f>Raw_CH!K47</f>
        <v>0.15</v>
      </c>
      <c r="P23" s="90">
        <f>IF(Raw_CH!R47=0,"",Raw_CH!R47)</f>
        <v>0.5</v>
      </c>
      <c r="Q23" s="90" t="str">
        <f>IF(Raw_CH!S47=0,"",Raw_CH!S47)</f>
        <v/>
      </c>
      <c r="R23" s="90" t="str">
        <f>IF(Raw_CH!T47=0,"",Raw_CH!T47)</f>
        <v/>
      </c>
      <c r="S23" s="90" t="str">
        <f>IF(Raw_CH!Q47=0,"",Raw_CH!Q47)</f>
        <v/>
      </c>
      <c r="V23" s="158" t="s">
        <v>508</v>
      </c>
      <c r="W23" s="47" t="str">
        <f t="shared" ref="W23:W31" si="5">"New commercial - CS Space Heat "&amp;RIGHT(C23,3)&amp;" "&amp;AD23</f>
        <v>New commercial - CS Space Heat LPG LPG air heat pump.HeatCool</v>
      </c>
      <c r="X23" s="47" t="s">
        <v>34</v>
      </c>
      <c r="Y23" s="47" t="s">
        <v>1</v>
      </c>
      <c r="Z23" s="85"/>
      <c r="AD23" s="158" t="s">
        <v>579</v>
      </c>
    </row>
    <row r="24" spans="1:30" x14ac:dyDescent="0.45">
      <c r="A24" s="86" t="str">
        <f t="shared" si="1"/>
        <v>CHCSHET_01_DH</v>
      </c>
      <c r="B24" s="67" t="str">
        <f t="shared" si="2"/>
        <v>New commercial - CS Space Heat HET District heat exchanger.HeatHotwater</v>
      </c>
      <c r="C24" s="67" t="s">
        <v>311</v>
      </c>
      <c r="D24" s="86" t="s">
        <v>325</v>
      </c>
      <c r="E24" s="87" t="str">
        <f>IF(Raw_CH!D48=0,"",Raw_CH!D48)</f>
        <v/>
      </c>
      <c r="F24" s="87">
        <f>IF(Raw_CH!H48=0,"",Raw_CH!H48)</f>
        <v>0.88349999999999995</v>
      </c>
      <c r="G24" s="87">
        <f>IF(Raw_CH!J48=0,"",Raw_CH!J48)</f>
        <v>0.9</v>
      </c>
      <c r="H24" s="87" t="str">
        <f>IF(Raw_CH!F48=0,"",Raw_CH!F48)</f>
        <v/>
      </c>
      <c r="I24" s="88">
        <v>2013</v>
      </c>
      <c r="J24" s="82">
        <f>Raw_CH!L48</f>
        <v>70</v>
      </c>
      <c r="K24" s="82">
        <f>Raw_CH!M48</f>
        <v>1</v>
      </c>
      <c r="L24" s="89">
        <f>Raw_CH!C48</f>
        <v>0.01</v>
      </c>
      <c r="M24" s="88">
        <f>Raw_CH!N48</f>
        <v>20</v>
      </c>
      <c r="N24" s="68">
        <f>Raw_CH!O48</f>
        <v>31.536000000000001</v>
      </c>
      <c r="O24" s="87">
        <f>Raw_CH!K48</f>
        <v>0.16</v>
      </c>
      <c r="P24" s="90" t="str">
        <f>IF(Raw_CH!R48=0,"",Raw_CH!R48)</f>
        <v/>
      </c>
      <c r="Q24" s="90" t="str">
        <f>IF(Raw_CH!S48=0,"",Raw_CH!S48)</f>
        <v/>
      </c>
      <c r="R24" s="90" t="str">
        <f>IF(Raw_CH!T48=0,"",Raw_CH!T48)</f>
        <v/>
      </c>
      <c r="S24" s="90">
        <f>IF(Raw_CH!Q48=0,"",Raw_CH!Q48)</f>
        <v>0.6</v>
      </c>
      <c r="V24" s="158" t="s">
        <v>509</v>
      </c>
      <c r="W24" s="47" t="str">
        <f t="shared" si="5"/>
        <v>New commercial - CS Space Heat HET District heat exchanger.HeatHotwater</v>
      </c>
      <c r="X24" s="47" t="s">
        <v>34</v>
      </c>
      <c r="Y24" s="47" t="s">
        <v>1</v>
      </c>
      <c r="Z24" s="85"/>
      <c r="AD24" s="47" t="s">
        <v>294</v>
      </c>
    </row>
    <row r="25" spans="1:30" x14ac:dyDescent="0.45">
      <c r="A25" s="86" t="str">
        <f t="shared" si="1"/>
        <v>CHCSOIL_01_Boi</v>
      </c>
      <c r="B25" s="67" t="str">
        <f t="shared" si="2"/>
        <v>New commercial - CS Space Heat OIL Oil boiler</v>
      </c>
      <c r="C25" s="67" t="s">
        <v>314</v>
      </c>
      <c r="D25" s="86" t="s">
        <v>319</v>
      </c>
      <c r="E25" s="87">
        <f>IF(Raw_CH!D49=0,"",Raw_CH!D49)</f>
        <v>0.67889999999999995</v>
      </c>
      <c r="F25" s="87" t="str">
        <f>IF(Raw_CH!H49=0,"",Raw_CH!H49)</f>
        <v/>
      </c>
      <c r="G25" s="87" t="str">
        <f>IF(Raw_CH!J49=0,"",Raw_CH!J49)</f>
        <v/>
      </c>
      <c r="H25" s="87" t="str">
        <f>IF(Raw_CH!F49=0,"",Raw_CH!F49)</f>
        <v/>
      </c>
      <c r="I25" s="88">
        <v>2013</v>
      </c>
      <c r="J25" s="82">
        <f>Raw_CH!L49</f>
        <v>62.45</v>
      </c>
      <c r="K25" s="82">
        <f>Raw_CH!M49</f>
        <v>1.25</v>
      </c>
      <c r="L25" s="89">
        <f>Raw_CH!C49</f>
        <v>0.01</v>
      </c>
      <c r="M25" s="88">
        <f>Raw_CH!N49</f>
        <v>20</v>
      </c>
      <c r="N25" s="68">
        <f>Raw_CH!O49</f>
        <v>31.536000000000001</v>
      </c>
      <c r="O25" s="87">
        <f>Raw_CH!K49</f>
        <v>0.15</v>
      </c>
      <c r="P25" s="90" t="str">
        <f>IF(Raw_CH!R49=0,"",Raw_CH!R49)</f>
        <v/>
      </c>
      <c r="Q25" s="90" t="str">
        <f>IF(Raw_CH!S49=0,"",Raw_CH!S49)</f>
        <v/>
      </c>
      <c r="R25" s="90" t="str">
        <f>IF(Raw_CH!T49=0,"",Raw_CH!T49)</f>
        <v/>
      </c>
      <c r="S25" s="90" t="str">
        <f>IF(Raw_CH!Q49=0,"",Raw_CH!Q49)</f>
        <v/>
      </c>
      <c r="V25" s="158" t="s">
        <v>510</v>
      </c>
      <c r="W25" s="47" t="str">
        <f t="shared" si="5"/>
        <v>New commercial - CS Space Heat OIL Oil boiler</v>
      </c>
      <c r="X25" s="47" t="s">
        <v>34</v>
      </c>
      <c r="Y25" s="47" t="s">
        <v>1</v>
      </c>
      <c r="Z25" s="85"/>
      <c r="AD25" s="47" t="s">
        <v>295</v>
      </c>
    </row>
    <row r="26" spans="1:30" x14ac:dyDescent="0.45">
      <c r="A26" s="86" t="str">
        <f t="shared" si="1"/>
        <v>CHCSOIL_02_DBoi</v>
      </c>
      <c r="B26" s="67" t="str">
        <f t="shared" si="2"/>
        <v>New commercial - CS Space Heat OIL Oil boiler.HeatHotwater</v>
      </c>
      <c r="C26" s="67" t="s">
        <v>314</v>
      </c>
      <c r="D26" s="86" t="s">
        <v>325</v>
      </c>
      <c r="E26" s="87" t="str">
        <f>IF(Raw_CH!D50=0,"",Raw_CH!D50)</f>
        <v/>
      </c>
      <c r="F26" s="87">
        <f>IF(Raw_CH!H50=0,"",Raw_CH!H50)</f>
        <v>0.79049999999999998</v>
      </c>
      <c r="G26" s="87">
        <f>IF(Raw_CH!J50=0,"",Raw_CH!J50)</f>
        <v>0.59670000000000001</v>
      </c>
      <c r="H26" s="87" t="str">
        <f>IF(Raw_CH!F50=0,"",Raw_CH!F50)</f>
        <v/>
      </c>
      <c r="I26" s="88">
        <v>2013</v>
      </c>
      <c r="J26" s="82">
        <f>Raw_CH!L50</f>
        <v>68.694999999999993</v>
      </c>
      <c r="K26" s="82">
        <f>Raw_CH!M50</f>
        <v>1</v>
      </c>
      <c r="L26" s="89">
        <f>Raw_CH!C50</f>
        <v>0.01</v>
      </c>
      <c r="M26" s="88">
        <f>Raw_CH!N50</f>
        <v>20</v>
      </c>
      <c r="N26" s="68">
        <f>Raw_CH!O50</f>
        <v>31.536000000000001</v>
      </c>
      <c r="O26" s="87">
        <f>Raw_CH!K50</f>
        <v>0.16</v>
      </c>
      <c r="P26" s="90" t="str">
        <f>IF(Raw_CH!R50=0,"",Raw_CH!R50)</f>
        <v/>
      </c>
      <c r="Q26" s="90" t="str">
        <f>IF(Raw_CH!S50=0,"",Raw_CH!S50)</f>
        <v/>
      </c>
      <c r="R26" s="90" t="str">
        <f>IF(Raw_CH!T50=0,"",Raw_CH!T50)</f>
        <v/>
      </c>
      <c r="S26" s="90">
        <f>IF(Raw_CH!Q50=0,"",Raw_CH!Q50)</f>
        <v>0.6</v>
      </c>
      <c r="V26" s="158" t="s">
        <v>511</v>
      </c>
      <c r="W26" s="47" t="str">
        <f t="shared" si="5"/>
        <v>New commercial - CS Space Heat OIL Oil boiler.HeatHotwater</v>
      </c>
      <c r="X26" s="47" t="s">
        <v>34</v>
      </c>
      <c r="Y26" s="47" t="s">
        <v>1</v>
      </c>
      <c r="Z26" s="85"/>
      <c r="AD26" s="47" t="s">
        <v>296</v>
      </c>
    </row>
    <row r="27" spans="1:30" x14ac:dyDescent="0.45">
      <c r="A27" s="86" t="str">
        <f t="shared" si="1"/>
        <v>CHCSOIL_03_DBoi</v>
      </c>
      <c r="B27" s="67" t="str">
        <f t="shared" si="2"/>
        <v>New commercial - CS Space Heat OIL Oil boiler condensing.HeatHotwater</v>
      </c>
      <c r="C27" s="67" t="s">
        <v>314</v>
      </c>
      <c r="D27" s="86" t="s">
        <v>325</v>
      </c>
      <c r="E27" s="87" t="str">
        <f>IF(Raw_CH!D51=0,"",Raw_CH!D51)</f>
        <v/>
      </c>
      <c r="F27" s="87">
        <f>IF(Raw_CH!H51=0,"",Raw_CH!H51)</f>
        <v>0.93</v>
      </c>
      <c r="G27" s="87">
        <f>IF(Raw_CH!J51=0,"",Raw_CH!J51)</f>
        <v>0.34200000000000003</v>
      </c>
      <c r="H27" s="87" t="str">
        <f>IF(Raw_CH!F51=0,"",Raw_CH!F51)</f>
        <v/>
      </c>
      <c r="I27" s="88">
        <v>2013</v>
      </c>
      <c r="J27" s="82">
        <f>Raw_CH!L51</f>
        <v>279</v>
      </c>
      <c r="K27" s="82">
        <f>Raw_CH!M51</f>
        <v>4</v>
      </c>
      <c r="L27" s="89">
        <f>Raw_CH!C51</f>
        <v>0.01</v>
      </c>
      <c r="M27" s="88">
        <f>Raw_CH!N51</f>
        <v>20</v>
      </c>
      <c r="N27" s="68">
        <f>Raw_CH!O51</f>
        <v>31.536000000000001</v>
      </c>
      <c r="O27" s="87">
        <f>Raw_CH!K51</f>
        <v>0.16</v>
      </c>
      <c r="P27" s="90" t="str">
        <f>IF(Raw_CH!R51=0,"",Raw_CH!R51)</f>
        <v/>
      </c>
      <c r="Q27" s="90" t="str">
        <f>IF(Raw_CH!S51=0,"",Raw_CH!S51)</f>
        <v/>
      </c>
      <c r="R27" s="90" t="str">
        <f>IF(Raw_CH!T51=0,"",Raw_CH!T51)</f>
        <v/>
      </c>
      <c r="S27" s="90">
        <f>IF(Raw_CH!Q51=0,"",Raw_CH!Q51)</f>
        <v>0.6</v>
      </c>
      <c r="V27" s="158" t="s">
        <v>512</v>
      </c>
      <c r="W27" s="47" t="str">
        <f t="shared" si="5"/>
        <v>New commercial - CS Space Heat OIL Oil boiler condensing.HeatHotwater</v>
      </c>
      <c r="X27" s="47" t="s">
        <v>34</v>
      </c>
      <c r="Y27" s="47" t="s">
        <v>1</v>
      </c>
      <c r="Z27" s="85"/>
      <c r="AD27" s="47" t="s">
        <v>308</v>
      </c>
    </row>
    <row r="28" spans="1:30" x14ac:dyDescent="0.45">
      <c r="A28" s="86" t="str">
        <f t="shared" si="1"/>
        <v>CHCSSOL_01_EBkp</v>
      </c>
      <c r="B28" s="67" t="str">
        <f t="shared" si="2"/>
        <v>New commercial - CS Space Heat SOL Solar collector with electric backup.HeatHotwater</v>
      </c>
      <c r="C28" s="67" t="s">
        <v>316</v>
      </c>
      <c r="D28" s="86" t="s">
        <v>325</v>
      </c>
      <c r="E28" s="87" t="str">
        <f>IF(Raw_CH!D52=0,"",Raw_CH!D52)</f>
        <v/>
      </c>
      <c r="F28" s="87">
        <f>IF(Raw_CH!H52=0,"",Raw_CH!H52)</f>
        <v>0.76259999999999994</v>
      </c>
      <c r="G28" s="87">
        <f>IF(Raw_CH!J52=0,"",Raw_CH!J52)</f>
        <v>0.965853658536588</v>
      </c>
      <c r="H28" s="87" t="str">
        <f>IF(Raw_CH!F52=0,"",Raw_CH!F52)</f>
        <v/>
      </c>
      <c r="I28" s="88">
        <v>2013</v>
      </c>
      <c r="J28" s="82">
        <f>Raw_CH!L52</f>
        <v>964.81651376146999</v>
      </c>
      <c r="K28" s="82">
        <f>Raw_CH!M52</f>
        <v>185</v>
      </c>
      <c r="L28" s="89">
        <f>Raw_CH!C52</f>
        <v>0.01</v>
      </c>
      <c r="M28" s="88">
        <f>Raw_CH!N52</f>
        <v>20</v>
      </c>
      <c r="N28" s="68">
        <f>Raw_CH!O52</f>
        <v>31.536000000000001</v>
      </c>
      <c r="O28" s="87">
        <f>Raw_CH!K52</f>
        <v>0.16</v>
      </c>
      <c r="P28" s="90" t="str">
        <f>IF(Raw_CH!R52=0,"",Raw_CH!R52)</f>
        <v/>
      </c>
      <c r="Q28" s="90" t="str">
        <f>IF(Raw_CH!S52=0,"",Raw_CH!S52)</f>
        <v/>
      </c>
      <c r="R28" s="90">
        <f>IF(Raw_CH!T52=0,"",Raw_CH!T52)</f>
        <v>0.68</v>
      </c>
      <c r="S28" s="90">
        <f>IF(Raw_CH!Q52=0,"",Raw_CH!Q52)</f>
        <v>0.6</v>
      </c>
      <c r="V28" s="158" t="s">
        <v>513</v>
      </c>
      <c r="W28" s="47" t="str">
        <f t="shared" si="5"/>
        <v>New commercial - CS Space Heat SOL Solar collector with electric backup.HeatHotwater</v>
      </c>
      <c r="X28" s="47" t="s">
        <v>34</v>
      </c>
      <c r="Y28" s="47" t="s">
        <v>1</v>
      </c>
      <c r="Z28" s="85"/>
      <c r="AD28" s="47" t="s">
        <v>297</v>
      </c>
    </row>
    <row r="29" spans="1:30" x14ac:dyDescent="0.45">
      <c r="A29" s="86" t="str">
        <f t="shared" si="1"/>
        <v>CHCSSOL_02_DBkp</v>
      </c>
      <c r="B29" s="67" t="str">
        <f t="shared" si="2"/>
        <v>New commercial - CS Space Heat SOL Solar collector with diesel backup.HeatHotwater</v>
      </c>
      <c r="C29" s="67" t="s">
        <v>315</v>
      </c>
      <c r="D29" s="86" t="s">
        <v>325</v>
      </c>
      <c r="E29" s="87" t="str">
        <f>IF(Raw_CH!D53=0,"",Raw_CH!D53)</f>
        <v/>
      </c>
      <c r="F29" s="87">
        <f>IF(Raw_CH!H53=0,"",Raw_CH!H53)</f>
        <v>0.76259999999999994</v>
      </c>
      <c r="G29" s="87">
        <f>IF(Raw_CH!J53=0,"",Raw_CH!J53)</f>
        <v>0.59268292682926904</v>
      </c>
      <c r="H29" s="87" t="str">
        <f>IF(Raw_CH!F53=0,"",Raw_CH!F53)</f>
        <v/>
      </c>
      <c r="I29" s="88">
        <v>2013</v>
      </c>
      <c r="J29" s="82">
        <f>Raw_CH!L53</f>
        <v>964.81651376146999</v>
      </c>
      <c r="K29" s="82">
        <f>Raw_CH!M53</f>
        <v>185</v>
      </c>
      <c r="L29" s="89">
        <f>Raw_CH!C53</f>
        <v>0.01</v>
      </c>
      <c r="M29" s="88">
        <f>Raw_CH!N53</f>
        <v>20</v>
      </c>
      <c r="N29" s="68">
        <f>Raw_CH!O53</f>
        <v>31.536000000000001</v>
      </c>
      <c r="O29" s="87">
        <f>Raw_CH!K53</f>
        <v>0.16</v>
      </c>
      <c r="P29" s="90" t="str">
        <f>IF(Raw_CH!R53=0,"",Raw_CH!R53)</f>
        <v/>
      </c>
      <c r="Q29" s="90" t="str">
        <f>IF(Raw_CH!S53=0,"",Raw_CH!S53)</f>
        <v/>
      </c>
      <c r="R29" s="90">
        <f>IF(Raw_CH!T53=0,"",Raw_CH!T53)</f>
        <v>0.71</v>
      </c>
      <c r="S29" s="90">
        <f>IF(Raw_CH!Q53=0,"",Raw_CH!Q53)</f>
        <v>0.6</v>
      </c>
      <c r="V29" s="158" t="s">
        <v>525</v>
      </c>
      <c r="W29" s="47" t="str">
        <f t="shared" si="5"/>
        <v>New commercial - CS Space Heat SOL Solar collector with diesel backup.HeatHotwater</v>
      </c>
      <c r="X29" s="47" t="s">
        <v>34</v>
      </c>
      <c r="Y29" s="47" t="s">
        <v>1</v>
      </c>
      <c r="Z29" s="85"/>
      <c r="AD29" s="47" t="s">
        <v>298</v>
      </c>
    </row>
    <row r="30" spans="1:30" x14ac:dyDescent="0.45">
      <c r="A30" s="86" t="str">
        <f t="shared" si="1"/>
        <v>CHCSSOL_03_GBkp</v>
      </c>
      <c r="B30" s="67" t="str">
        <f t="shared" si="2"/>
        <v>New commercial - CS Space Heat SOL Solar collector with gas backup.HeatHotwater</v>
      </c>
      <c r="C30" s="67" t="s">
        <v>317</v>
      </c>
      <c r="D30" s="86" t="s">
        <v>325</v>
      </c>
      <c r="E30" s="87" t="str">
        <f>IF(Raw_CH!D54=0,"",Raw_CH!D54)</f>
        <v/>
      </c>
      <c r="F30" s="87">
        <f>IF(Raw_CH!H54=0,"",Raw_CH!H54)</f>
        <v>0.79049999999999998</v>
      </c>
      <c r="G30" s="87">
        <f>IF(Raw_CH!J54=0,"",Raw_CH!J54)</f>
        <v>0.59268292682926904</v>
      </c>
      <c r="H30" s="87" t="str">
        <f>IF(Raw_CH!F54=0,"",Raw_CH!F54)</f>
        <v/>
      </c>
      <c r="I30" s="88">
        <v>2013</v>
      </c>
      <c r="J30" s="82">
        <f>Raw_CH!L54</f>
        <v>964.81651376146999</v>
      </c>
      <c r="K30" s="82">
        <f>Raw_CH!M54</f>
        <v>185</v>
      </c>
      <c r="L30" s="89">
        <f>Raw_CH!C54</f>
        <v>0.01</v>
      </c>
      <c r="M30" s="88">
        <f>Raw_CH!N54</f>
        <v>20</v>
      </c>
      <c r="N30" s="68">
        <f>Raw_CH!O54</f>
        <v>31.536000000000001</v>
      </c>
      <c r="O30" s="87">
        <f>Raw_CH!K54</f>
        <v>0.16</v>
      </c>
      <c r="P30" s="90" t="str">
        <f>IF(Raw_CH!R54=0,"",Raw_CH!R54)</f>
        <v/>
      </c>
      <c r="Q30" s="90" t="str">
        <f>IF(Raw_CH!S54=0,"",Raw_CH!S54)</f>
        <v/>
      </c>
      <c r="R30" s="90">
        <f>IF(Raw_CH!T54=0,"",Raw_CH!T54)</f>
        <v>0.68</v>
      </c>
      <c r="S30" s="90">
        <f>IF(Raw_CH!Q54=0,"",Raw_CH!Q54)</f>
        <v>0.6</v>
      </c>
      <c r="V30" s="158" t="s">
        <v>526</v>
      </c>
      <c r="W30" s="47" t="str">
        <f t="shared" si="5"/>
        <v>New commercial - CS Space Heat SOL Solar collector with gas backup.HeatHotwater</v>
      </c>
      <c r="X30" s="47" t="s">
        <v>34</v>
      </c>
      <c r="Y30" s="47" t="s">
        <v>1</v>
      </c>
      <c r="Z30" s="85"/>
      <c r="AD30" s="47" t="s">
        <v>299</v>
      </c>
    </row>
    <row r="31" spans="1:30" x14ac:dyDescent="0.45">
      <c r="A31" s="91" t="str">
        <f t="shared" si="1"/>
        <v>CHCSBIO_01_DBoi</v>
      </c>
      <c r="B31" s="73" t="str">
        <f t="shared" si="2"/>
        <v>New commercial - CS Space Heat BIO Wood-pellets boiler.HeatHotwater</v>
      </c>
      <c r="C31" s="73" t="s">
        <v>318</v>
      </c>
      <c r="D31" s="91" t="s">
        <v>325</v>
      </c>
      <c r="E31" s="92" t="str">
        <f>IF(Raw_CH!D55=0,"",Raw_CH!D55)</f>
        <v/>
      </c>
      <c r="F31" s="92">
        <f>IF(Raw_CH!H55=0,"",Raw_CH!H55)</f>
        <v>0.79049999999999998</v>
      </c>
      <c r="G31" s="92">
        <f>IF(Raw_CH!J55=0,"",Raw_CH!J55)</f>
        <v>0.37619999999999998</v>
      </c>
      <c r="H31" s="92" t="str">
        <f>IF(Raw_CH!F55=0,"",Raw_CH!F55)</f>
        <v/>
      </c>
      <c r="I31" s="93">
        <v>2013</v>
      </c>
      <c r="J31" s="94">
        <f>Raw_CH!L55</f>
        <v>300</v>
      </c>
      <c r="K31" s="94">
        <f>Raw_CH!M55</f>
        <v>2</v>
      </c>
      <c r="L31" s="95">
        <f>Raw_CH!C55</f>
        <v>0.01</v>
      </c>
      <c r="M31" s="93">
        <f>Raw_CH!N55</f>
        <v>20</v>
      </c>
      <c r="N31" s="74">
        <f>Raw_CH!O55</f>
        <v>31.536000000000001</v>
      </c>
      <c r="O31" s="92">
        <f>Raw_CH!K55</f>
        <v>0.16</v>
      </c>
      <c r="P31" s="96" t="str">
        <f>IF(Raw_CH!R55=0,"",Raw_CH!R55)</f>
        <v/>
      </c>
      <c r="Q31" s="96" t="str">
        <f>IF(Raw_CH!S55=0,"",Raw_CH!S55)</f>
        <v/>
      </c>
      <c r="R31" s="96" t="str">
        <f>IF(Raw_CH!T55=0,"",Raw_CH!T55)</f>
        <v/>
      </c>
      <c r="S31" s="96">
        <f>IF(Raw_CH!Q55=0,"",Raw_CH!Q55)</f>
        <v>0.6</v>
      </c>
      <c r="U31" s="97"/>
      <c r="V31" s="188" t="s">
        <v>514</v>
      </c>
      <c r="W31" s="97" t="str">
        <f t="shared" si="5"/>
        <v>New commercial - CS Space Heat BIO Wood-pellets boiler.HeatHotwater</v>
      </c>
      <c r="X31" s="97" t="s">
        <v>34</v>
      </c>
      <c r="Y31" s="97" t="s">
        <v>1</v>
      </c>
      <c r="Z31" s="97"/>
      <c r="AA31" s="97"/>
      <c r="AB31" s="97"/>
      <c r="AD31" s="47" t="s">
        <v>300</v>
      </c>
    </row>
    <row r="32" spans="1:30" x14ac:dyDescent="0.45">
      <c r="A32" s="98"/>
      <c r="B32" s="75"/>
      <c r="C32" s="75"/>
      <c r="D32" s="98"/>
      <c r="E32" s="99"/>
      <c r="F32" s="99"/>
      <c r="G32" s="99"/>
      <c r="H32" s="99"/>
      <c r="I32" s="85"/>
      <c r="J32" s="100"/>
      <c r="K32" s="100"/>
      <c r="L32" s="101"/>
      <c r="M32" s="85"/>
      <c r="N32" s="76"/>
      <c r="O32" s="99"/>
      <c r="P32" s="102"/>
      <c r="Q32" s="102"/>
      <c r="R32" s="102"/>
      <c r="S32" s="102"/>
      <c r="U32" s="85"/>
      <c r="V32" s="189"/>
      <c r="W32" s="85"/>
      <c r="X32" s="85"/>
      <c r="Y32" s="85"/>
      <c r="Z32" s="85"/>
      <c r="AA32" s="85"/>
      <c r="AB32" s="85"/>
    </row>
    <row r="33" spans="1:30" x14ac:dyDescent="0.45">
      <c r="A33" s="98"/>
      <c r="B33" s="75"/>
      <c r="C33" s="75"/>
      <c r="D33" s="98"/>
      <c r="E33" s="99"/>
      <c r="F33" s="99"/>
      <c r="G33" s="99"/>
      <c r="H33" s="99"/>
      <c r="I33" s="85"/>
      <c r="J33" s="100"/>
      <c r="K33" s="100"/>
      <c r="L33" s="101"/>
      <c r="M33" s="85"/>
      <c r="N33" s="76"/>
      <c r="O33" s="99"/>
      <c r="P33" s="102"/>
      <c r="Q33" s="102"/>
      <c r="R33" s="102"/>
      <c r="S33" s="102"/>
      <c r="U33" s="85"/>
      <c r="V33" s="85"/>
      <c r="W33" s="85"/>
      <c r="X33" s="85"/>
      <c r="Y33" s="85"/>
      <c r="Z33" s="85"/>
      <c r="AA33" s="85"/>
      <c r="AB33" s="85"/>
    </row>
    <row r="34" spans="1:30" x14ac:dyDescent="0.45">
      <c r="D34" s="50" t="s">
        <v>83</v>
      </c>
      <c r="E34" s="48"/>
      <c r="F34" s="48"/>
      <c r="G34" s="48"/>
      <c r="H34" s="48"/>
      <c r="I34" s="49"/>
      <c r="J34" s="49"/>
      <c r="U34" s="50" t="s">
        <v>17</v>
      </c>
      <c r="V34" s="51"/>
      <c r="W34" s="52"/>
      <c r="X34" s="52"/>
      <c r="Y34" s="52"/>
      <c r="Z34" s="52"/>
      <c r="AA34" s="52"/>
      <c r="AB34" s="52"/>
    </row>
    <row r="35" spans="1:30" ht="39.4" x14ac:dyDescent="0.45">
      <c r="A35" s="53" t="s">
        <v>2</v>
      </c>
      <c r="B35" s="54" t="s">
        <v>3</v>
      </c>
      <c r="C35" s="53" t="s">
        <v>4</v>
      </c>
      <c r="D35" s="53" t="s">
        <v>5</v>
      </c>
      <c r="E35" s="55" t="s">
        <v>32</v>
      </c>
      <c r="F35" s="55" t="s">
        <v>329</v>
      </c>
      <c r="G35" s="55" t="s">
        <v>332</v>
      </c>
      <c r="H35" s="55" t="s">
        <v>333</v>
      </c>
      <c r="I35" s="56" t="s">
        <v>11</v>
      </c>
      <c r="J35" s="56" t="s">
        <v>7</v>
      </c>
      <c r="K35" s="56" t="s">
        <v>8</v>
      </c>
      <c r="L35" s="56" t="s">
        <v>9</v>
      </c>
      <c r="M35" s="56" t="s">
        <v>10</v>
      </c>
      <c r="N35" s="56" t="s">
        <v>12</v>
      </c>
      <c r="O35" s="56" t="s">
        <v>6</v>
      </c>
      <c r="P35" s="56" t="s">
        <v>345</v>
      </c>
      <c r="Q35" s="56" t="s">
        <v>346</v>
      </c>
      <c r="R35" s="56" t="s">
        <v>337</v>
      </c>
      <c r="S35" s="56" t="s">
        <v>366</v>
      </c>
      <c r="U35" s="54" t="s">
        <v>18</v>
      </c>
      <c r="V35" s="54" t="s">
        <v>2</v>
      </c>
      <c r="W35" s="54" t="s">
        <v>19</v>
      </c>
      <c r="X35" s="54" t="s">
        <v>20</v>
      </c>
      <c r="Y35" s="54" t="s">
        <v>21</v>
      </c>
      <c r="Z35" s="54" t="s">
        <v>22</v>
      </c>
      <c r="AA35" s="54" t="s">
        <v>23</v>
      </c>
      <c r="AB35" s="54" t="s">
        <v>24</v>
      </c>
    </row>
    <row r="36" spans="1:30" ht="26.25" x14ac:dyDescent="0.45">
      <c r="A36" s="57" t="s">
        <v>13</v>
      </c>
      <c r="B36" s="57" t="s">
        <v>14</v>
      </c>
      <c r="C36" s="57" t="s">
        <v>15</v>
      </c>
      <c r="D36" s="57" t="s">
        <v>16</v>
      </c>
      <c r="E36" s="58" t="s">
        <v>33</v>
      </c>
      <c r="F36" s="58"/>
      <c r="G36" s="58"/>
      <c r="H36" s="58"/>
      <c r="I36" s="59"/>
      <c r="J36" s="60" t="s">
        <v>321</v>
      </c>
      <c r="K36" s="60" t="s">
        <v>322</v>
      </c>
      <c r="L36" s="61" t="s">
        <v>323</v>
      </c>
      <c r="M36" s="59" t="s">
        <v>31</v>
      </c>
      <c r="N36" s="59"/>
      <c r="O36" s="62" t="s">
        <v>0</v>
      </c>
      <c r="P36" s="59"/>
      <c r="Q36" s="104"/>
      <c r="R36" s="104"/>
      <c r="S36" s="59"/>
      <c r="U36" s="63" t="s">
        <v>25</v>
      </c>
      <c r="V36" s="63" t="s">
        <v>26</v>
      </c>
      <c r="W36" s="63" t="s">
        <v>14</v>
      </c>
      <c r="X36" s="63" t="s">
        <v>27</v>
      </c>
      <c r="Y36" s="63" t="s">
        <v>28</v>
      </c>
      <c r="Z36" s="63" t="s">
        <v>35</v>
      </c>
      <c r="AA36" s="63" t="s">
        <v>29</v>
      </c>
      <c r="AB36" s="63" t="s">
        <v>30</v>
      </c>
    </row>
    <row r="37" spans="1:30" x14ac:dyDescent="0.45">
      <c r="A37" s="64" t="str">
        <f t="shared" si="1"/>
        <v>CHPSELC_01_Rad</v>
      </c>
      <c r="B37" s="64" t="str">
        <f t="shared" si="2"/>
        <v>New commercial - PS Space Heat ELC Electric radiator</v>
      </c>
      <c r="C37" s="64" t="str">
        <f t="shared" ref="C37:C62" si="6">C6</f>
        <v>COMELC</v>
      </c>
      <c r="D37" s="78" t="s">
        <v>320</v>
      </c>
      <c r="E37" s="79">
        <f t="shared" ref="E37:E62" si="7">IF(E6=0,"",E6)</f>
        <v>0.93</v>
      </c>
      <c r="F37" s="79" t="str">
        <f t="shared" ref="F37:H62" si="8">IF(F6="","",F6)</f>
        <v/>
      </c>
      <c r="G37" s="79" t="str">
        <f t="shared" si="8"/>
        <v/>
      </c>
      <c r="H37" s="79" t="str">
        <f t="shared" si="8"/>
        <v/>
      </c>
      <c r="I37" s="80">
        <f t="shared" ref="I37:O43" si="9">I6</f>
        <v>2013</v>
      </c>
      <c r="J37" s="81">
        <f t="shared" si="9"/>
        <v>180</v>
      </c>
      <c r="K37" s="82">
        <f t="shared" si="9"/>
        <v>1</v>
      </c>
      <c r="L37" s="83">
        <f t="shared" si="9"/>
        <v>0.01</v>
      </c>
      <c r="M37" s="80">
        <f t="shared" si="9"/>
        <v>20</v>
      </c>
      <c r="N37" s="65">
        <f t="shared" si="9"/>
        <v>31.536000000000001</v>
      </c>
      <c r="O37" s="79">
        <f t="shared" si="9"/>
        <v>0.15</v>
      </c>
      <c r="P37" s="84" t="str">
        <f t="shared" ref="P37:S43" si="10">IF(P6=0,"",P6)</f>
        <v/>
      </c>
      <c r="Q37" s="84" t="str">
        <f t="shared" si="10"/>
        <v/>
      </c>
      <c r="R37" s="84" t="str">
        <f t="shared" si="10"/>
        <v/>
      </c>
      <c r="S37" s="84" t="str">
        <f t="shared" si="10"/>
        <v/>
      </c>
      <c r="U37" s="47" t="s">
        <v>286</v>
      </c>
      <c r="V37" s="158" t="s">
        <v>469</v>
      </c>
      <c r="W37" s="47" t="str">
        <f t="shared" ref="W37:W62" si="11">"New commercial - PS Space Heat "&amp;RIGHT(C6,3)&amp;" "&amp;AD6</f>
        <v>New commercial - PS Space Heat ELC Electric radiator</v>
      </c>
      <c r="X37" s="47" t="s">
        <v>34</v>
      </c>
      <c r="Y37" s="47" t="s">
        <v>1</v>
      </c>
      <c r="Z37" s="85"/>
      <c r="AD37" s="158"/>
    </row>
    <row r="38" spans="1:30" x14ac:dyDescent="0.45">
      <c r="A38" s="86" t="str">
        <f t="shared" si="1"/>
        <v>CHPSELC_02_Boi</v>
      </c>
      <c r="B38" s="67" t="str">
        <f t="shared" si="2"/>
        <v>New commercial - PS Space Heat ELC Electric boiler</v>
      </c>
      <c r="C38" s="67" t="str">
        <f t="shared" si="6"/>
        <v>COMELC</v>
      </c>
      <c r="D38" s="86" t="s">
        <v>320</v>
      </c>
      <c r="E38" s="87">
        <f t="shared" si="7"/>
        <v>0.88349999999999995</v>
      </c>
      <c r="F38" s="87" t="str">
        <f t="shared" si="8"/>
        <v/>
      </c>
      <c r="G38" s="87" t="str">
        <f t="shared" si="8"/>
        <v/>
      </c>
      <c r="H38" s="87" t="str">
        <f t="shared" si="8"/>
        <v/>
      </c>
      <c r="I38" s="88">
        <f t="shared" si="9"/>
        <v>2013</v>
      </c>
      <c r="J38" s="82">
        <f t="shared" si="9"/>
        <v>220</v>
      </c>
      <c r="K38" s="82">
        <f t="shared" si="9"/>
        <v>2</v>
      </c>
      <c r="L38" s="89">
        <f t="shared" si="9"/>
        <v>0.01</v>
      </c>
      <c r="M38" s="88">
        <f t="shared" si="9"/>
        <v>20</v>
      </c>
      <c r="N38" s="68">
        <f t="shared" si="9"/>
        <v>31.536000000000001</v>
      </c>
      <c r="O38" s="87">
        <f t="shared" si="9"/>
        <v>0.15</v>
      </c>
      <c r="P38" s="90" t="str">
        <f t="shared" si="10"/>
        <v/>
      </c>
      <c r="Q38" s="90" t="str">
        <f t="shared" si="10"/>
        <v/>
      </c>
      <c r="R38" s="90" t="str">
        <f t="shared" si="10"/>
        <v/>
      </c>
      <c r="S38" s="90" t="str">
        <f t="shared" si="10"/>
        <v/>
      </c>
      <c r="V38" s="158" t="s">
        <v>470</v>
      </c>
      <c r="W38" s="47" t="str">
        <f t="shared" si="11"/>
        <v>New commercial - PS Space Heat ELC Electric boiler</v>
      </c>
      <c r="X38" s="47" t="s">
        <v>34</v>
      </c>
      <c r="Y38" s="47" t="s">
        <v>1</v>
      </c>
      <c r="Z38" s="85"/>
      <c r="AD38" s="158"/>
    </row>
    <row r="39" spans="1:30" x14ac:dyDescent="0.45">
      <c r="A39" s="86" t="str">
        <f t="shared" si="1"/>
        <v>CHPSELC_03_HP</v>
      </c>
      <c r="B39" s="67" t="str">
        <f t="shared" si="2"/>
        <v>New commercial - PS Space Heat ELC Air heat pump with electric boiler</v>
      </c>
      <c r="C39" s="67" t="str">
        <f t="shared" si="6"/>
        <v>COMAHT, COMELC</v>
      </c>
      <c r="D39" s="86" t="s">
        <v>320</v>
      </c>
      <c r="E39" s="87">
        <f t="shared" si="7"/>
        <v>0.93</v>
      </c>
      <c r="F39" s="87" t="str">
        <f t="shared" si="8"/>
        <v/>
      </c>
      <c r="G39" s="87" t="str">
        <f t="shared" si="8"/>
        <v/>
      </c>
      <c r="H39" s="87" t="str">
        <f t="shared" si="8"/>
        <v/>
      </c>
      <c r="I39" s="88">
        <f t="shared" si="9"/>
        <v>2013</v>
      </c>
      <c r="J39" s="82">
        <f t="shared" si="9"/>
        <v>600</v>
      </c>
      <c r="K39" s="82">
        <f t="shared" si="9"/>
        <v>5</v>
      </c>
      <c r="L39" s="89">
        <f t="shared" si="9"/>
        <v>0.01</v>
      </c>
      <c r="M39" s="88">
        <f t="shared" si="9"/>
        <v>20</v>
      </c>
      <c r="N39" s="68">
        <f t="shared" si="9"/>
        <v>31.536000000000001</v>
      </c>
      <c r="O39" s="87">
        <f t="shared" si="9"/>
        <v>0.15</v>
      </c>
      <c r="P39" s="90">
        <f t="shared" si="10"/>
        <v>0.69696969696969702</v>
      </c>
      <c r="Q39" s="90" t="str">
        <f t="shared" si="10"/>
        <v/>
      </c>
      <c r="R39" s="90" t="str">
        <f t="shared" si="10"/>
        <v/>
      </c>
      <c r="S39" s="90" t="str">
        <f t="shared" si="10"/>
        <v/>
      </c>
      <c r="V39" s="158" t="s">
        <v>477</v>
      </c>
      <c r="W39" s="47" t="str">
        <f t="shared" si="11"/>
        <v>New commercial - PS Space Heat ELC Air heat pump with electric boiler</v>
      </c>
      <c r="X39" s="47" t="s">
        <v>34</v>
      </c>
      <c r="Y39" s="47" t="s">
        <v>1</v>
      </c>
      <c r="Z39" s="85"/>
      <c r="AD39" s="158"/>
    </row>
    <row r="40" spans="1:30" x14ac:dyDescent="0.45">
      <c r="A40" s="86" t="str">
        <f t="shared" si="1"/>
        <v>CHPSELC_04_DHP</v>
      </c>
      <c r="B40" s="67" t="str">
        <f t="shared" si="2"/>
        <v>New commercial - PS Space Heat ELC Air heat pump with electric boiler.HeatCool</v>
      </c>
      <c r="C40" s="67" t="str">
        <f t="shared" si="6"/>
        <v>COMAHT, COMELC</v>
      </c>
      <c r="D40" s="86" t="s">
        <v>326</v>
      </c>
      <c r="E40" s="87" t="str">
        <f t="shared" si="7"/>
        <v/>
      </c>
      <c r="F40" s="87">
        <f t="shared" si="8"/>
        <v>0.93</v>
      </c>
      <c r="G40" s="87" t="str">
        <f t="shared" si="8"/>
        <v/>
      </c>
      <c r="H40" s="87">
        <f t="shared" si="8"/>
        <v>1</v>
      </c>
      <c r="I40" s="88">
        <f t="shared" si="9"/>
        <v>2013</v>
      </c>
      <c r="J40" s="82">
        <f t="shared" si="9"/>
        <v>600</v>
      </c>
      <c r="K40" s="82">
        <f t="shared" si="9"/>
        <v>5</v>
      </c>
      <c r="L40" s="89">
        <f t="shared" si="9"/>
        <v>0.01</v>
      </c>
      <c r="M40" s="88">
        <f t="shared" si="9"/>
        <v>20</v>
      </c>
      <c r="N40" s="68">
        <f t="shared" si="9"/>
        <v>31.536000000000001</v>
      </c>
      <c r="O40" s="87">
        <f t="shared" si="9"/>
        <v>0.15</v>
      </c>
      <c r="P40" s="90">
        <f t="shared" si="10"/>
        <v>0.69696969696969702</v>
      </c>
      <c r="Q40" s="90" t="str">
        <f t="shared" si="10"/>
        <v/>
      </c>
      <c r="R40" s="90" t="str">
        <f t="shared" si="10"/>
        <v/>
      </c>
      <c r="S40" s="90" t="str">
        <f t="shared" si="10"/>
        <v/>
      </c>
      <c r="V40" s="158" t="s">
        <v>478</v>
      </c>
      <c r="W40" s="47" t="str">
        <f t="shared" si="11"/>
        <v>New commercial - PS Space Heat ELC Air heat pump with electric boiler.HeatCool</v>
      </c>
      <c r="X40" s="47" t="s">
        <v>34</v>
      </c>
      <c r="Y40" s="47" t="s">
        <v>1</v>
      </c>
      <c r="Z40" s="85"/>
      <c r="AD40" s="158"/>
    </row>
    <row r="41" spans="1:30" x14ac:dyDescent="0.45">
      <c r="A41" s="86" t="str">
        <f t="shared" si="1"/>
        <v>CHPSELC_05_HP</v>
      </c>
      <c r="B41" s="67" t="str">
        <f t="shared" si="2"/>
        <v>New commercial - PS Space Heat ELC Adv Air heat pump with electric boiler</v>
      </c>
      <c r="C41" s="67" t="str">
        <f t="shared" si="6"/>
        <v>COMAHT, COMELC</v>
      </c>
      <c r="D41" s="86" t="s">
        <v>320</v>
      </c>
      <c r="E41" s="87">
        <f t="shared" si="7"/>
        <v>0.93</v>
      </c>
      <c r="F41" s="87" t="str">
        <f t="shared" si="8"/>
        <v/>
      </c>
      <c r="G41" s="87" t="str">
        <f t="shared" si="8"/>
        <v/>
      </c>
      <c r="H41" s="87" t="str">
        <f t="shared" si="8"/>
        <v/>
      </c>
      <c r="I41" s="88">
        <f t="shared" si="9"/>
        <v>2013</v>
      </c>
      <c r="J41" s="82">
        <f t="shared" si="9"/>
        <v>1200</v>
      </c>
      <c r="K41" s="82">
        <f t="shared" si="9"/>
        <v>5</v>
      </c>
      <c r="L41" s="89">
        <f t="shared" si="9"/>
        <v>0.01</v>
      </c>
      <c r="M41" s="88">
        <f t="shared" si="9"/>
        <v>20</v>
      </c>
      <c r="N41" s="68">
        <f t="shared" si="9"/>
        <v>31.536000000000001</v>
      </c>
      <c r="O41" s="87">
        <f t="shared" si="9"/>
        <v>0.15</v>
      </c>
      <c r="P41" s="90">
        <f t="shared" si="10"/>
        <v>0.79166666666666696</v>
      </c>
      <c r="Q41" s="90" t="str">
        <f t="shared" si="10"/>
        <v/>
      </c>
      <c r="R41" s="90" t="str">
        <f t="shared" si="10"/>
        <v/>
      </c>
      <c r="S41" s="90" t="str">
        <f t="shared" si="10"/>
        <v/>
      </c>
      <c r="V41" s="158" t="s">
        <v>479</v>
      </c>
      <c r="W41" s="47" t="str">
        <f t="shared" si="11"/>
        <v>New commercial - PS Space Heat ELC Adv Air heat pump with electric boiler</v>
      </c>
      <c r="X41" s="47" t="s">
        <v>34</v>
      </c>
      <c r="Y41" s="47" t="s">
        <v>1</v>
      </c>
      <c r="Z41" s="85"/>
      <c r="AD41" s="158"/>
    </row>
    <row r="42" spans="1:30" x14ac:dyDescent="0.45">
      <c r="A42" s="86" t="str">
        <f t="shared" si="1"/>
        <v>CHPSELC_06_DHP</v>
      </c>
      <c r="B42" s="67" t="str">
        <f t="shared" si="2"/>
        <v>New commercial - PS Space Heat ELC Adv Air heat pump with electric boiler.HeatCool</v>
      </c>
      <c r="C42" s="67" t="str">
        <f t="shared" si="6"/>
        <v>COMAHT, COMELC</v>
      </c>
      <c r="D42" s="86" t="s">
        <v>326</v>
      </c>
      <c r="E42" s="87" t="str">
        <f t="shared" si="7"/>
        <v/>
      </c>
      <c r="F42" s="87">
        <f t="shared" si="8"/>
        <v>0.93</v>
      </c>
      <c r="G42" s="87" t="str">
        <f t="shared" si="8"/>
        <v/>
      </c>
      <c r="H42" s="87">
        <f t="shared" si="8"/>
        <v>1</v>
      </c>
      <c r="I42" s="88">
        <f t="shared" si="9"/>
        <v>2013</v>
      </c>
      <c r="J42" s="82">
        <f t="shared" si="9"/>
        <v>1200</v>
      </c>
      <c r="K42" s="82">
        <f t="shared" si="9"/>
        <v>20</v>
      </c>
      <c r="L42" s="89">
        <f t="shared" si="9"/>
        <v>0.01</v>
      </c>
      <c r="M42" s="88">
        <f t="shared" si="9"/>
        <v>20</v>
      </c>
      <c r="N42" s="68">
        <f t="shared" si="9"/>
        <v>31.536000000000001</v>
      </c>
      <c r="O42" s="87">
        <f t="shared" si="9"/>
        <v>0.15</v>
      </c>
      <c r="P42" s="90">
        <f t="shared" si="10"/>
        <v>0.82758620689655205</v>
      </c>
      <c r="Q42" s="90" t="str">
        <f t="shared" si="10"/>
        <v/>
      </c>
      <c r="R42" s="90" t="str">
        <f t="shared" si="10"/>
        <v/>
      </c>
      <c r="S42" s="90" t="str">
        <f t="shared" si="10"/>
        <v/>
      </c>
      <c r="V42" s="158" t="s">
        <v>480</v>
      </c>
      <c r="W42" s="47" t="str">
        <f t="shared" si="11"/>
        <v>New commercial - PS Space Heat ELC Adv Air heat pump with electric boiler.HeatCool</v>
      </c>
      <c r="X42" s="47" t="s">
        <v>34</v>
      </c>
      <c r="Y42" s="47" t="s">
        <v>1</v>
      </c>
      <c r="Z42" s="85"/>
      <c r="AD42" s="158"/>
    </row>
    <row r="43" spans="1:30" x14ac:dyDescent="0.45">
      <c r="A43" s="86" t="str">
        <f t="shared" si="1"/>
        <v>CHPSELC_07_HP</v>
      </c>
      <c r="B43" s="67" t="str">
        <f t="shared" si="2"/>
        <v>New commercial - PS Space Heat ELC Ground heat pump with electric boiler</v>
      </c>
      <c r="C43" s="67" t="str">
        <f t="shared" si="6"/>
        <v>COMGHT, COMELC</v>
      </c>
      <c r="D43" s="86" t="s">
        <v>320</v>
      </c>
      <c r="E43" s="87">
        <f t="shared" si="7"/>
        <v>0.93</v>
      </c>
      <c r="F43" s="87" t="str">
        <f t="shared" si="8"/>
        <v/>
      </c>
      <c r="G43" s="87" t="str">
        <f t="shared" si="8"/>
        <v/>
      </c>
      <c r="H43" s="87" t="str">
        <f t="shared" si="8"/>
        <v/>
      </c>
      <c r="I43" s="88">
        <f t="shared" si="9"/>
        <v>2013</v>
      </c>
      <c r="J43" s="82">
        <f t="shared" si="9"/>
        <v>700</v>
      </c>
      <c r="K43" s="82">
        <f t="shared" si="9"/>
        <v>10</v>
      </c>
      <c r="L43" s="89">
        <f t="shared" si="9"/>
        <v>0.01</v>
      </c>
      <c r="M43" s="88">
        <f t="shared" si="9"/>
        <v>20</v>
      </c>
      <c r="N43" s="68">
        <f t="shared" si="9"/>
        <v>31.536000000000001</v>
      </c>
      <c r="O43" s="87">
        <f t="shared" si="9"/>
        <v>0.15</v>
      </c>
      <c r="P43" s="90" t="str">
        <f t="shared" si="10"/>
        <v/>
      </c>
      <c r="Q43" s="90">
        <f t="shared" si="10"/>
        <v>0.8</v>
      </c>
      <c r="R43" s="90" t="str">
        <f t="shared" si="10"/>
        <v/>
      </c>
      <c r="S43" s="90" t="str">
        <f t="shared" si="10"/>
        <v/>
      </c>
      <c r="V43" s="158" t="s">
        <v>481</v>
      </c>
      <c r="W43" s="47" t="str">
        <f t="shared" si="11"/>
        <v>New commercial - PS Space Heat ELC Ground heat pump with electric boiler</v>
      </c>
      <c r="X43" s="47" t="s">
        <v>34</v>
      </c>
      <c r="Y43" s="47" t="s">
        <v>1</v>
      </c>
      <c r="Z43" s="85"/>
      <c r="AD43" s="158"/>
    </row>
    <row r="44" spans="1:30" x14ac:dyDescent="0.45">
      <c r="A44" s="86" t="str">
        <f t="shared" ref="A44:A62" si="12">V44</f>
        <v>CHPSELC_08_DHP</v>
      </c>
      <c r="B44" s="67" t="str">
        <f t="shared" ref="B44:B62" si="13">W44</f>
        <v>New commercial - PS Space Heat ELC Ground heat pump with electric boiler.HeatCool</v>
      </c>
      <c r="C44" s="67" t="str">
        <f t="shared" si="6"/>
        <v>COMGHT, COMELC</v>
      </c>
      <c r="D44" s="86" t="s">
        <v>326</v>
      </c>
      <c r="E44" s="87" t="str">
        <f t="shared" si="7"/>
        <v/>
      </c>
      <c r="F44" s="87">
        <f t="shared" si="8"/>
        <v>0.93</v>
      </c>
      <c r="G44" s="87" t="str">
        <f t="shared" si="8"/>
        <v/>
      </c>
      <c r="H44" s="87">
        <f t="shared" si="8"/>
        <v>1</v>
      </c>
      <c r="I44" s="88">
        <f t="shared" ref="I44:O44" si="14">I13</f>
        <v>2013</v>
      </c>
      <c r="J44" s="82">
        <f t="shared" si="14"/>
        <v>700</v>
      </c>
      <c r="K44" s="82">
        <f t="shared" si="14"/>
        <v>10</v>
      </c>
      <c r="L44" s="89">
        <f t="shared" si="14"/>
        <v>0.01</v>
      </c>
      <c r="M44" s="88">
        <f t="shared" si="14"/>
        <v>20</v>
      </c>
      <c r="N44" s="68">
        <f t="shared" si="14"/>
        <v>31.536000000000001</v>
      </c>
      <c r="O44" s="87">
        <f t="shared" si="14"/>
        <v>0.15</v>
      </c>
      <c r="P44" s="90" t="str">
        <f t="shared" ref="P44:S44" si="15">IF(P13=0,"",P13)</f>
        <v/>
      </c>
      <c r="Q44" s="90">
        <f t="shared" si="15"/>
        <v>0.8</v>
      </c>
      <c r="R44" s="90" t="str">
        <f t="shared" si="15"/>
        <v/>
      </c>
      <c r="S44" s="90" t="str">
        <f t="shared" si="15"/>
        <v/>
      </c>
      <c r="V44" s="158" t="s">
        <v>482</v>
      </c>
      <c r="W44" s="47" t="str">
        <f t="shared" si="11"/>
        <v>New commercial - PS Space Heat ELC Ground heat pump with electric boiler.HeatCool</v>
      </c>
      <c r="X44" s="47" t="s">
        <v>34</v>
      </c>
      <c r="Y44" s="47" t="s">
        <v>1</v>
      </c>
      <c r="Z44" s="85"/>
      <c r="AD44" s="158"/>
    </row>
    <row r="45" spans="1:30" x14ac:dyDescent="0.45">
      <c r="A45" s="86" t="str">
        <f t="shared" si="12"/>
        <v>*CHPSFCH_01</v>
      </c>
      <c r="B45" s="67" t="str">
        <f t="shared" si="13"/>
        <v>New commercial - PS Space Heat HET FC output to Heat demand</v>
      </c>
      <c r="C45" s="67" t="str">
        <f t="shared" si="6"/>
        <v>COMHET</v>
      </c>
      <c r="D45" s="86" t="s">
        <v>320</v>
      </c>
      <c r="E45" s="87">
        <f t="shared" si="7"/>
        <v>0.93</v>
      </c>
      <c r="F45" s="87" t="str">
        <f t="shared" si="8"/>
        <v/>
      </c>
      <c r="G45" s="87" t="str">
        <f t="shared" si="8"/>
        <v/>
      </c>
      <c r="H45" s="87" t="str">
        <f t="shared" si="8"/>
        <v/>
      </c>
      <c r="I45" s="88">
        <f t="shared" ref="I45:O45" si="16">I14</f>
        <v>2013</v>
      </c>
      <c r="J45" s="82">
        <f t="shared" si="16"/>
        <v>0.01</v>
      </c>
      <c r="K45" s="82">
        <f t="shared" si="16"/>
        <v>0</v>
      </c>
      <c r="L45" s="89">
        <f t="shared" si="16"/>
        <v>0.01</v>
      </c>
      <c r="M45" s="88">
        <f t="shared" si="16"/>
        <v>20</v>
      </c>
      <c r="N45" s="68">
        <f t="shared" si="16"/>
        <v>31.536000000000001</v>
      </c>
      <c r="O45" s="87">
        <f t="shared" si="16"/>
        <v>0.15</v>
      </c>
      <c r="P45" s="90" t="str">
        <f t="shared" ref="P45:S45" si="17">IF(P14=0,"",P14)</f>
        <v/>
      </c>
      <c r="Q45" s="90" t="str">
        <f t="shared" si="17"/>
        <v/>
      </c>
      <c r="R45" s="90" t="str">
        <f t="shared" si="17"/>
        <v/>
      </c>
      <c r="S45" s="90" t="str">
        <f t="shared" si="17"/>
        <v/>
      </c>
      <c r="V45" s="158" t="s">
        <v>434</v>
      </c>
      <c r="W45" s="47" t="str">
        <f t="shared" si="11"/>
        <v>New commercial - PS Space Heat HET FC output to Heat demand</v>
      </c>
      <c r="X45" s="47" t="s">
        <v>34</v>
      </c>
      <c r="Y45" s="47" t="s">
        <v>1</v>
      </c>
      <c r="Z45" s="85"/>
      <c r="AD45" s="158"/>
    </row>
    <row r="46" spans="1:30" x14ac:dyDescent="0.45">
      <c r="A46" s="86" t="str">
        <f t="shared" si="12"/>
        <v>CHPSGAS_01_Boi</v>
      </c>
      <c r="B46" s="67" t="str">
        <f t="shared" si="13"/>
        <v>New commercial - PS Space Heat GAS Natural gas boiler</v>
      </c>
      <c r="C46" s="67" t="str">
        <f t="shared" si="6"/>
        <v>COMGAS</v>
      </c>
      <c r="D46" s="86" t="s">
        <v>320</v>
      </c>
      <c r="E46" s="87">
        <f t="shared" si="7"/>
        <v>0.81840000000000002</v>
      </c>
      <c r="F46" s="87" t="str">
        <f t="shared" si="8"/>
        <v/>
      </c>
      <c r="G46" s="87" t="str">
        <f t="shared" si="8"/>
        <v/>
      </c>
      <c r="H46" s="87" t="str">
        <f t="shared" si="8"/>
        <v/>
      </c>
      <c r="I46" s="88">
        <f t="shared" ref="I46:O46" si="18">I15</f>
        <v>2013</v>
      </c>
      <c r="J46" s="82">
        <f t="shared" si="18"/>
        <v>109</v>
      </c>
      <c r="K46" s="82">
        <f t="shared" si="18"/>
        <v>7.3</v>
      </c>
      <c r="L46" s="89">
        <f t="shared" si="18"/>
        <v>0.01</v>
      </c>
      <c r="M46" s="88">
        <f t="shared" si="18"/>
        <v>20</v>
      </c>
      <c r="N46" s="68">
        <f t="shared" si="18"/>
        <v>31.536000000000001</v>
      </c>
      <c r="O46" s="87">
        <f t="shared" si="18"/>
        <v>0.15</v>
      </c>
      <c r="P46" s="90" t="str">
        <f t="shared" ref="P46:S46" si="19">IF(P15=0,"",P15)</f>
        <v/>
      </c>
      <c r="Q46" s="90" t="str">
        <f t="shared" si="19"/>
        <v/>
      </c>
      <c r="R46" s="90" t="str">
        <f t="shared" si="19"/>
        <v/>
      </c>
      <c r="S46" s="90" t="str">
        <f t="shared" si="19"/>
        <v/>
      </c>
      <c r="V46" s="158" t="s">
        <v>471</v>
      </c>
      <c r="W46" s="47" t="str">
        <f t="shared" si="11"/>
        <v>New commercial - PS Space Heat GAS Natural gas boiler</v>
      </c>
      <c r="X46" s="47" t="s">
        <v>34</v>
      </c>
      <c r="Y46" s="47" t="s">
        <v>1</v>
      </c>
      <c r="Z46" s="85"/>
      <c r="AD46" s="158"/>
    </row>
    <row r="47" spans="1:30" x14ac:dyDescent="0.45">
      <c r="A47" s="86" t="str">
        <f t="shared" si="12"/>
        <v>CHPSGAS_02_DBoi</v>
      </c>
      <c r="B47" s="67" t="str">
        <f t="shared" si="13"/>
        <v>New commercial - PS Space Heat GAS Natural gas boiler.HeatHotwater</v>
      </c>
      <c r="C47" s="67" t="str">
        <f t="shared" si="6"/>
        <v>COMGAS</v>
      </c>
      <c r="D47" s="86" t="s">
        <v>327</v>
      </c>
      <c r="E47" s="87" t="str">
        <f t="shared" si="7"/>
        <v/>
      </c>
      <c r="F47" s="87">
        <f t="shared" si="8"/>
        <v>0.88349999999999995</v>
      </c>
      <c r="G47" s="87">
        <f t="shared" si="8"/>
        <v>0.59670000000000001</v>
      </c>
      <c r="H47" s="87" t="str">
        <f t="shared" si="8"/>
        <v/>
      </c>
      <c r="I47" s="88">
        <f t="shared" ref="I47:O47" si="20">I16</f>
        <v>2013</v>
      </c>
      <c r="J47" s="82">
        <f t="shared" si="20"/>
        <v>119.9</v>
      </c>
      <c r="K47" s="82">
        <f t="shared" si="20"/>
        <v>4</v>
      </c>
      <c r="L47" s="89">
        <f t="shared" si="20"/>
        <v>0.01</v>
      </c>
      <c r="M47" s="88">
        <f t="shared" si="20"/>
        <v>20</v>
      </c>
      <c r="N47" s="68">
        <f t="shared" si="20"/>
        <v>31.536000000000001</v>
      </c>
      <c r="O47" s="87">
        <f t="shared" si="20"/>
        <v>0.16</v>
      </c>
      <c r="P47" s="90" t="str">
        <f t="shared" ref="P47:S47" si="21">IF(P16=0,"",P16)</f>
        <v/>
      </c>
      <c r="Q47" s="90" t="str">
        <f t="shared" si="21"/>
        <v/>
      </c>
      <c r="R47" s="90" t="str">
        <f t="shared" si="21"/>
        <v/>
      </c>
      <c r="S47" s="90">
        <f t="shared" si="21"/>
        <v>0.6</v>
      </c>
      <c r="V47" s="158" t="s">
        <v>472</v>
      </c>
      <c r="W47" s="47" t="str">
        <f t="shared" si="11"/>
        <v>New commercial - PS Space Heat GAS Natural gas boiler.HeatHotwater</v>
      </c>
      <c r="X47" s="47" t="s">
        <v>34</v>
      </c>
      <c r="Y47" s="47" t="s">
        <v>1</v>
      </c>
      <c r="Z47" s="85"/>
      <c r="AD47" s="158"/>
    </row>
    <row r="48" spans="1:30" x14ac:dyDescent="0.45">
      <c r="A48" s="86" t="str">
        <f t="shared" si="12"/>
        <v>CHPSGAS_03_Boi</v>
      </c>
      <c r="B48" s="67" t="str">
        <f t="shared" si="13"/>
        <v>New commercial - PS Space Heat GAS Natural gas boiler condensing</v>
      </c>
      <c r="C48" s="67" t="str">
        <f t="shared" si="6"/>
        <v>COMGAS</v>
      </c>
      <c r="D48" s="86" t="s">
        <v>320</v>
      </c>
      <c r="E48" s="87">
        <f t="shared" si="7"/>
        <v>1.0229999999999999</v>
      </c>
      <c r="F48" s="87" t="str">
        <f t="shared" si="8"/>
        <v/>
      </c>
      <c r="G48" s="87" t="str">
        <f t="shared" si="8"/>
        <v/>
      </c>
      <c r="H48" s="87" t="str">
        <f t="shared" si="8"/>
        <v/>
      </c>
      <c r="I48" s="88">
        <f t="shared" ref="I48:O48" si="22">I17</f>
        <v>2013</v>
      </c>
      <c r="J48" s="82">
        <f t="shared" si="22"/>
        <v>256</v>
      </c>
      <c r="K48" s="82">
        <f t="shared" si="22"/>
        <v>7.3</v>
      </c>
      <c r="L48" s="89">
        <f t="shared" si="22"/>
        <v>0.01</v>
      </c>
      <c r="M48" s="88">
        <f t="shared" si="22"/>
        <v>20</v>
      </c>
      <c r="N48" s="68">
        <f t="shared" si="22"/>
        <v>31.536000000000001</v>
      </c>
      <c r="O48" s="87">
        <f t="shared" si="22"/>
        <v>0.15</v>
      </c>
      <c r="P48" s="90" t="str">
        <f t="shared" ref="P48:S48" si="23">IF(P17=0,"",P17)</f>
        <v/>
      </c>
      <c r="Q48" s="90" t="str">
        <f t="shared" si="23"/>
        <v/>
      </c>
      <c r="R48" s="90" t="str">
        <f t="shared" si="23"/>
        <v/>
      </c>
      <c r="S48" s="90" t="str">
        <f t="shared" si="23"/>
        <v/>
      </c>
      <c r="V48" s="158" t="s">
        <v>473</v>
      </c>
      <c r="W48" s="47" t="str">
        <f t="shared" si="11"/>
        <v>New commercial - PS Space Heat GAS Natural gas boiler condensing</v>
      </c>
      <c r="X48" s="47" t="s">
        <v>34</v>
      </c>
      <c r="Y48" s="47" t="s">
        <v>1</v>
      </c>
      <c r="Z48" s="85"/>
      <c r="AD48" s="158"/>
    </row>
    <row r="49" spans="1:30" x14ac:dyDescent="0.45">
      <c r="A49" s="86" t="str">
        <f t="shared" si="12"/>
        <v>CHPSGAS_04_DBoi</v>
      </c>
      <c r="B49" s="67" t="str">
        <f t="shared" si="13"/>
        <v>New commercial - PS Space Heat GAS Natural gas boiler condensing.HeatHotwater</v>
      </c>
      <c r="C49" s="67" t="str">
        <f t="shared" si="6"/>
        <v>COMGAS</v>
      </c>
      <c r="D49" s="86" t="s">
        <v>327</v>
      </c>
      <c r="E49" s="87" t="str">
        <f t="shared" si="7"/>
        <v/>
      </c>
      <c r="F49" s="87">
        <f t="shared" si="8"/>
        <v>0.99509999999999998</v>
      </c>
      <c r="G49" s="87">
        <f t="shared" si="8"/>
        <v>0.50467289719626196</v>
      </c>
      <c r="H49" s="87" t="str">
        <f t="shared" si="8"/>
        <v/>
      </c>
      <c r="I49" s="88">
        <f t="shared" ref="I49:O49" si="24">I18</f>
        <v>2013</v>
      </c>
      <c r="J49" s="82">
        <f t="shared" si="24"/>
        <v>281.60000000000002</v>
      </c>
      <c r="K49" s="82">
        <f t="shared" si="24"/>
        <v>7.3</v>
      </c>
      <c r="L49" s="89">
        <f t="shared" si="24"/>
        <v>0.01</v>
      </c>
      <c r="M49" s="88">
        <f t="shared" si="24"/>
        <v>20</v>
      </c>
      <c r="N49" s="68">
        <f t="shared" si="24"/>
        <v>31.536000000000001</v>
      </c>
      <c r="O49" s="87">
        <f t="shared" si="24"/>
        <v>0.16</v>
      </c>
      <c r="P49" s="90" t="str">
        <f t="shared" ref="P49:S49" si="25">IF(P18=0,"",P18)</f>
        <v/>
      </c>
      <c r="Q49" s="90" t="str">
        <f t="shared" si="25"/>
        <v/>
      </c>
      <c r="R49" s="90" t="str">
        <f t="shared" si="25"/>
        <v/>
      </c>
      <c r="S49" s="90">
        <f t="shared" si="25"/>
        <v>0.6</v>
      </c>
      <c r="V49" s="158" t="s">
        <v>474</v>
      </c>
      <c r="W49" s="47" t="str">
        <f t="shared" si="11"/>
        <v>New commercial - PS Space Heat GAS Natural gas boiler condensing.HeatHotwater</v>
      </c>
      <c r="X49" s="47" t="s">
        <v>34</v>
      </c>
      <c r="Y49" s="47" t="s">
        <v>1</v>
      </c>
      <c r="Z49" s="85"/>
      <c r="AD49" s="158"/>
    </row>
    <row r="50" spans="1:30" x14ac:dyDescent="0.45">
      <c r="A50" s="86" t="str">
        <f t="shared" si="12"/>
        <v>CHPSGAS_05_HP</v>
      </c>
      <c r="B50" s="67" t="str">
        <f t="shared" si="13"/>
        <v>New commercial - PS Space Heat GAS Natural gas air heat pump</v>
      </c>
      <c r="C50" s="67" t="str">
        <f t="shared" si="6"/>
        <v>COMAHT, COMGAS</v>
      </c>
      <c r="D50" s="86" t="s">
        <v>320</v>
      </c>
      <c r="E50" s="87">
        <f t="shared" si="7"/>
        <v>0.93</v>
      </c>
      <c r="F50" s="87" t="str">
        <f t="shared" si="8"/>
        <v/>
      </c>
      <c r="G50" s="87" t="str">
        <f t="shared" si="8"/>
        <v/>
      </c>
      <c r="H50" s="87" t="str">
        <f t="shared" si="8"/>
        <v/>
      </c>
      <c r="I50" s="88">
        <f t="shared" ref="I50:O50" si="26">I19</f>
        <v>2013</v>
      </c>
      <c r="J50" s="82">
        <f t="shared" si="26"/>
        <v>509</v>
      </c>
      <c r="K50" s="82">
        <f t="shared" si="26"/>
        <v>9</v>
      </c>
      <c r="L50" s="89">
        <f t="shared" si="26"/>
        <v>0.01</v>
      </c>
      <c r="M50" s="88">
        <f t="shared" si="26"/>
        <v>20</v>
      </c>
      <c r="N50" s="68">
        <f t="shared" si="26"/>
        <v>31.536000000000001</v>
      </c>
      <c r="O50" s="87">
        <f t="shared" si="26"/>
        <v>0.15</v>
      </c>
      <c r="P50" s="90">
        <f t="shared" ref="P50:S50" si="27">IF(P19=0,"",P19)</f>
        <v>0.42857142857142899</v>
      </c>
      <c r="Q50" s="90" t="str">
        <f t="shared" si="27"/>
        <v/>
      </c>
      <c r="R50" s="90" t="str">
        <f t="shared" si="27"/>
        <v/>
      </c>
      <c r="S50" s="90" t="str">
        <f t="shared" si="27"/>
        <v/>
      </c>
      <c r="V50" s="158" t="s">
        <v>475</v>
      </c>
      <c r="W50" s="47" t="str">
        <f t="shared" si="11"/>
        <v>New commercial - PS Space Heat GAS Natural gas air heat pump</v>
      </c>
      <c r="X50" s="47" t="s">
        <v>34</v>
      </c>
      <c r="Y50" s="47" t="s">
        <v>1</v>
      </c>
      <c r="Z50" s="85"/>
      <c r="AD50" s="158"/>
    </row>
    <row r="51" spans="1:30" x14ac:dyDescent="0.45">
      <c r="A51" s="86" t="str">
        <f t="shared" si="12"/>
        <v>CHPSGAS_06_DHP</v>
      </c>
      <c r="B51" s="67" t="str">
        <f t="shared" si="13"/>
        <v>New commercial - PS Space Heat GAS Natural gas air heat pump.HeatCool</v>
      </c>
      <c r="C51" s="67" t="str">
        <f t="shared" si="6"/>
        <v>COMAHT, COMGAS</v>
      </c>
      <c r="D51" s="86" t="s">
        <v>326</v>
      </c>
      <c r="E51" s="87" t="str">
        <f t="shared" si="7"/>
        <v/>
      </c>
      <c r="F51" s="87">
        <f t="shared" si="8"/>
        <v>0.93</v>
      </c>
      <c r="G51" s="87" t="str">
        <f t="shared" si="8"/>
        <v/>
      </c>
      <c r="H51" s="87">
        <f t="shared" si="8"/>
        <v>1</v>
      </c>
      <c r="I51" s="88">
        <f t="shared" ref="I51:O51" si="28">I20</f>
        <v>2013</v>
      </c>
      <c r="J51" s="82">
        <f t="shared" si="28"/>
        <v>509</v>
      </c>
      <c r="K51" s="82">
        <f t="shared" si="28"/>
        <v>9</v>
      </c>
      <c r="L51" s="89">
        <f t="shared" si="28"/>
        <v>0.01</v>
      </c>
      <c r="M51" s="88">
        <f t="shared" si="28"/>
        <v>20</v>
      </c>
      <c r="N51" s="68">
        <f t="shared" si="28"/>
        <v>31.536000000000001</v>
      </c>
      <c r="O51" s="87">
        <f t="shared" si="28"/>
        <v>0.15</v>
      </c>
      <c r="P51" s="90">
        <f t="shared" ref="P51:S51" si="29">IF(P20=0,"",P20)</f>
        <v>0.42857142857142899</v>
      </c>
      <c r="Q51" s="90" t="str">
        <f t="shared" si="29"/>
        <v/>
      </c>
      <c r="R51" s="90" t="str">
        <f t="shared" si="29"/>
        <v/>
      </c>
      <c r="S51" s="90" t="str">
        <f t="shared" si="29"/>
        <v/>
      </c>
      <c r="V51" s="158" t="s">
        <v>476</v>
      </c>
      <c r="W51" s="47" t="str">
        <f t="shared" si="11"/>
        <v>New commercial - PS Space Heat GAS Natural gas air heat pump.HeatCool</v>
      </c>
      <c r="X51" s="47" t="s">
        <v>34</v>
      </c>
      <c r="Y51" s="47" t="s">
        <v>1</v>
      </c>
      <c r="Z51" s="85"/>
      <c r="AD51" s="158"/>
    </row>
    <row r="52" spans="1:30" x14ac:dyDescent="0.45">
      <c r="A52" s="86" t="str">
        <f t="shared" si="12"/>
        <v>CHPSLPG_01_Boi</v>
      </c>
      <c r="B52" s="67" t="str">
        <f t="shared" si="13"/>
        <v>New commercial - PS Space Heat LPG LPG boiler</v>
      </c>
      <c r="C52" s="67" t="str">
        <f t="shared" si="6"/>
        <v>COMLPG</v>
      </c>
      <c r="D52" s="86" t="s">
        <v>320</v>
      </c>
      <c r="E52" s="87">
        <f t="shared" si="7"/>
        <v>0.79049999999999998</v>
      </c>
      <c r="F52" s="87" t="str">
        <f t="shared" si="8"/>
        <v/>
      </c>
      <c r="G52" s="87" t="str">
        <f t="shared" si="8"/>
        <v/>
      </c>
      <c r="H52" s="87" t="str">
        <f t="shared" si="8"/>
        <v/>
      </c>
      <c r="I52" s="88">
        <f t="shared" ref="I52:O52" si="30">I21</f>
        <v>2013</v>
      </c>
      <c r="J52" s="82">
        <f t="shared" si="30"/>
        <v>147</v>
      </c>
      <c r="K52" s="82">
        <f t="shared" si="30"/>
        <v>8.5</v>
      </c>
      <c r="L52" s="89">
        <f t="shared" si="30"/>
        <v>0.01</v>
      </c>
      <c r="M52" s="88">
        <f t="shared" si="30"/>
        <v>20</v>
      </c>
      <c r="N52" s="68">
        <f t="shared" si="30"/>
        <v>31.536000000000001</v>
      </c>
      <c r="O52" s="87">
        <f t="shared" si="30"/>
        <v>0.15</v>
      </c>
      <c r="P52" s="90" t="str">
        <f t="shared" ref="P52:S52" si="31">IF(P21=0,"",P21)</f>
        <v/>
      </c>
      <c r="Q52" s="90" t="str">
        <f t="shared" si="31"/>
        <v/>
      </c>
      <c r="R52" s="90" t="str">
        <f t="shared" si="31"/>
        <v/>
      </c>
      <c r="S52" s="90" t="str">
        <f t="shared" si="31"/>
        <v/>
      </c>
      <c r="V52" s="158" t="s">
        <v>483</v>
      </c>
      <c r="W52" s="47" t="str">
        <f t="shared" si="11"/>
        <v>New commercial - PS Space Heat LPG LPG boiler</v>
      </c>
      <c r="X52" s="47" t="s">
        <v>34</v>
      </c>
      <c r="Y52" s="47" t="s">
        <v>1</v>
      </c>
      <c r="AD52" s="158"/>
    </row>
    <row r="53" spans="1:30" x14ac:dyDescent="0.45">
      <c r="A53" s="86" t="str">
        <f t="shared" si="12"/>
        <v>CHPSLPG_02_DBoi</v>
      </c>
      <c r="B53" s="67" t="str">
        <f t="shared" si="13"/>
        <v>New commercial - PS Space Heat LPG LPG boiler.HeatHotwater</v>
      </c>
      <c r="C53" s="67" t="str">
        <f t="shared" si="6"/>
        <v>COMLPG</v>
      </c>
      <c r="D53" s="86" t="s">
        <v>327</v>
      </c>
      <c r="E53" s="87" t="str">
        <f t="shared" si="7"/>
        <v/>
      </c>
      <c r="F53" s="87">
        <f t="shared" si="8"/>
        <v>0.68262</v>
      </c>
      <c r="G53" s="87">
        <f t="shared" si="8"/>
        <v>0.73569482288828403</v>
      </c>
      <c r="H53" s="87" t="str">
        <f t="shared" si="8"/>
        <v/>
      </c>
      <c r="I53" s="88">
        <f t="shared" ref="I53:O53" si="32">I22</f>
        <v>2013</v>
      </c>
      <c r="J53" s="82">
        <f t="shared" si="32"/>
        <v>161.69999999999999</v>
      </c>
      <c r="K53" s="82">
        <f t="shared" si="32"/>
        <v>1.32</v>
      </c>
      <c r="L53" s="89">
        <f t="shared" si="32"/>
        <v>0.01</v>
      </c>
      <c r="M53" s="88">
        <f t="shared" si="32"/>
        <v>20</v>
      </c>
      <c r="N53" s="68">
        <f t="shared" si="32"/>
        <v>31.536000000000001</v>
      </c>
      <c r="O53" s="87">
        <f t="shared" si="32"/>
        <v>0.16</v>
      </c>
      <c r="P53" s="90" t="str">
        <f t="shared" ref="P53:S53" si="33">IF(P22=0,"",P22)</f>
        <v/>
      </c>
      <c r="Q53" s="90" t="str">
        <f t="shared" si="33"/>
        <v/>
      </c>
      <c r="R53" s="90" t="str">
        <f t="shared" si="33"/>
        <v/>
      </c>
      <c r="S53" s="90">
        <f t="shared" si="33"/>
        <v>0.6</v>
      </c>
      <c r="V53" s="158" t="s">
        <v>484</v>
      </c>
      <c r="W53" s="47" t="str">
        <f t="shared" si="11"/>
        <v>New commercial - PS Space Heat LPG LPG boiler.HeatHotwater</v>
      </c>
      <c r="X53" s="47" t="s">
        <v>34</v>
      </c>
      <c r="Y53" s="47" t="s">
        <v>1</v>
      </c>
      <c r="AD53" s="158"/>
    </row>
    <row r="54" spans="1:30" x14ac:dyDescent="0.45">
      <c r="A54" s="86" t="str">
        <f t="shared" si="12"/>
        <v>CHPSLPG_04_DHP</v>
      </c>
      <c r="B54" s="67" t="str">
        <f t="shared" si="13"/>
        <v>New commercial - PS Space Heat LPG LPG air heat pump.HeatCool</v>
      </c>
      <c r="C54" s="67" t="str">
        <f t="shared" si="6"/>
        <v>COMAHT, COMLPG</v>
      </c>
      <c r="D54" s="86" t="s">
        <v>326</v>
      </c>
      <c r="E54" s="87" t="str">
        <f t="shared" si="7"/>
        <v/>
      </c>
      <c r="F54" s="87">
        <f t="shared" si="8"/>
        <v>0.93</v>
      </c>
      <c r="G54" s="87" t="str">
        <f t="shared" si="8"/>
        <v/>
      </c>
      <c r="H54" s="87">
        <f t="shared" si="8"/>
        <v>1</v>
      </c>
      <c r="I54" s="88">
        <f t="shared" ref="I54:O54" si="34">I23</f>
        <v>2013</v>
      </c>
      <c r="J54" s="82">
        <f t="shared" si="34"/>
        <v>600</v>
      </c>
      <c r="K54" s="82">
        <f t="shared" si="34"/>
        <v>7.84</v>
      </c>
      <c r="L54" s="89">
        <f t="shared" si="34"/>
        <v>0.01</v>
      </c>
      <c r="M54" s="88">
        <f t="shared" si="34"/>
        <v>20</v>
      </c>
      <c r="N54" s="68">
        <f t="shared" si="34"/>
        <v>31.536000000000001</v>
      </c>
      <c r="O54" s="87">
        <f t="shared" si="34"/>
        <v>0.15</v>
      </c>
      <c r="P54" s="90">
        <f t="shared" ref="P54:S54" si="35">IF(P23=0,"",P23)</f>
        <v>0.5</v>
      </c>
      <c r="Q54" s="90" t="str">
        <f t="shared" si="35"/>
        <v/>
      </c>
      <c r="R54" s="90" t="str">
        <f t="shared" si="35"/>
        <v/>
      </c>
      <c r="S54" s="90" t="str">
        <f t="shared" si="35"/>
        <v/>
      </c>
      <c r="V54" s="158" t="s">
        <v>485</v>
      </c>
      <c r="W54" s="47" t="str">
        <f t="shared" si="11"/>
        <v>New commercial - PS Space Heat LPG LPG air heat pump.HeatCool</v>
      </c>
      <c r="X54" s="47" t="s">
        <v>34</v>
      </c>
      <c r="Y54" s="47" t="s">
        <v>1</v>
      </c>
      <c r="AD54" s="158"/>
    </row>
    <row r="55" spans="1:30" x14ac:dyDescent="0.45">
      <c r="A55" s="86" t="str">
        <f t="shared" si="12"/>
        <v>CHPSHET_01_DH</v>
      </c>
      <c r="B55" s="67" t="str">
        <f t="shared" si="13"/>
        <v>New commercial - PS Space Heat HET District heat exchanger.HeatHotwater</v>
      </c>
      <c r="C55" s="67" t="str">
        <f t="shared" si="6"/>
        <v>COMHET</v>
      </c>
      <c r="D55" s="86" t="s">
        <v>327</v>
      </c>
      <c r="E55" s="87" t="str">
        <f t="shared" si="7"/>
        <v/>
      </c>
      <c r="F55" s="87">
        <f t="shared" si="8"/>
        <v>0.88349999999999995</v>
      </c>
      <c r="G55" s="87">
        <f t="shared" si="8"/>
        <v>0.9</v>
      </c>
      <c r="H55" s="87" t="str">
        <f t="shared" si="8"/>
        <v/>
      </c>
      <c r="I55" s="88">
        <f t="shared" ref="I55:O55" si="36">I24</f>
        <v>2013</v>
      </c>
      <c r="J55" s="82">
        <f t="shared" si="36"/>
        <v>70</v>
      </c>
      <c r="K55" s="82">
        <f t="shared" si="36"/>
        <v>1</v>
      </c>
      <c r="L55" s="89">
        <f t="shared" si="36"/>
        <v>0.01</v>
      </c>
      <c r="M55" s="88">
        <f t="shared" si="36"/>
        <v>20</v>
      </c>
      <c r="N55" s="68">
        <f t="shared" si="36"/>
        <v>31.536000000000001</v>
      </c>
      <c r="O55" s="87">
        <f t="shared" si="36"/>
        <v>0.16</v>
      </c>
      <c r="P55" s="90" t="str">
        <f t="shared" ref="P55:S55" si="37">IF(P24=0,"",P24)</f>
        <v/>
      </c>
      <c r="Q55" s="90" t="str">
        <f t="shared" si="37"/>
        <v/>
      </c>
      <c r="R55" s="90" t="str">
        <f t="shared" si="37"/>
        <v/>
      </c>
      <c r="S55" s="90">
        <f t="shared" si="37"/>
        <v>0.6</v>
      </c>
      <c r="V55" s="158" t="s">
        <v>486</v>
      </c>
      <c r="W55" s="47" t="str">
        <f t="shared" si="11"/>
        <v>New commercial - PS Space Heat HET District heat exchanger.HeatHotwater</v>
      </c>
      <c r="X55" s="47" t="s">
        <v>34</v>
      </c>
      <c r="Y55" s="47" t="s">
        <v>1</v>
      </c>
      <c r="AD55" s="158"/>
    </row>
    <row r="56" spans="1:30" x14ac:dyDescent="0.45">
      <c r="A56" s="86" t="str">
        <f t="shared" si="12"/>
        <v>CHPSOIL_01_Boi</v>
      </c>
      <c r="B56" s="67" t="str">
        <f t="shared" si="13"/>
        <v>New commercial - PS Space Heat OIL Oil boiler</v>
      </c>
      <c r="C56" s="67" t="str">
        <f t="shared" si="6"/>
        <v>COMOIL</v>
      </c>
      <c r="D56" s="86" t="s">
        <v>320</v>
      </c>
      <c r="E56" s="87">
        <f t="shared" si="7"/>
        <v>0.67889999999999995</v>
      </c>
      <c r="F56" s="87" t="str">
        <f t="shared" si="8"/>
        <v/>
      </c>
      <c r="G56" s="87" t="str">
        <f t="shared" si="8"/>
        <v/>
      </c>
      <c r="H56" s="87" t="str">
        <f t="shared" si="8"/>
        <v/>
      </c>
      <c r="I56" s="88">
        <f t="shared" ref="I56:O56" si="38">I25</f>
        <v>2013</v>
      </c>
      <c r="J56" s="82">
        <f t="shared" si="38"/>
        <v>62.45</v>
      </c>
      <c r="K56" s="82">
        <f t="shared" si="38"/>
        <v>1.25</v>
      </c>
      <c r="L56" s="89">
        <f t="shared" si="38"/>
        <v>0.01</v>
      </c>
      <c r="M56" s="88">
        <f t="shared" si="38"/>
        <v>20</v>
      </c>
      <c r="N56" s="68">
        <f t="shared" si="38"/>
        <v>31.536000000000001</v>
      </c>
      <c r="O56" s="87">
        <f t="shared" si="38"/>
        <v>0.15</v>
      </c>
      <c r="P56" s="90" t="str">
        <f t="shared" ref="P56:S56" si="39">IF(P25=0,"",P25)</f>
        <v/>
      </c>
      <c r="Q56" s="90" t="str">
        <f t="shared" si="39"/>
        <v/>
      </c>
      <c r="R56" s="90" t="str">
        <f t="shared" si="39"/>
        <v/>
      </c>
      <c r="S56" s="90" t="str">
        <f t="shared" si="39"/>
        <v/>
      </c>
      <c r="V56" s="158" t="s">
        <v>487</v>
      </c>
      <c r="W56" s="47" t="str">
        <f t="shared" si="11"/>
        <v>New commercial - PS Space Heat OIL Oil boiler</v>
      </c>
      <c r="X56" s="47" t="s">
        <v>34</v>
      </c>
      <c r="Y56" s="47" t="s">
        <v>1</v>
      </c>
      <c r="AD56" s="158"/>
    </row>
    <row r="57" spans="1:30" x14ac:dyDescent="0.45">
      <c r="A57" s="86" t="str">
        <f t="shared" si="12"/>
        <v>CHPSOIL_02_DBoi</v>
      </c>
      <c r="B57" s="67" t="str">
        <f t="shared" si="13"/>
        <v>New commercial - PS Space Heat OIL Oil boiler.HeatHotwater</v>
      </c>
      <c r="C57" s="67" t="str">
        <f t="shared" si="6"/>
        <v>COMOIL</v>
      </c>
      <c r="D57" s="86" t="s">
        <v>327</v>
      </c>
      <c r="E57" s="87" t="str">
        <f t="shared" si="7"/>
        <v/>
      </c>
      <c r="F57" s="87">
        <f t="shared" si="8"/>
        <v>0.79049999999999998</v>
      </c>
      <c r="G57" s="87">
        <f t="shared" si="8"/>
        <v>0.59670000000000001</v>
      </c>
      <c r="H57" s="87" t="str">
        <f t="shared" si="8"/>
        <v/>
      </c>
      <c r="I57" s="88">
        <f t="shared" ref="I57:O57" si="40">I26</f>
        <v>2013</v>
      </c>
      <c r="J57" s="82">
        <f t="shared" si="40"/>
        <v>68.694999999999993</v>
      </c>
      <c r="K57" s="82">
        <f t="shared" si="40"/>
        <v>1</v>
      </c>
      <c r="L57" s="89">
        <f t="shared" si="40"/>
        <v>0.01</v>
      </c>
      <c r="M57" s="88">
        <f t="shared" si="40"/>
        <v>20</v>
      </c>
      <c r="N57" s="68">
        <f t="shared" si="40"/>
        <v>31.536000000000001</v>
      </c>
      <c r="O57" s="87">
        <f t="shared" si="40"/>
        <v>0.16</v>
      </c>
      <c r="P57" s="90" t="str">
        <f t="shared" ref="P57:S57" si="41">IF(P26=0,"",P26)</f>
        <v/>
      </c>
      <c r="Q57" s="90" t="str">
        <f t="shared" si="41"/>
        <v/>
      </c>
      <c r="R57" s="90" t="str">
        <f t="shared" si="41"/>
        <v/>
      </c>
      <c r="S57" s="90">
        <f t="shared" si="41"/>
        <v>0.6</v>
      </c>
      <c r="V57" s="158" t="s">
        <v>488</v>
      </c>
      <c r="W57" s="47" t="str">
        <f t="shared" si="11"/>
        <v>New commercial - PS Space Heat OIL Oil boiler.HeatHotwater</v>
      </c>
      <c r="X57" s="47" t="s">
        <v>34</v>
      </c>
      <c r="Y57" s="47" t="s">
        <v>1</v>
      </c>
      <c r="AD57" s="158"/>
    </row>
    <row r="58" spans="1:30" x14ac:dyDescent="0.45">
      <c r="A58" s="86" t="str">
        <f t="shared" si="12"/>
        <v>CHPSOIL_03_DBoi</v>
      </c>
      <c r="B58" s="67" t="str">
        <f t="shared" si="13"/>
        <v>New commercial - PS Space Heat OIL Oil boiler condensing.HeatHotwater</v>
      </c>
      <c r="C58" s="67" t="str">
        <f t="shared" si="6"/>
        <v>COMOIL</v>
      </c>
      <c r="D58" s="86" t="s">
        <v>327</v>
      </c>
      <c r="E58" s="87" t="str">
        <f t="shared" si="7"/>
        <v/>
      </c>
      <c r="F58" s="87">
        <f t="shared" si="8"/>
        <v>0.93</v>
      </c>
      <c r="G58" s="87">
        <f t="shared" si="8"/>
        <v>0.34200000000000003</v>
      </c>
      <c r="H58" s="87" t="str">
        <f t="shared" si="8"/>
        <v/>
      </c>
      <c r="I58" s="88">
        <f t="shared" ref="I58:O58" si="42">I27</f>
        <v>2013</v>
      </c>
      <c r="J58" s="82">
        <f t="shared" si="42"/>
        <v>279</v>
      </c>
      <c r="K58" s="82">
        <f t="shared" si="42"/>
        <v>4</v>
      </c>
      <c r="L58" s="89">
        <f t="shared" si="42"/>
        <v>0.01</v>
      </c>
      <c r="M58" s="88">
        <f t="shared" si="42"/>
        <v>20</v>
      </c>
      <c r="N58" s="68">
        <f t="shared" si="42"/>
        <v>31.536000000000001</v>
      </c>
      <c r="O58" s="87">
        <f t="shared" si="42"/>
        <v>0.16</v>
      </c>
      <c r="P58" s="90" t="str">
        <f t="shared" ref="P58:S58" si="43">IF(P27=0,"",P27)</f>
        <v/>
      </c>
      <c r="Q58" s="90" t="str">
        <f t="shared" si="43"/>
        <v/>
      </c>
      <c r="R58" s="90" t="str">
        <f t="shared" si="43"/>
        <v/>
      </c>
      <c r="S58" s="90">
        <f t="shared" si="43"/>
        <v>0.6</v>
      </c>
      <c r="V58" s="158" t="s">
        <v>489</v>
      </c>
      <c r="W58" s="47" t="str">
        <f t="shared" si="11"/>
        <v>New commercial - PS Space Heat OIL Oil boiler condensing.HeatHotwater</v>
      </c>
      <c r="X58" s="47" t="s">
        <v>34</v>
      </c>
      <c r="Y58" s="47" t="s">
        <v>1</v>
      </c>
      <c r="AD58" s="158"/>
    </row>
    <row r="59" spans="1:30" x14ac:dyDescent="0.45">
      <c r="A59" s="86" t="str">
        <f t="shared" si="12"/>
        <v>CHPSSOL_01_EBkp</v>
      </c>
      <c r="B59" s="67" t="str">
        <f t="shared" si="13"/>
        <v>New commercial - PS Space Heat SOL Solar collector with electric backup.HeatHotwater</v>
      </c>
      <c r="C59" s="67" t="str">
        <f t="shared" si="6"/>
        <v>COMELC, COMSOL</v>
      </c>
      <c r="D59" s="86" t="s">
        <v>327</v>
      </c>
      <c r="E59" s="87" t="str">
        <f t="shared" si="7"/>
        <v/>
      </c>
      <c r="F59" s="87">
        <f t="shared" si="8"/>
        <v>0.76259999999999994</v>
      </c>
      <c r="G59" s="87">
        <f t="shared" si="8"/>
        <v>0.965853658536588</v>
      </c>
      <c r="H59" s="87" t="str">
        <f t="shared" si="8"/>
        <v/>
      </c>
      <c r="I59" s="88">
        <f t="shared" ref="I59:O59" si="44">I28</f>
        <v>2013</v>
      </c>
      <c r="J59" s="82">
        <f t="shared" si="44"/>
        <v>964.81651376146999</v>
      </c>
      <c r="K59" s="82">
        <f t="shared" si="44"/>
        <v>185</v>
      </c>
      <c r="L59" s="89">
        <f t="shared" si="44"/>
        <v>0.01</v>
      </c>
      <c r="M59" s="88">
        <f t="shared" si="44"/>
        <v>20</v>
      </c>
      <c r="N59" s="68">
        <f t="shared" si="44"/>
        <v>31.536000000000001</v>
      </c>
      <c r="O59" s="87">
        <f t="shared" si="44"/>
        <v>0.16</v>
      </c>
      <c r="P59" s="90" t="str">
        <f t="shared" ref="P59:S59" si="45">IF(P28=0,"",P28)</f>
        <v/>
      </c>
      <c r="Q59" s="90" t="str">
        <f t="shared" si="45"/>
        <v/>
      </c>
      <c r="R59" s="90">
        <f t="shared" si="45"/>
        <v>0.68</v>
      </c>
      <c r="S59" s="90">
        <f t="shared" si="45"/>
        <v>0.6</v>
      </c>
      <c r="V59" s="158" t="s">
        <v>490</v>
      </c>
      <c r="W59" s="47" t="str">
        <f t="shared" si="11"/>
        <v>New commercial - PS Space Heat SOL Solar collector with electric backup.HeatHotwater</v>
      </c>
      <c r="X59" s="47" t="s">
        <v>34</v>
      </c>
      <c r="Y59" s="47" t="s">
        <v>1</v>
      </c>
      <c r="AD59" s="158"/>
    </row>
    <row r="60" spans="1:30" x14ac:dyDescent="0.45">
      <c r="A60" s="86" t="str">
        <f t="shared" si="12"/>
        <v>CHPSSOL_02_DBkp</v>
      </c>
      <c r="B60" s="67" t="str">
        <f t="shared" si="13"/>
        <v>New commercial - PS Space Heat SOL Solar collector with diesel backup.HeatHotwater</v>
      </c>
      <c r="C60" s="67" t="str">
        <f t="shared" si="6"/>
        <v>COMOIL, COMSOL</v>
      </c>
      <c r="D60" s="86" t="s">
        <v>327</v>
      </c>
      <c r="E60" s="87" t="str">
        <f t="shared" si="7"/>
        <v/>
      </c>
      <c r="F60" s="87">
        <f t="shared" si="8"/>
        <v>0.76259999999999994</v>
      </c>
      <c r="G60" s="87">
        <f t="shared" si="8"/>
        <v>0.59268292682926904</v>
      </c>
      <c r="H60" s="87" t="str">
        <f t="shared" si="8"/>
        <v/>
      </c>
      <c r="I60" s="88">
        <f t="shared" ref="I60:O60" si="46">I29</f>
        <v>2013</v>
      </c>
      <c r="J60" s="82">
        <f t="shared" si="46"/>
        <v>964.81651376146999</v>
      </c>
      <c r="K60" s="82">
        <f t="shared" si="46"/>
        <v>185</v>
      </c>
      <c r="L60" s="89">
        <f t="shared" si="46"/>
        <v>0.01</v>
      </c>
      <c r="M60" s="88">
        <f t="shared" si="46"/>
        <v>20</v>
      </c>
      <c r="N60" s="68">
        <f t="shared" si="46"/>
        <v>31.536000000000001</v>
      </c>
      <c r="O60" s="87">
        <f t="shared" si="46"/>
        <v>0.16</v>
      </c>
      <c r="P60" s="90" t="str">
        <f t="shared" ref="P60:S60" si="47">IF(P29=0,"",P29)</f>
        <v/>
      </c>
      <c r="Q60" s="90" t="str">
        <f t="shared" si="47"/>
        <v/>
      </c>
      <c r="R60" s="90">
        <f t="shared" si="47"/>
        <v>0.71</v>
      </c>
      <c r="S60" s="90">
        <f t="shared" si="47"/>
        <v>0.6</v>
      </c>
      <c r="V60" s="158" t="s">
        <v>527</v>
      </c>
      <c r="W60" s="47" t="str">
        <f t="shared" si="11"/>
        <v>New commercial - PS Space Heat SOL Solar collector with diesel backup.HeatHotwater</v>
      </c>
      <c r="X60" s="47" t="s">
        <v>34</v>
      </c>
      <c r="Y60" s="47" t="s">
        <v>1</v>
      </c>
      <c r="AD60" s="158"/>
    </row>
    <row r="61" spans="1:30" x14ac:dyDescent="0.45">
      <c r="A61" s="86" t="str">
        <f t="shared" si="12"/>
        <v>CHPSSOL_03_GBkp</v>
      </c>
      <c r="B61" s="67" t="str">
        <f t="shared" si="13"/>
        <v>New commercial - PS Space Heat SOL Solar collector with gas backup.HeatHotwater</v>
      </c>
      <c r="C61" s="67" t="str">
        <f t="shared" si="6"/>
        <v>COMGAS, COMSOL</v>
      </c>
      <c r="D61" s="86" t="s">
        <v>327</v>
      </c>
      <c r="E61" s="87" t="str">
        <f t="shared" si="7"/>
        <v/>
      </c>
      <c r="F61" s="87">
        <f t="shared" si="8"/>
        <v>0.79049999999999998</v>
      </c>
      <c r="G61" s="87">
        <f t="shared" si="8"/>
        <v>0.59268292682926904</v>
      </c>
      <c r="H61" s="87" t="str">
        <f t="shared" si="8"/>
        <v/>
      </c>
      <c r="I61" s="88">
        <f t="shared" ref="I61:O61" si="48">I30</f>
        <v>2013</v>
      </c>
      <c r="J61" s="82">
        <f t="shared" si="48"/>
        <v>964.81651376146999</v>
      </c>
      <c r="K61" s="82">
        <f t="shared" si="48"/>
        <v>185</v>
      </c>
      <c r="L61" s="89">
        <f t="shared" si="48"/>
        <v>0.01</v>
      </c>
      <c r="M61" s="88">
        <f t="shared" si="48"/>
        <v>20</v>
      </c>
      <c r="N61" s="68">
        <f t="shared" si="48"/>
        <v>31.536000000000001</v>
      </c>
      <c r="O61" s="87">
        <f t="shared" si="48"/>
        <v>0.16</v>
      </c>
      <c r="P61" s="90" t="str">
        <f t="shared" ref="P61:S61" si="49">IF(P30=0,"",P30)</f>
        <v/>
      </c>
      <c r="Q61" s="90" t="str">
        <f t="shared" si="49"/>
        <v/>
      </c>
      <c r="R61" s="90">
        <f t="shared" si="49"/>
        <v>0.68</v>
      </c>
      <c r="S61" s="90">
        <f t="shared" si="49"/>
        <v>0.6</v>
      </c>
      <c r="V61" s="158" t="s">
        <v>528</v>
      </c>
      <c r="W61" s="47" t="str">
        <f t="shared" si="11"/>
        <v>New commercial - PS Space Heat SOL Solar collector with gas backup.HeatHotwater</v>
      </c>
      <c r="X61" s="47" t="s">
        <v>34</v>
      </c>
      <c r="Y61" s="47" t="s">
        <v>1</v>
      </c>
      <c r="AD61" s="158"/>
    </row>
    <row r="62" spans="1:30" x14ac:dyDescent="0.45">
      <c r="A62" s="91" t="str">
        <f t="shared" si="12"/>
        <v>CHPSBIO_01_DBoi</v>
      </c>
      <c r="B62" s="73" t="str">
        <f t="shared" si="13"/>
        <v>New commercial - PS Space Heat BIO Wood-pellets boiler.HeatHotwater</v>
      </c>
      <c r="C62" s="73" t="str">
        <f t="shared" si="6"/>
        <v>COMBIO</v>
      </c>
      <c r="D62" s="91" t="s">
        <v>327</v>
      </c>
      <c r="E62" s="97" t="str">
        <f t="shared" si="7"/>
        <v/>
      </c>
      <c r="F62" s="92">
        <f t="shared" si="8"/>
        <v>0.79049999999999998</v>
      </c>
      <c r="G62" s="92">
        <f t="shared" si="8"/>
        <v>0.37619999999999998</v>
      </c>
      <c r="H62" s="92" t="str">
        <f t="shared" si="8"/>
        <v/>
      </c>
      <c r="I62" s="93">
        <f t="shared" ref="I62:O62" si="50">I31</f>
        <v>2013</v>
      </c>
      <c r="J62" s="94">
        <f t="shared" si="50"/>
        <v>300</v>
      </c>
      <c r="K62" s="94">
        <f t="shared" si="50"/>
        <v>2</v>
      </c>
      <c r="L62" s="95">
        <f t="shared" si="50"/>
        <v>0.01</v>
      </c>
      <c r="M62" s="93">
        <f t="shared" si="50"/>
        <v>20</v>
      </c>
      <c r="N62" s="74">
        <f t="shared" si="50"/>
        <v>31.536000000000001</v>
      </c>
      <c r="O62" s="92">
        <f t="shared" si="50"/>
        <v>0.16</v>
      </c>
      <c r="P62" s="96" t="str">
        <f t="shared" ref="P62:S62" si="51">IF(P31=0,"",P31)</f>
        <v/>
      </c>
      <c r="Q62" s="96" t="str">
        <f t="shared" si="51"/>
        <v/>
      </c>
      <c r="R62" s="96" t="str">
        <f t="shared" si="51"/>
        <v/>
      </c>
      <c r="S62" s="96">
        <f t="shared" si="51"/>
        <v>0.6</v>
      </c>
      <c r="U62" s="97"/>
      <c r="V62" s="188" t="s">
        <v>491</v>
      </c>
      <c r="W62" s="97" t="str">
        <f t="shared" si="11"/>
        <v>New commercial - PS Space Heat BIO Wood-pellets boiler.HeatHotwater</v>
      </c>
      <c r="X62" s="97" t="s">
        <v>34</v>
      </c>
      <c r="Y62" s="97" t="s">
        <v>1</v>
      </c>
      <c r="Z62" s="97"/>
      <c r="AA62" s="97"/>
      <c r="AB62" s="97"/>
      <c r="AD62" s="188"/>
    </row>
    <row r="65" spans="1:34" x14ac:dyDescent="0.45">
      <c r="A65" s="216" t="s">
        <v>589</v>
      </c>
      <c r="B65" s="216"/>
    </row>
    <row r="66" spans="1:34" x14ac:dyDescent="0.45">
      <c r="D66" s="191" t="s">
        <v>576</v>
      </c>
      <c r="E66" s="48"/>
      <c r="F66" s="48"/>
      <c r="G66" s="48"/>
      <c r="H66" s="48"/>
      <c r="I66" s="49"/>
      <c r="J66" s="49"/>
      <c r="U66" s="50" t="s">
        <v>17</v>
      </c>
      <c r="V66" s="51"/>
      <c r="W66" s="52"/>
      <c r="X66" s="52"/>
      <c r="Y66" s="52"/>
      <c r="Z66" s="52"/>
      <c r="AA66" s="52"/>
      <c r="AB66" s="52"/>
    </row>
    <row r="67" spans="1:34" ht="39.4" x14ac:dyDescent="0.45">
      <c r="A67" s="53" t="s">
        <v>2</v>
      </c>
      <c r="B67" s="54" t="s">
        <v>3</v>
      </c>
      <c r="C67" s="53" t="s">
        <v>4</v>
      </c>
      <c r="D67" s="53" t="s">
        <v>5</v>
      </c>
      <c r="E67" s="55" t="s">
        <v>32</v>
      </c>
      <c r="F67" s="55" t="s">
        <v>328</v>
      </c>
      <c r="G67" s="55" t="s">
        <v>330</v>
      </c>
      <c r="H67" s="55" t="s">
        <v>331</v>
      </c>
      <c r="I67" s="56" t="s">
        <v>11</v>
      </c>
      <c r="J67" s="56" t="s">
        <v>7</v>
      </c>
      <c r="K67" s="56" t="s">
        <v>8</v>
      </c>
      <c r="L67" s="56" t="s">
        <v>9</v>
      </c>
      <c r="M67" s="56" t="s">
        <v>10</v>
      </c>
      <c r="N67" s="56" t="s">
        <v>12</v>
      </c>
      <c r="O67" s="56" t="s">
        <v>6</v>
      </c>
      <c r="P67" s="56" t="s">
        <v>345</v>
      </c>
      <c r="Q67" s="56" t="s">
        <v>346</v>
      </c>
      <c r="R67" s="56" t="s">
        <v>337</v>
      </c>
      <c r="S67" s="56" t="s">
        <v>339</v>
      </c>
      <c r="U67" s="54" t="s">
        <v>18</v>
      </c>
      <c r="V67" s="54" t="s">
        <v>2</v>
      </c>
      <c r="W67" s="54" t="s">
        <v>19</v>
      </c>
      <c r="X67" s="54" t="s">
        <v>20</v>
      </c>
      <c r="Y67" s="54" t="s">
        <v>21</v>
      </c>
      <c r="Z67" s="54" t="s">
        <v>22</v>
      </c>
      <c r="AA67" s="54" t="s">
        <v>23</v>
      </c>
      <c r="AB67" s="54" t="s">
        <v>24</v>
      </c>
    </row>
    <row r="68" spans="1:34" ht="26.25" x14ac:dyDescent="0.45">
      <c r="A68" s="201" t="s">
        <v>13</v>
      </c>
      <c r="B68" s="201" t="s">
        <v>14</v>
      </c>
      <c r="C68" s="201" t="s">
        <v>15</v>
      </c>
      <c r="D68" s="201" t="s">
        <v>16</v>
      </c>
      <c r="E68" s="202" t="s">
        <v>33</v>
      </c>
      <c r="F68" s="202"/>
      <c r="G68" s="202"/>
      <c r="H68" s="202"/>
      <c r="I68" s="203"/>
      <c r="J68" s="62" t="s">
        <v>594</v>
      </c>
      <c r="K68" s="62" t="s">
        <v>595</v>
      </c>
      <c r="L68" s="61" t="s">
        <v>596</v>
      </c>
      <c r="M68" s="203" t="s">
        <v>31</v>
      </c>
      <c r="N68" s="203"/>
      <c r="O68" s="62" t="s">
        <v>0</v>
      </c>
      <c r="P68" s="203"/>
      <c r="Q68" s="203"/>
      <c r="R68" s="203"/>
      <c r="S68" s="203"/>
      <c r="U68" s="63" t="s">
        <v>25</v>
      </c>
      <c r="V68" s="63" t="s">
        <v>26</v>
      </c>
      <c r="W68" s="63" t="s">
        <v>14</v>
      </c>
      <c r="X68" s="63" t="s">
        <v>27</v>
      </c>
      <c r="Y68" s="63" t="s">
        <v>28</v>
      </c>
      <c r="Z68" s="63" t="s">
        <v>35</v>
      </c>
      <c r="AA68" s="63" t="s">
        <v>29</v>
      </c>
      <c r="AB68" s="63" t="s">
        <v>30</v>
      </c>
    </row>
    <row r="69" spans="1:34" x14ac:dyDescent="0.45">
      <c r="A69" s="217" t="str">
        <f t="shared" ref="A69:A72" si="52">V69</f>
        <v>CHCSGH2_01_Boi</v>
      </c>
      <c r="B69" s="218" t="str">
        <f t="shared" ref="B69:B72" si="53">W69</f>
        <v>New commercial - CS Space Heat H2G Gaseous hydrogen boiler</v>
      </c>
      <c r="C69" s="219" t="s">
        <v>632</v>
      </c>
      <c r="D69" s="217" t="s">
        <v>319</v>
      </c>
      <c r="E69" s="220">
        <f>K90</f>
        <v>0.9</v>
      </c>
      <c r="F69" s="220"/>
      <c r="G69" s="220"/>
      <c r="H69" s="220"/>
      <c r="I69" s="221">
        <f>H90</f>
        <v>2030</v>
      </c>
      <c r="J69" s="222">
        <f>N90</f>
        <v>1.9996427044383505</v>
      </c>
      <c r="K69" s="223">
        <f>P90</f>
        <v>0.19996427044383505</v>
      </c>
      <c r="L69" s="224"/>
      <c r="M69" s="221">
        <f>Q90</f>
        <v>15</v>
      </c>
      <c r="N69" s="225">
        <f>G90</f>
        <v>1</v>
      </c>
      <c r="O69" s="220">
        <v>0.15</v>
      </c>
      <c r="P69" s="226"/>
      <c r="Q69" s="226"/>
      <c r="R69" s="226"/>
      <c r="S69" s="226"/>
      <c r="U69" s="189" t="s">
        <v>286</v>
      </c>
      <c r="V69" s="158" t="s">
        <v>580</v>
      </c>
      <c r="W69" s="47" t="str">
        <f>"New commercial - CS Space Heat "&amp;RIGHT(C69,3)&amp;" "&amp;AD69</f>
        <v>New commercial - CS Space Heat H2G Gaseous hydrogen boiler</v>
      </c>
      <c r="X69" s="47" t="s">
        <v>34</v>
      </c>
      <c r="Y69" s="158" t="s">
        <v>588</v>
      </c>
      <c r="Z69" s="85"/>
      <c r="AA69" s="85"/>
      <c r="AB69" s="85"/>
      <c r="AD69" s="158" t="s">
        <v>584</v>
      </c>
    </row>
    <row r="70" spans="1:34" x14ac:dyDescent="0.45">
      <c r="A70" s="86" t="str">
        <f t="shared" si="52"/>
        <v>CHCSGH2_02_DBoi</v>
      </c>
      <c r="B70" s="67" t="str">
        <f t="shared" si="53"/>
        <v>New commercial - CS Space Heat H2G Gaseous hydrogen boiler.HeatHotwater</v>
      </c>
      <c r="C70" s="159" t="s">
        <v>632</v>
      </c>
      <c r="D70" s="86" t="s">
        <v>325</v>
      </c>
      <c r="E70" s="87"/>
      <c r="F70" s="87">
        <f>E69</f>
        <v>0.9</v>
      </c>
      <c r="G70" s="213">
        <f>F70*G18/F18</f>
        <v>0.4564421741298722</v>
      </c>
      <c r="H70" s="87"/>
      <c r="I70" s="88">
        <f>I69</f>
        <v>2030</v>
      </c>
      <c r="J70" s="82">
        <f>J69</f>
        <v>1.9996427044383505</v>
      </c>
      <c r="K70" s="215">
        <f>K69</f>
        <v>0.19996427044383505</v>
      </c>
      <c r="L70" s="89"/>
      <c r="M70" s="88">
        <f>M69</f>
        <v>15</v>
      </c>
      <c r="N70" s="68">
        <f>N69</f>
        <v>1</v>
      </c>
      <c r="O70" s="87">
        <v>0.15</v>
      </c>
      <c r="P70" s="90"/>
      <c r="Q70" s="90"/>
      <c r="R70" s="90"/>
      <c r="S70" s="90">
        <f>S16</f>
        <v>0.6</v>
      </c>
      <c r="T70" s="211"/>
      <c r="U70" s="211"/>
      <c r="V70" s="158" t="s">
        <v>581</v>
      </c>
      <c r="W70" s="47" t="str">
        <f>"New commercial - CS Space Heat "&amp;RIGHT(C70,3)&amp;" "&amp;AD70</f>
        <v>New commercial - CS Space Heat H2G Gaseous hydrogen boiler.HeatHotwater</v>
      </c>
      <c r="X70" s="47" t="s">
        <v>34</v>
      </c>
      <c r="Y70" s="47" t="s">
        <v>588</v>
      </c>
      <c r="Z70" s="211"/>
      <c r="AA70" s="211"/>
      <c r="AB70" s="211"/>
      <c r="AC70" s="211"/>
      <c r="AD70" s="158" t="s">
        <v>585</v>
      </c>
      <c r="AE70" s="211"/>
      <c r="AF70" s="211"/>
      <c r="AG70" s="211"/>
      <c r="AH70" s="211"/>
    </row>
    <row r="71" spans="1:34" x14ac:dyDescent="0.45">
      <c r="A71" s="86" t="str">
        <f t="shared" si="52"/>
        <v>CHCSGH2_03_HP</v>
      </c>
      <c r="B71" s="67" t="str">
        <f t="shared" si="53"/>
        <v>New commercial - CS Space Heat H2G Gaseous hydrogen air heat pump</v>
      </c>
      <c r="C71" s="159" t="s">
        <v>633</v>
      </c>
      <c r="D71" s="86" t="s">
        <v>319</v>
      </c>
      <c r="E71" s="87">
        <f>E19</f>
        <v>0.93</v>
      </c>
      <c r="F71" s="87"/>
      <c r="G71" s="87"/>
      <c r="H71" s="87"/>
      <c r="I71" s="88">
        <f>H94</f>
        <v>2030</v>
      </c>
      <c r="J71" s="82">
        <f>N94</f>
        <v>5.4761457069259398</v>
      </c>
      <c r="K71" s="215">
        <f>P94</f>
        <v>0.32856874241555639</v>
      </c>
      <c r="L71" s="89"/>
      <c r="M71" s="88">
        <f>Q96</f>
        <v>19</v>
      </c>
      <c r="N71" s="68">
        <f>G96</f>
        <v>1</v>
      </c>
      <c r="O71" s="87">
        <v>0.15</v>
      </c>
      <c r="P71" s="90">
        <f>P19</f>
        <v>0.42857142857142899</v>
      </c>
      <c r="Q71" s="90"/>
      <c r="R71" s="90"/>
      <c r="S71" s="90"/>
      <c r="T71" s="211"/>
      <c r="U71" s="211"/>
      <c r="V71" s="158" t="s">
        <v>582</v>
      </c>
      <c r="W71" s="47" t="str">
        <f>"New commercial - CS Space Heat "&amp;RIGHT(C71,3)&amp;" "&amp;AD71</f>
        <v>New commercial - CS Space Heat H2G Gaseous hydrogen air heat pump</v>
      </c>
      <c r="X71" s="47" t="s">
        <v>34</v>
      </c>
      <c r="Y71" s="47" t="s">
        <v>588</v>
      </c>
      <c r="Z71" s="211"/>
      <c r="AA71" s="211"/>
      <c r="AB71" s="211"/>
      <c r="AC71" s="211"/>
      <c r="AD71" s="158" t="s">
        <v>586</v>
      </c>
      <c r="AE71" s="211"/>
      <c r="AF71" s="211"/>
      <c r="AG71" s="211"/>
      <c r="AH71" s="211"/>
    </row>
    <row r="72" spans="1:34" x14ac:dyDescent="0.45">
      <c r="A72" s="91" t="str">
        <f t="shared" si="52"/>
        <v>CHCSGH2_04_DHP</v>
      </c>
      <c r="B72" s="73" t="str">
        <f t="shared" si="53"/>
        <v>New commercial - CS Space Heat H2G Gaseous hydrogen heat pump.HeatCool</v>
      </c>
      <c r="C72" s="214" t="s">
        <v>633</v>
      </c>
      <c r="D72" s="91" t="s">
        <v>324</v>
      </c>
      <c r="E72" s="92"/>
      <c r="F72" s="92">
        <f>F20</f>
        <v>0.93</v>
      </c>
      <c r="G72" s="92"/>
      <c r="H72" s="92">
        <f>H20</f>
        <v>1</v>
      </c>
      <c r="I72" s="93">
        <f>I71</f>
        <v>2030</v>
      </c>
      <c r="J72" s="94">
        <f>J71</f>
        <v>5.4761457069259398</v>
      </c>
      <c r="K72" s="232">
        <f>K71</f>
        <v>0.32856874241555639</v>
      </c>
      <c r="L72" s="95"/>
      <c r="M72" s="93">
        <f>M71</f>
        <v>19</v>
      </c>
      <c r="N72" s="74">
        <f>N71</f>
        <v>1</v>
      </c>
      <c r="O72" s="92">
        <v>0.15</v>
      </c>
      <c r="P72" s="96">
        <f>P20</f>
        <v>0.42857142857142899</v>
      </c>
      <c r="Q72" s="96"/>
      <c r="R72" s="96"/>
      <c r="S72" s="96"/>
      <c r="T72" s="211"/>
      <c r="U72" s="212"/>
      <c r="V72" s="188" t="s">
        <v>583</v>
      </c>
      <c r="W72" s="97" t="str">
        <f>"New commercial - CS Space Heat "&amp;RIGHT(C72,3)&amp;" "&amp;AD72</f>
        <v>New commercial - CS Space Heat H2G Gaseous hydrogen heat pump.HeatCool</v>
      </c>
      <c r="X72" s="97" t="s">
        <v>34</v>
      </c>
      <c r="Y72" s="97" t="s">
        <v>588</v>
      </c>
      <c r="Z72" s="212"/>
      <c r="AA72" s="212"/>
      <c r="AB72" s="212"/>
      <c r="AC72" s="211"/>
      <c r="AD72" s="158" t="s">
        <v>587</v>
      </c>
      <c r="AE72" s="211"/>
      <c r="AF72" s="211"/>
      <c r="AG72" s="211"/>
      <c r="AH72" s="211"/>
    </row>
    <row r="73" spans="1:34" x14ac:dyDescent="0.45">
      <c r="A73" s="98"/>
      <c r="B73" s="75"/>
      <c r="C73" s="229"/>
      <c r="D73" s="98"/>
      <c r="E73" s="99"/>
      <c r="F73" s="99"/>
      <c r="G73" s="99"/>
      <c r="H73" s="99"/>
      <c r="I73" s="85"/>
      <c r="J73" s="100"/>
      <c r="K73" s="100"/>
      <c r="L73" s="101"/>
      <c r="M73" s="85"/>
      <c r="N73" s="76"/>
      <c r="O73" s="99"/>
      <c r="P73" s="102"/>
      <c r="Q73" s="102"/>
      <c r="R73" s="102"/>
      <c r="S73" s="102"/>
      <c r="T73" s="211"/>
      <c r="U73" s="230"/>
      <c r="V73" s="189"/>
      <c r="W73" s="85"/>
      <c r="X73" s="85"/>
      <c r="Y73" s="85"/>
      <c r="Z73" s="230"/>
      <c r="AA73" s="230"/>
      <c r="AB73" s="230"/>
      <c r="AC73" s="211"/>
      <c r="AD73" s="158"/>
      <c r="AE73" s="211"/>
      <c r="AF73" s="211"/>
      <c r="AG73" s="211"/>
      <c r="AH73" s="211"/>
    </row>
    <row r="74" spans="1:34" x14ac:dyDescent="0.45">
      <c r="D74" s="191" t="s">
        <v>576</v>
      </c>
      <c r="E74" s="48"/>
      <c r="F74" s="48"/>
      <c r="G74" s="48"/>
      <c r="H74" s="48"/>
      <c r="I74" s="49"/>
      <c r="J74" s="49"/>
      <c r="U74" s="50" t="s">
        <v>17</v>
      </c>
      <c r="V74" s="51"/>
      <c r="W74" s="52"/>
      <c r="X74" s="52"/>
      <c r="Y74" s="52"/>
      <c r="Z74" s="52"/>
      <c r="AA74" s="52"/>
      <c r="AB74" s="52"/>
      <c r="AC74" s="211"/>
      <c r="AD74" s="158"/>
      <c r="AE74" s="211"/>
      <c r="AF74" s="211"/>
      <c r="AG74" s="211"/>
      <c r="AH74" s="211"/>
    </row>
    <row r="75" spans="1:34" ht="39.4" x14ac:dyDescent="0.45">
      <c r="A75" s="53" t="s">
        <v>2</v>
      </c>
      <c r="B75" s="54" t="s">
        <v>3</v>
      </c>
      <c r="C75" s="53" t="s">
        <v>4</v>
      </c>
      <c r="D75" s="53" t="s">
        <v>5</v>
      </c>
      <c r="E75" s="55" t="s">
        <v>32</v>
      </c>
      <c r="F75" s="55" t="s">
        <v>329</v>
      </c>
      <c r="G75" s="55" t="s">
        <v>332</v>
      </c>
      <c r="H75" s="55" t="s">
        <v>333</v>
      </c>
      <c r="I75" s="56" t="s">
        <v>11</v>
      </c>
      <c r="J75" s="56" t="s">
        <v>7</v>
      </c>
      <c r="K75" s="56" t="s">
        <v>8</v>
      </c>
      <c r="L75" s="56" t="s">
        <v>9</v>
      </c>
      <c r="M75" s="56" t="s">
        <v>10</v>
      </c>
      <c r="N75" s="56" t="s">
        <v>12</v>
      </c>
      <c r="O75" s="56" t="s">
        <v>6</v>
      </c>
      <c r="P75" s="56" t="s">
        <v>345</v>
      </c>
      <c r="Q75" s="56" t="s">
        <v>346</v>
      </c>
      <c r="R75" s="56" t="s">
        <v>337</v>
      </c>
      <c r="S75" s="56" t="s">
        <v>366</v>
      </c>
      <c r="U75" s="54" t="s">
        <v>18</v>
      </c>
      <c r="V75" s="54" t="s">
        <v>2</v>
      </c>
      <c r="W75" s="54" t="s">
        <v>19</v>
      </c>
      <c r="X75" s="54" t="s">
        <v>20</v>
      </c>
      <c r="Y75" s="54" t="s">
        <v>21</v>
      </c>
      <c r="Z75" s="54" t="s">
        <v>22</v>
      </c>
      <c r="AA75" s="54" t="s">
        <v>23</v>
      </c>
      <c r="AB75" s="54" t="s">
        <v>24</v>
      </c>
      <c r="AC75" s="211"/>
      <c r="AD75" s="158"/>
      <c r="AE75" s="211"/>
      <c r="AF75" s="211"/>
      <c r="AG75" s="211"/>
      <c r="AH75" s="211"/>
    </row>
    <row r="76" spans="1:34" ht="26.25" x14ac:dyDescent="0.45">
      <c r="A76" s="201" t="s">
        <v>13</v>
      </c>
      <c r="B76" s="201" t="s">
        <v>14</v>
      </c>
      <c r="C76" s="201" t="s">
        <v>15</v>
      </c>
      <c r="D76" s="201" t="s">
        <v>16</v>
      </c>
      <c r="E76" s="202" t="s">
        <v>33</v>
      </c>
      <c r="F76" s="202"/>
      <c r="G76" s="202"/>
      <c r="H76" s="202"/>
      <c r="I76" s="203"/>
      <c r="J76" s="62" t="s">
        <v>594</v>
      </c>
      <c r="K76" s="62" t="s">
        <v>595</v>
      </c>
      <c r="L76" s="61" t="s">
        <v>596</v>
      </c>
      <c r="M76" s="203" t="s">
        <v>31</v>
      </c>
      <c r="N76" s="203"/>
      <c r="O76" s="62" t="s">
        <v>0</v>
      </c>
      <c r="P76" s="203"/>
      <c r="Q76" s="203"/>
      <c r="R76" s="203"/>
      <c r="S76" s="203"/>
      <c r="U76" s="63" t="s">
        <v>25</v>
      </c>
      <c r="V76" s="63" t="s">
        <v>26</v>
      </c>
      <c r="W76" s="63" t="s">
        <v>14</v>
      </c>
      <c r="X76" s="63" t="s">
        <v>27</v>
      </c>
      <c r="Y76" s="63" t="s">
        <v>28</v>
      </c>
      <c r="Z76" s="63" t="s">
        <v>35</v>
      </c>
      <c r="AA76" s="63" t="s">
        <v>29</v>
      </c>
      <c r="AB76" s="63" t="s">
        <v>30</v>
      </c>
      <c r="AC76" s="211"/>
      <c r="AD76" s="158"/>
      <c r="AE76" s="211"/>
      <c r="AF76" s="211"/>
      <c r="AG76" s="211"/>
      <c r="AH76" s="211"/>
    </row>
    <row r="77" spans="1:34" x14ac:dyDescent="0.45">
      <c r="A77" s="217" t="str">
        <f t="shared" ref="A77:A80" si="54">V77</f>
        <v>CHPSGH2_01_Boi</v>
      </c>
      <c r="B77" s="218" t="str">
        <f t="shared" ref="B77:B80" si="55">W77</f>
        <v>New commercial - PS Space Heat H2G Gaseous hydrogen boiler</v>
      </c>
      <c r="C77" s="219" t="s">
        <v>632</v>
      </c>
      <c r="D77" s="217" t="s">
        <v>319</v>
      </c>
      <c r="E77" s="220">
        <f>IF(E69=0,"",E69)</f>
        <v>0.9</v>
      </c>
      <c r="F77" s="220" t="str">
        <f t="shared" ref="F77:S77" si="56">IF(F69=0,"",F69)</f>
        <v/>
      </c>
      <c r="G77" s="220" t="str">
        <f t="shared" si="56"/>
        <v/>
      </c>
      <c r="H77" s="220" t="str">
        <f t="shared" si="56"/>
        <v/>
      </c>
      <c r="I77" s="221">
        <f t="shared" si="56"/>
        <v>2030</v>
      </c>
      <c r="J77" s="222">
        <f t="shared" si="56"/>
        <v>1.9996427044383505</v>
      </c>
      <c r="K77" s="223">
        <f t="shared" si="56"/>
        <v>0.19996427044383505</v>
      </c>
      <c r="L77" s="224" t="str">
        <f t="shared" si="56"/>
        <v/>
      </c>
      <c r="M77" s="221">
        <f t="shared" si="56"/>
        <v>15</v>
      </c>
      <c r="N77" s="225">
        <f t="shared" si="56"/>
        <v>1</v>
      </c>
      <c r="O77" s="220">
        <f t="shared" si="56"/>
        <v>0.15</v>
      </c>
      <c r="P77" s="226" t="str">
        <f t="shared" si="56"/>
        <v/>
      </c>
      <c r="Q77" s="226" t="str">
        <f t="shared" si="56"/>
        <v/>
      </c>
      <c r="R77" s="226" t="str">
        <f t="shared" si="56"/>
        <v/>
      </c>
      <c r="S77" s="226" t="str">
        <f t="shared" si="56"/>
        <v/>
      </c>
      <c r="U77" s="228" t="s">
        <v>286</v>
      </c>
      <c r="V77" s="228" t="s">
        <v>590</v>
      </c>
      <c r="W77" s="227" t="str">
        <f>"New commercial - PS Space Heat "&amp;RIGHT(C77,3)&amp;" "&amp;AD77</f>
        <v>New commercial - PS Space Heat H2G Gaseous hydrogen boiler</v>
      </c>
      <c r="X77" s="227" t="s">
        <v>34</v>
      </c>
      <c r="Y77" s="228" t="s">
        <v>588</v>
      </c>
      <c r="Z77" s="227"/>
      <c r="AA77" s="227"/>
      <c r="AB77" s="227"/>
      <c r="AD77" s="158" t="s">
        <v>584</v>
      </c>
    </row>
    <row r="78" spans="1:34" x14ac:dyDescent="0.45">
      <c r="A78" s="86" t="str">
        <f t="shared" si="54"/>
        <v>CHPSGH2_02_DBoi</v>
      </c>
      <c r="B78" s="67" t="str">
        <f t="shared" si="55"/>
        <v>New commercial - PS Space Heat H2G Gaseous hydrogen boiler.HeatHotwater</v>
      </c>
      <c r="C78" s="159" t="s">
        <v>632</v>
      </c>
      <c r="D78" s="86" t="s">
        <v>325</v>
      </c>
      <c r="E78" s="87" t="str">
        <f t="shared" ref="E78:S78" si="57">IF(E70=0,"",E70)</f>
        <v/>
      </c>
      <c r="F78" s="87">
        <f t="shared" si="57"/>
        <v>0.9</v>
      </c>
      <c r="G78" s="213">
        <f t="shared" si="57"/>
        <v>0.4564421741298722</v>
      </c>
      <c r="H78" s="87" t="str">
        <f t="shared" si="57"/>
        <v/>
      </c>
      <c r="I78" s="88">
        <f t="shared" si="57"/>
        <v>2030</v>
      </c>
      <c r="J78" s="82">
        <f t="shared" si="57"/>
        <v>1.9996427044383505</v>
      </c>
      <c r="K78" s="82">
        <f t="shared" si="57"/>
        <v>0.19996427044383505</v>
      </c>
      <c r="L78" s="89" t="str">
        <f t="shared" si="57"/>
        <v/>
      </c>
      <c r="M78" s="88">
        <f t="shared" si="57"/>
        <v>15</v>
      </c>
      <c r="N78" s="68">
        <f t="shared" si="57"/>
        <v>1</v>
      </c>
      <c r="O78" s="87">
        <f t="shared" si="57"/>
        <v>0.15</v>
      </c>
      <c r="P78" s="90" t="str">
        <f t="shared" si="57"/>
        <v/>
      </c>
      <c r="Q78" s="90" t="str">
        <f t="shared" si="57"/>
        <v/>
      </c>
      <c r="R78" s="90" t="str">
        <f t="shared" si="57"/>
        <v/>
      </c>
      <c r="S78" s="90">
        <f t="shared" si="57"/>
        <v>0.6</v>
      </c>
      <c r="U78" s="85"/>
      <c r="V78" s="189" t="s">
        <v>591</v>
      </c>
      <c r="W78" s="85" t="str">
        <f>"New commercial - PS Space Heat "&amp;RIGHT(C78,3)&amp;" "&amp;AD78</f>
        <v>New commercial - PS Space Heat H2G Gaseous hydrogen boiler.HeatHotwater</v>
      </c>
      <c r="X78" s="85" t="s">
        <v>34</v>
      </c>
      <c r="Y78" s="85" t="s">
        <v>588</v>
      </c>
      <c r="Z78" s="85"/>
      <c r="AA78" s="85"/>
      <c r="AB78" s="85"/>
      <c r="AD78" s="158" t="s">
        <v>585</v>
      </c>
    </row>
    <row r="79" spans="1:34" x14ac:dyDescent="0.45">
      <c r="A79" s="86" t="str">
        <f t="shared" si="54"/>
        <v>CHPSGH2_03_HP</v>
      </c>
      <c r="B79" s="67" t="str">
        <f t="shared" si="55"/>
        <v>New commercial - PS Space Heat H2G Gaseous hydrogen air heat pump</v>
      </c>
      <c r="C79" s="159" t="s">
        <v>633</v>
      </c>
      <c r="D79" s="86" t="s">
        <v>319</v>
      </c>
      <c r="E79" s="87">
        <f t="shared" ref="E79:S79" si="58">IF(E71=0,"",E71)</f>
        <v>0.93</v>
      </c>
      <c r="F79" s="87" t="str">
        <f t="shared" si="58"/>
        <v/>
      </c>
      <c r="G79" s="87" t="str">
        <f t="shared" si="58"/>
        <v/>
      </c>
      <c r="H79" s="87" t="str">
        <f t="shared" si="58"/>
        <v/>
      </c>
      <c r="I79" s="88">
        <f t="shared" si="58"/>
        <v>2030</v>
      </c>
      <c r="J79" s="82">
        <f t="shared" si="58"/>
        <v>5.4761457069259398</v>
      </c>
      <c r="K79" s="215">
        <f t="shared" si="58"/>
        <v>0.32856874241555639</v>
      </c>
      <c r="L79" s="89" t="str">
        <f t="shared" si="58"/>
        <v/>
      </c>
      <c r="M79" s="88">
        <f t="shared" si="58"/>
        <v>19</v>
      </c>
      <c r="N79" s="68">
        <f t="shared" si="58"/>
        <v>1</v>
      </c>
      <c r="O79" s="87">
        <f t="shared" si="58"/>
        <v>0.15</v>
      </c>
      <c r="P79" s="90">
        <f t="shared" si="58"/>
        <v>0.42857142857142899</v>
      </c>
      <c r="Q79" s="90" t="str">
        <f t="shared" si="58"/>
        <v/>
      </c>
      <c r="R79" s="90" t="str">
        <f t="shared" si="58"/>
        <v/>
      </c>
      <c r="S79" s="90" t="str">
        <f t="shared" si="58"/>
        <v/>
      </c>
      <c r="U79" s="85"/>
      <c r="V79" s="189" t="s">
        <v>592</v>
      </c>
      <c r="W79" s="85" t="str">
        <f>"New commercial - PS Space Heat "&amp;RIGHT(C79,3)&amp;" "&amp;AD79</f>
        <v>New commercial - PS Space Heat H2G Gaseous hydrogen air heat pump</v>
      </c>
      <c r="X79" s="85" t="s">
        <v>34</v>
      </c>
      <c r="Y79" s="85" t="s">
        <v>588</v>
      </c>
      <c r="Z79" s="85"/>
      <c r="AA79" s="85"/>
      <c r="AB79" s="85"/>
      <c r="AD79" s="158" t="s">
        <v>586</v>
      </c>
    </row>
    <row r="80" spans="1:34" x14ac:dyDescent="0.45">
      <c r="A80" s="91" t="str">
        <f t="shared" si="54"/>
        <v>CHPSGH2_04_DHP</v>
      </c>
      <c r="B80" s="73" t="str">
        <f t="shared" si="55"/>
        <v>New commercial - PS Space Heat H2G Gaseous hydrogen heat pump.HeatCool</v>
      </c>
      <c r="C80" s="214" t="s">
        <v>633</v>
      </c>
      <c r="D80" s="91" t="s">
        <v>324</v>
      </c>
      <c r="E80" s="92" t="str">
        <f t="shared" ref="E80:S80" si="59">IF(E72=0,"",E72)</f>
        <v/>
      </c>
      <c r="F80" s="92">
        <f t="shared" si="59"/>
        <v>0.93</v>
      </c>
      <c r="G80" s="92" t="str">
        <f t="shared" si="59"/>
        <v/>
      </c>
      <c r="H80" s="92">
        <f t="shared" si="59"/>
        <v>1</v>
      </c>
      <c r="I80" s="93">
        <f t="shared" si="59"/>
        <v>2030</v>
      </c>
      <c r="J80" s="94">
        <f t="shared" si="59"/>
        <v>5.4761457069259398</v>
      </c>
      <c r="K80" s="94">
        <f t="shared" si="59"/>
        <v>0.32856874241555639</v>
      </c>
      <c r="L80" s="95" t="str">
        <f t="shared" si="59"/>
        <v/>
      </c>
      <c r="M80" s="93">
        <f t="shared" si="59"/>
        <v>19</v>
      </c>
      <c r="N80" s="74">
        <f t="shared" si="59"/>
        <v>1</v>
      </c>
      <c r="O80" s="92">
        <f t="shared" si="59"/>
        <v>0.15</v>
      </c>
      <c r="P80" s="96">
        <f t="shared" si="59"/>
        <v>0.42857142857142899</v>
      </c>
      <c r="Q80" s="96" t="str">
        <f t="shared" si="59"/>
        <v/>
      </c>
      <c r="R80" s="96" t="str">
        <f t="shared" si="59"/>
        <v/>
      </c>
      <c r="S80" s="96" t="str">
        <f t="shared" si="59"/>
        <v/>
      </c>
      <c r="U80" s="97"/>
      <c r="V80" s="188" t="s">
        <v>593</v>
      </c>
      <c r="W80" s="97" t="str">
        <f>"New commercial - PS Space Heat "&amp;RIGHT(C80,3)&amp;" "&amp;AD80</f>
        <v>New commercial - PS Space Heat H2G Gaseous hydrogen heat pump.HeatCool</v>
      </c>
      <c r="X80" s="97" t="s">
        <v>34</v>
      </c>
      <c r="Y80" s="97" t="s">
        <v>588</v>
      </c>
      <c r="Z80" s="97"/>
      <c r="AA80" s="97"/>
      <c r="AB80" s="97"/>
      <c r="AD80" s="158" t="s">
        <v>587</v>
      </c>
    </row>
    <row r="85" spans="1:17" x14ac:dyDescent="0.45">
      <c r="A85" s="233" t="s">
        <v>631</v>
      </c>
    </row>
    <row r="86" spans="1:17" x14ac:dyDescent="0.45">
      <c r="A86" s="231" t="s">
        <v>597</v>
      </c>
      <c r="B86" s="231"/>
      <c r="C86" s="231"/>
      <c r="D86" s="231"/>
      <c r="E86" s="231"/>
      <c r="F86" s="231"/>
      <c r="G86" s="231"/>
      <c r="H86" s="231"/>
      <c r="I86" s="231"/>
      <c r="J86" s="231"/>
      <c r="K86" s="231"/>
      <c r="L86" s="231"/>
      <c r="M86" s="231"/>
      <c r="N86" s="231"/>
      <c r="O86" s="231"/>
      <c r="P86" s="231"/>
      <c r="Q86" s="231"/>
    </row>
    <row r="87" spans="1:17" x14ac:dyDescent="0.45">
      <c r="A87" s="231" t="s">
        <v>2</v>
      </c>
      <c r="B87" s="231" t="s">
        <v>3</v>
      </c>
      <c r="C87" s="231" t="s">
        <v>598</v>
      </c>
      <c r="D87" s="231" t="s">
        <v>4</v>
      </c>
      <c r="E87" s="231" t="s">
        <v>5</v>
      </c>
      <c r="F87" s="231" t="s">
        <v>599</v>
      </c>
      <c r="G87" s="231" t="s">
        <v>278</v>
      </c>
      <c r="H87" s="231" t="s">
        <v>279</v>
      </c>
      <c r="I87" s="231" t="s">
        <v>32</v>
      </c>
      <c r="J87" s="231" t="s">
        <v>447</v>
      </c>
      <c r="K87" s="231" t="s">
        <v>600</v>
      </c>
      <c r="L87" s="231" t="s">
        <v>601</v>
      </c>
      <c r="M87" s="231" t="s">
        <v>602</v>
      </c>
      <c r="N87" s="231" t="s">
        <v>603</v>
      </c>
      <c r="O87" s="231" t="s">
        <v>87</v>
      </c>
      <c r="P87" s="231" t="s">
        <v>604</v>
      </c>
      <c r="Q87" s="231" t="s">
        <v>283</v>
      </c>
    </row>
    <row r="88" spans="1:17" x14ac:dyDescent="0.45">
      <c r="A88" s="231" t="s">
        <v>13</v>
      </c>
      <c r="B88" s="231" t="s">
        <v>14</v>
      </c>
      <c r="C88" s="231" t="s">
        <v>605</v>
      </c>
      <c r="D88" s="231" t="s">
        <v>15</v>
      </c>
      <c r="E88" s="231" t="s">
        <v>16</v>
      </c>
      <c r="F88" s="231"/>
      <c r="G88" s="231" t="s">
        <v>606</v>
      </c>
      <c r="H88" s="231" t="s">
        <v>607</v>
      </c>
      <c r="I88" s="231" t="s">
        <v>608</v>
      </c>
      <c r="J88" s="231" t="s">
        <v>609</v>
      </c>
      <c r="K88" s="231" t="s">
        <v>610</v>
      </c>
      <c r="L88" s="231" t="s">
        <v>609</v>
      </c>
      <c r="M88" s="231" t="s">
        <v>611</v>
      </c>
      <c r="N88" s="231" t="s">
        <v>612</v>
      </c>
      <c r="O88" s="231" t="s">
        <v>613</v>
      </c>
      <c r="P88" s="231" t="s">
        <v>614</v>
      </c>
      <c r="Q88" s="231" t="s">
        <v>562</v>
      </c>
    </row>
    <row r="89" spans="1:17" x14ac:dyDescent="0.45">
      <c r="A89" s="231" t="s">
        <v>615</v>
      </c>
      <c r="B89" s="231"/>
      <c r="C89" s="231"/>
      <c r="D89" s="231"/>
      <c r="E89" s="231"/>
      <c r="F89" s="231"/>
      <c r="G89" s="231" t="s">
        <v>616</v>
      </c>
      <c r="H89" s="231" t="s">
        <v>617</v>
      </c>
      <c r="I89" s="231" t="s">
        <v>618</v>
      </c>
      <c r="J89" s="231" t="s">
        <v>618</v>
      </c>
      <c r="K89" s="231" t="s">
        <v>618</v>
      </c>
      <c r="L89" s="231" t="s">
        <v>618</v>
      </c>
      <c r="M89" s="231" t="s">
        <v>619</v>
      </c>
      <c r="N89" s="231" t="s">
        <v>619</v>
      </c>
      <c r="O89" s="231" t="s">
        <v>619</v>
      </c>
      <c r="P89" s="231" t="s">
        <v>619</v>
      </c>
      <c r="Q89" s="231" t="s">
        <v>620</v>
      </c>
    </row>
    <row r="90" spans="1:17" x14ac:dyDescent="0.45">
      <c r="A90" s="231" t="s">
        <v>621</v>
      </c>
      <c r="B90" s="231" t="s">
        <v>563</v>
      </c>
      <c r="C90" s="231"/>
      <c r="D90" s="231" t="s">
        <v>564</v>
      </c>
      <c r="E90" s="231" t="s">
        <v>622</v>
      </c>
      <c r="F90" s="231"/>
      <c r="G90" s="231">
        <v>1</v>
      </c>
      <c r="H90" s="231">
        <v>2030</v>
      </c>
      <c r="I90" s="231"/>
      <c r="J90" s="231"/>
      <c r="K90" s="231">
        <v>0.9</v>
      </c>
      <c r="L90" s="231">
        <v>0.9</v>
      </c>
      <c r="M90" s="231">
        <v>1.9996427044383505</v>
      </c>
      <c r="N90" s="231">
        <v>1.9996427044383505</v>
      </c>
      <c r="O90" s="231">
        <v>0.19996427044383505</v>
      </c>
      <c r="P90" s="231">
        <v>0.19996427044383505</v>
      </c>
      <c r="Q90" s="231">
        <v>15</v>
      </c>
    </row>
    <row r="91" spans="1:17" x14ac:dyDescent="0.45">
      <c r="A91" s="231"/>
      <c r="B91" s="231"/>
      <c r="C91" s="231"/>
      <c r="D91" s="231" t="s">
        <v>623</v>
      </c>
      <c r="E91" s="231"/>
      <c r="F91" s="231"/>
      <c r="G91" s="231"/>
      <c r="H91" s="231"/>
      <c r="I91" s="231"/>
      <c r="J91" s="231"/>
      <c r="K91" s="231">
        <v>0.9</v>
      </c>
      <c r="L91" s="231">
        <v>0.9</v>
      </c>
      <c r="M91" s="231"/>
      <c r="N91" s="231"/>
      <c r="O91" s="231"/>
      <c r="P91" s="231"/>
      <c r="Q91" s="231"/>
    </row>
    <row r="92" spans="1:17" x14ac:dyDescent="0.45">
      <c r="A92" s="231" t="s">
        <v>624</v>
      </c>
      <c r="B92" s="231" t="s">
        <v>566</v>
      </c>
      <c r="C92" s="231"/>
      <c r="D92" s="231" t="s">
        <v>623</v>
      </c>
      <c r="E92" s="231" t="s">
        <v>622</v>
      </c>
      <c r="F92" s="231"/>
      <c r="G92" s="231">
        <v>1</v>
      </c>
      <c r="H92" s="231">
        <v>2030</v>
      </c>
      <c r="I92" s="231"/>
      <c r="J92" s="231"/>
      <c r="K92" s="231">
        <v>0.9</v>
      </c>
      <c r="L92" s="231">
        <v>0.9</v>
      </c>
      <c r="M92" s="231">
        <v>7.9587769330879619</v>
      </c>
      <c r="N92" s="231">
        <v>6.8976066753429004</v>
      </c>
      <c r="O92" s="231">
        <v>0.79587769330879621</v>
      </c>
      <c r="P92" s="231">
        <v>0.68976066753429011</v>
      </c>
      <c r="Q92" s="231">
        <v>19</v>
      </c>
    </row>
    <row r="93" spans="1:17" x14ac:dyDescent="0.45">
      <c r="A93" s="231"/>
      <c r="B93" s="231"/>
      <c r="C93" s="231"/>
      <c r="D93" s="231" t="s">
        <v>335</v>
      </c>
      <c r="E93" s="231"/>
      <c r="F93" s="231"/>
      <c r="G93" s="231"/>
      <c r="H93" s="231" t="s">
        <v>565</v>
      </c>
      <c r="I93" s="231"/>
      <c r="J93" s="231"/>
      <c r="K93" s="231">
        <v>1</v>
      </c>
      <c r="L93" s="231">
        <v>1</v>
      </c>
      <c r="M93" s="231"/>
      <c r="N93" s="231"/>
      <c r="O93" s="231"/>
      <c r="P93" s="231"/>
      <c r="Q93" s="231"/>
    </row>
    <row r="94" spans="1:17" x14ac:dyDescent="0.45">
      <c r="A94" s="231" t="s">
        <v>625</v>
      </c>
      <c r="B94" s="231" t="s">
        <v>567</v>
      </c>
      <c r="C94" s="231"/>
      <c r="D94" s="231" t="s">
        <v>309</v>
      </c>
      <c r="E94" s="231" t="s">
        <v>622</v>
      </c>
      <c r="F94" s="231"/>
      <c r="G94" s="231">
        <v>1</v>
      </c>
      <c r="H94" s="231">
        <v>2030</v>
      </c>
      <c r="I94" s="231"/>
      <c r="J94" s="231"/>
      <c r="K94" s="231">
        <v>2.2442274703037239</v>
      </c>
      <c r="L94" s="231">
        <v>2.5648313946328276</v>
      </c>
      <c r="M94" s="231">
        <v>8.2643185410011988</v>
      </c>
      <c r="N94" s="231">
        <v>5.4761457069259398</v>
      </c>
      <c r="O94" s="231">
        <v>0.49585911246007186</v>
      </c>
      <c r="P94" s="231">
        <v>0.32856874241555639</v>
      </c>
      <c r="Q94" s="231">
        <v>19</v>
      </c>
    </row>
    <row r="95" spans="1:17" x14ac:dyDescent="0.45">
      <c r="A95" s="231"/>
      <c r="B95" s="231"/>
      <c r="C95" s="231"/>
      <c r="D95" s="231" t="s">
        <v>623</v>
      </c>
      <c r="E95" s="231"/>
      <c r="F95" s="231"/>
      <c r="G95" s="231"/>
      <c r="H95" s="231" t="s">
        <v>565</v>
      </c>
      <c r="I95" s="231"/>
      <c r="J95" s="231"/>
      <c r="K95" s="231">
        <v>0.9</v>
      </c>
      <c r="L95" s="231">
        <v>0.9</v>
      </c>
      <c r="M95" s="231"/>
      <c r="N95" s="231"/>
      <c r="O95" s="231"/>
      <c r="P95" s="231"/>
      <c r="Q95" s="231"/>
    </row>
    <row r="96" spans="1:17" x14ac:dyDescent="0.45">
      <c r="A96" s="231" t="s">
        <v>626</v>
      </c>
      <c r="B96" s="231" t="s">
        <v>568</v>
      </c>
      <c r="C96" s="231"/>
      <c r="D96" s="231" t="s">
        <v>309</v>
      </c>
      <c r="E96" s="231" t="s">
        <v>627</v>
      </c>
      <c r="F96" s="231"/>
      <c r="G96" s="231">
        <v>1</v>
      </c>
      <c r="H96" s="231">
        <v>2030</v>
      </c>
      <c r="I96" s="231"/>
      <c r="J96" s="231"/>
      <c r="K96" s="231">
        <v>2.6530686757593105</v>
      </c>
      <c r="L96" s="231">
        <v>3.0320784865820696</v>
      </c>
      <c r="M96" s="231">
        <v>8.2643185410011988</v>
      </c>
      <c r="N96" s="231">
        <v>5.4761457069259398</v>
      </c>
      <c r="O96" s="231">
        <v>0.49585911246007186</v>
      </c>
      <c r="P96" s="231">
        <v>0.32856874241555639</v>
      </c>
      <c r="Q96" s="231">
        <v>19</v>
      </c>
    </row>
    <row r="97" spans="1:17" x14ac:dyDescent="0.45">
      <c r="A97" s="231"/>
      <c r="B97" s="231"/>
      <c r="C97" s="231"/>
      <c r="D97" s="231" t="s">
        <v>623</v>
      </c>
      <c r="E97" s="231"/>
      <c r="F97" s="231"/>
      <c r="G97" s="231"/>
      <c r="H97" s="231" t="s">
        <v>565</v>
      </c>
      <c r="I97" s="231"/>
      <c r="J97" s="231"/>
      <c r="K97" s="231">
        <v>0.9</v>
      </c>
      <c r="L97" s="231">
        <v>0.9</v>
      </c>
      <c r="M97" s="231"/>
      <c r="N97" s="231"/>
      <c r="O97" s="231"/>
      <c r="P97" s="231"/>
      <c r="Q97" s="231"/>
    </row>
    <row r="98" spans="1:17" x14ac:dyDescent="0.45">
      <c r="A98" s="231" t="s">
        <v>628</v>
      </c>
      <c r="B98" s="231" t="s">
        <v>569</v>
      </c>
      <c r="C98" s="231"/>
      <c r="D98" s="231" t="s">
        <v>309</v>
      </c>
      <c r="E98" s="231" t="s">
        <v>622</v>
      </c>
      <c r="F98" s="231"/>
      <c r="G98" s="231">
        <v>1</v>
      </c>
      <c r="H98" s="231">
        <v>2030</v>
      </c>
      <c r="I98" s="231"/>
      <c r="J98" s="231"/>
      <c r="K98" s="231">
        <v>2.4872278501385972</v>
      </c>
      <c r="L98" s="231">
        <v>2.8425461144441115</v>
      </c>
      <c r="M98" s="231">
        <v>17.18647161004203</v>
      </c>
      <c r="N98" s="231">
        <v>10.829437548350437</v>
      </c>
      <c r="O98" s="231">
        <v>1.0311882966025219</v>
      </c>
      <c r="P98" s="231">
        <v>0.6497662529010263</v>
      </c>
      <c r="Q98" s="231">
        <v>19</v>
      </c>
    </row>
    <row r="99" spans="1:17" x14ac:dyDescent="0.45">
      <c r="A99" s="231"/>
      <c r="B99" s="231"/>
      <c r="C99" s="231"/>
      <c r="D99" s="231" t="s">
        <v>623</v>
      </c>
      <c r="E99" s="231"/>
      <c r="F99" s="231"/>
      <c r="G99" s="231"/>
      <c r="H99" s="231" t="s">
        <v>565</v>
      </c>
      <c r="I99" s="231"/>
      <c r="J99" s="231"/>
      <c r="K99" s="231">
        <v>0.9</v>
      </c>
      <c r="L99" s="231">
        <v>0.9</v>
      </c>
      <c r="M99" s="231"/>
      <c r="N99" s="231"/>
      <c r="O99" s="231"/>
      <c r="P99" s="231"/>
      <c r="Q99" s="231"/>
    </row>
    <row r="100" spans="1:17" x14ac:dyDescent="0.45">
      <c r="A100" s="231" t="s">
        <v>629</v>
      </c>
      <c r="B100" s="231" t="s">
        <v>570</v>
      </c>
      <c r="C100" s="231"/>
      <c r="D100" s="231" t="s">
        <v>309</v>
      </c>
      <c r="E100" s="231" t="s">
        <v>627</v>
      </c>
      <c r="F100" s="231"/>
      <c r="G100" s="231">
        <v>1</v>
      </c>
      <c r="H100" s="231">
        <v>2030</v>
      </c>
      <c r="I100" s="231"/>
      <c r="J100" s="231"/>
      <c r="K100" s="231">
        <v>3.0157287574992502</v>
      </c>
      <c r="L100" s="231">
        <v>3.4465471514277146</v>
      </c>
      <c r="M100" s="231">
        <v>17.18647161004203</v>
      </c>
      <c r="N100" s="231">
        <v>10.829437548350437</v>
      </c>
      <c r="O100" s="231">
        <v>1.0311882966025219</v>
      </c>
      <c r="P100" s="231">
        <v>0.6497662529010263</v>
      </c>
      <c r="Q100" s="231">
        <v>19</v>
      </c>
    </row>
    <row r="101" spans="1:17" x14ac:dyDescent="0.45">
      <c r="A101" s="231"/>
      <c r="B101" s="231"/>
      <c r="C101" s="231"/>
      <c r="D101" s="231" t="s">
        <v>623</v>
      </c>
      <c r="E101" s="231"/>
      <c r="F101" s="231"/>
      <c r="G101" s="231"/>
      <c r="H101" s="231" t="s">
        <v>565</v>
      </c>
      <c r="I101" s="231"/>
      <c r="J101" s="231"/>
      <c r="K101" s="231">
        <v>0.9</v>
      </c>
      <c r="L101" s="231">
        <v>0.9</v>
      </c>
      <c r="M101" s="231"/>
      <c r="N101" s="231"/>
      <c r="O101" s="231"/>
      <c r="P101" s="231"/>
      <c r="Q101" s="231"/>
    </row>
    <row r="102" spans="1:17" x14ac:dyDescent="0.45">
      <c r="A102" s="231" t="s">
        <v>630</v>
      </c>
      <c r="B102" s="231" t="s">
        <v>571</v>
      </c>
      <c r="C102" s="231"/>
      <c r="D102" s="231" t="s">
        <v>564</v>
      </c>
      <c r="E102" s="231" t="s">
        <v>309</v>
      </c>
      <c r="F102" s="231"/>
      <c r="G102" s="231">
        <v>31.536000000000001</v>
      </c>
      <c r="H102" s="231">
        <v>2020</v>
      </c>
      <c r="I102" s="231"/>
      <c r="J102" s="231"/>
      <c r="K102" s="231">
        <v>0.88</v>
      </c>
      <c r="L102" s="231">
        <v>0.95</v>
      </c>
      <c r="M102" s="231">
        <v>3586.1125789737389</v>
      </c>
      <c r="N102" s="231">
        <v>809.07194161318671</v>
      </c>
      <c r="O102" s="231">
        <v>279.56111644738428</v>
      </c>
      <c r="P102" s="231">
        <v>139.78055822369214</v>
      </c>
      <c r="Q102" s="231">
        <v>15</v>
      </c>
    </row>
    <row r="103" spans="1:17" x14ac:dyDescent="0.45">
      <c r="A103" s="231"/>
      <c r="B103" s="231"/>
      <c r="C103" s="231"/>
      <c r="D103" s="231" t="s">
        <v>623</v>
      </c>
      <c r="E103" s="231" t="s">
        <v>622</v>
      </c>
      <c r="F103" s="231"/>
      <c r="G103" s="231"/>
      <c r="H103" s="231" t="s">
        <v>565</v>
      </c>
      <c r="I103" s="231"/>
      <c r="J103" s="231"/>
      <c r="K103" s="231">
        <v>0.88</v>
      </c>
      <c r="L103" s="231">
        <v>0.95</v>
      </c>
      <c r="M103" s="231"/>
      <c r="N103" s="231"/>
      <c r="O103" s="231"/>
      <c r="P103" s="231"/>
      <c r="Q103" s="231"/>
    </row>
    <row r="104" spans="1:17" x14ac:dyDescent="0.45">
      <c r="A104" s="231"/>
      <c r="B104" s="231"/>
      <c r="C104" s="231"/>
      <c r="D104" s="231"/>
      <c r="E104" s="231"/>
      <c r="F104" s="231" t="s">
        <v>623</v>
      </c>
      <c r="G104" s="231"/>
      <c r="H104" s="231"/>
      <c r="I104" s="231"/>
      <c r="J104" s="231"/>
      <c r="K104" s="231"/>
      <c r="L104" s="231"/>
      <c r="M104" s="231"/>
      <c r="N104" s="231"/>
      <c r="O104" s="231"/>
      <c r="P104" s="231"/>
      <c r="Q104" s="231"/>
    </row>
    <row r="105" spans="1:17" x14ac:dyDescent="0.45">
      <c r="A105" s="231" t="s">
        <v>572</v>
      </c>
      <c r="B105" s="231" t="s">
        <v>573</v>
      </c>
      <c r="C105" s="231"/>
      <c r="D105" s="231" t="s">
        <v>564</v>
      </c>
      <c r="E105" s="231" t="s">
        <v>622</v>
      </c>
      <c r="F105" s="231"/>
      <c r="G105" s="231">
        <v>1</v>
      </c>
      <c r="H105" s="231">
        <v>2020</v>
      </c>
      <c r="I105" s="231"/>
      <c r="J105" s="231"/>
      <c r="K105" s="231">
        <v>0.88</v>
      </c>
      <c r="L105" s="231">
        <v>0.88</v>
      </c>
      <c r="M105" s="231">
        <v>1.0664761090337869</v>
      </c>
      <c r="N105" s="231">
        <v>1.0664761090337869</v>
      </c>
      <c r="O105" s="231">
        <v>5.3323805451689348E-2</v>
      </c>
      <c r="P105" s="231">
        <v>5.3323805451689348E-2</v>
      </c>
      <c r="Q105" s="231">
        <v>15</v>
      </c>
    </row>
    <row r="106" spans="1:17" x14ac:dyDescent="0.45">
      <c r="A106" s="231"/>
      <c r="B106" s="231"/>
      <c r="C106" s="231"/>
      <c r="D106" s="231" t="s">
        <v>623</v>
      </c>
      <c r="E106" s="231"/>
      <c r="F106" s="231"/>
      <c r="G106" s="231"/>
      <c r="H106" s="231"/>
      <c r="I106" s="231"/>
      <c r="J106" s="231"/>
      <c r="K106" s="231">
        <v>0.88</v>
      </c>
      <c r="L106" s="231">
        <v>0.88</v>
      </c>
      <c r="M106" s="231"/>
      <c r="N106" s="231"/>
      <c r="O106" s="231"/>
      <c r="P106" s="231"/>
      <c r="Q106" s="231"/>
    </row>
    <row r="107" spans="1:17" x14ac:dyDescent="0.45">
      <c r="A107" s="231" t="s">
        <v>574</v>
      </c>
      <c r="B107" s="231" t="s">
        <v>575</v>
      </c>
      <c r="C107" s="231"/>
      <c r="D107" s="231" t="s">
        <v>312</v>
      </c>
      <c r="E107" s="231" t="s">
        <v>564</v>
      </c>
      <c r="F107" s="231"/>
      <c r="G107" s="231">
        <v>1</v>
      </c>
      <c r="H107" s="231">
        <v>2020</v>
      </c>
      <c r="I107" s="231"/>
      <c r="J107" s="231"/>
      <c r="K107" s="231">
        <v>0.81</v>
      </c>
      <c r="L107" s="231">
        <v>0.81</v>
      </c>
      <c r="M107" s="231">
        <v>4.2337136465327729</v>
      </c>
      <c r="N107" s="231">
        <v>1.1485139063001031</v>
      </c>
      <c r="O107" s="231">
        <v>0.21168568232663865</v>
      </c>
      <c r="P107" s="231">
        <v>5.7425695315005153E-2</v>
      </c>
      <c r="Q107" s="231">
        <v>15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5" tint="0.39997558519241921"/>
  </sheetPr>
  <dimension ref="A1:W113"/>
  <sheetViews>
    <sheetView topLeftCell="A39" workbookViewId="0">
      <selection activeCell="D40" sqref="D40"/>
    </sheetView>
  </sheetViews>
  <sheetFormatPr defaultRowHeight="14.25" x14ac:dyDescent="0.45"/>
  <cols>
    <col min="1" max="1" width="14.59765625" bestFit="1" customWidth="1"/>
    <col min="2" max="2" width="53" bestFit="1" customWidth="1"/>
    <col min="3" max="15" width="12.3984375" customWidth="1"/>
    <col min="16" max="19" width="12.3984375" style="1" customWidth="1"/>
  </cols>
  <sheetData>
    <row r="1" spans="1:23" x14ac:dyDescent="0.45">
      <c r="B1" t="s">
        <v>84</v>
      </c>
      <c r="C1" t="s">
        <v>85</v>
      </c>
      <c r="D1" t="s">
        <v>281</v>
      </c>
      <c r="E1" t="s">
        <v>281</v>
      </c>
      <c r="F1" t="s">
        <v>281</v>
      </c>
      <c r="G1" t="s">
        <v>281</v>
      </c>
      <c r="H1" t="s">
        <v>281</v>
      </c>
      <c r="I1" t="s">
        <v>281</v>
      </c>
      <c r="J1" t="s">
        <v>281</v>
      </c>
      <c r="K1" t="s">
        <v>269</v>
      </c>
      <c r="L1" t="s">
        <v>86</v>
      </c>
      <c r="M1" t="s">
        <v>87</v>
      </c>
      <c r="N1" t="s">
        <v>283</v>
      </c>
      <c r="O1" t="s">
        <v>278</v>
      </c>
      <c r="P1" t="s">
        <v>334</v>
      </c>
      <c r="Q1" t="s">
        <v>334</v>
      </c>
      <c r="R1" t="s">
        <v>334</v>
      </c>
      <c r="S1" t="s">
        <v>334</v>
      </c>
      <c r="T1" t="s">
        <v>334</v>
      </c>
    </row>
    <row r="2" spans="1:23" x14ac:dyDescent="0.45">
      <c r="B2" t="s">
        <v>282</v>
      </c>
      <c r="C2">
        <v>2005</v>
      </c>
      <c r="D2">
        <v>2005</v>
      </c>
      <c r="E2">
        <v>2005</v>
      </c>
      <c r="F2">
        <v>2005</v>
      </c>
      <c r="G2">
        <v>2005</v>
      </c>
      <c r="H2">
        <v>2005</v>
      </c>
      <c r="I2">
        <v>2005</v>
      </c>
      <c r="J2">
        <v>2005</v>
      </c>
      <c r="K2">
        <v>2005</v>
      </c>
      <c r="L2">
        <v>2005</v>
      </c>
      <c r="M2">
        <v>2005</v>
      </c>
      <c r="N2">
        <v>2005</v>
      </c>
      <c r="O2" t="s">
        <v>280</v>
      </c>
      <c r="P2" t="s">
        <v>273</v>
      </c>
      <c r="Q2" t="s">
        <v>274</v>
      </c>
      <c r="R2" t="s">
        <v>340</v>
      </c>
      <c r="S2" t="s">
        <v>341</v>
      </c>
      <c r="T2" t="s">
        <v>335</v>
      </c>
    </row>
    <row r="3" spans="1:23" x14ac:dyDescent="0.45">
      <c r="A3" t="s">
        <v>88</v>
      </c>
      <c r="B3" t="s">
        <v>284</v>
      </c>
      <c r="C3" t="s">
        <v>280</v>
      </c>
      <c r="D3" t="s">
        <v>270</v>
      </c>
      <c r="E3" t="s">
        <v>271</v>
      </c>
      <c r="F3" s="45" t="s">
        <v>272</v>
      </c>
      <c r="G3" t="s">
        <v>273</v>
      </c>
      <c r="H3" s="45" t="s">
        <v>274</v>
      </c>
      <c r="I3" t="s">
        <v>275</v>
      </c>
      <c r="J3" s="45" t="s">
        <v>276</v>
      </c>
      <c r="K3" t="s">
        <v>280</v>
      </c>
      <c r="L3" t="s">
        <v>280</v>
      </c>
      <c r="M3" t="s">
        <v>280</v>
      </c>
      <c r="N3" t="s">
        <v>280</v>
      </c>
      <c r="O3" t="s">
        <v>280</v>
      </c>
      <c r="P3" t="s">
        <v>338</v>
      </c>
      <c r="Q3" t="s">
        <v>338</v>
      </c>
      <c r="R3" t="s">
        <v>336</v>
      </c>
      <c r="S3" t="s">
        <v>336</v>
      </c>
      <c r="T3" t="s">
        <v>336</v>
      </c>
      <c r="U3" t="s">
        <v>88</v>
      </c>
    </row>
    <row r="4" spans="1:23" x14ac:dyDescent="0.45">
      <c r="A4" t="s">
        <v>103</v>
      </c>
      <c r="B4" s="1" t="str">
        <f t="shared" ref="B4:B35" si="0">RIGHT(W4,LEN(W4)-2)</f>
        <v>Electric radiators  - Large</v>
      </c>
      <c r="C4">
        <v>0.01</v>
      </c>
      <c r="D4">
        <v>0.93</v>
      </c>
      <c r="K4">
        <v>0.15</v>
      </c>
      <c r="L4">
        <v>180</v>
      </c>
      <c r="M4">
        <v>1</v>
      </c>
      <c r="N4">
        <v>20</v>
      </c>
      <c r="O4">
        <v>31.536000000000001</v>
      </c>
      <c r="P4"/>
      <c r="Q4"/>
      <c r="R4"/>
      <c r="S4"/>
      <c r="U4" t="s">
        <v>193</v>
      </c>
      <c r="V4" s="1" t="str">
        <f t="shared" ref="V4:V55" si="1">MID(U4,FIND("[",U4),FIND("]",U4))</f>
        <v>[ Electric radiators  - Large ]</v>
      </c>
      <c r="W4" s="1" t="str">
        <f t="shared" ref="W4:W55" si="2">LEFT(V4,LEN(V4)-2)</f>
        <v>[ Electric radiators  - Large</v>
      </c>
    </row>
    <row r="5" spans="1:23" x14ac:dyDescent="0.45">
      <c r="A5" t="s">
        <v>104</v>
      </c>
      <c r="B5" s="1" t="str">
        <f t="shared" si="0"/>
        <v>Electric boiler - Large</v>
      </c>
      <c r="C5">
        <v>0.01</v>
      </c>
      <c r="D5">
        <v>0.88349999999999995</v>
      </c>
      <c r="K5">
        <v>0.15</v>
      </c>
      <c r="L5">
        <v>220</v>
      </c>
      <c r="M5">
        <v>2</v>
      </c>
      <c r="N5">
        <v>20</v>
      </c>
      <c r="O5">
        <v>31.536000000000001</v>
      </c>
      <c r="P5"/>
      <c r="Q5"/>
      <c r="R5"/>
      <c r="S5"/>
      <c r="U5" t="s">
        <v>194</v>
      </c>
      <c r="V5" s="1" t="str">
        <f t="shared" si="1"/>
        <v>[ Electric boiler - Large ]</v>
      </c>
      <c r="W5" s="1" t="str">
        <f t="shared" si="2"/>
        <v>[ Electric boiler - Large</v>
      </c>
    </row>
    <row r="6" spans="1:23" x14ac:dyDescent="0.45">
      <c r="A6" t="s">
        <v>105</v>
      </c>
      <c r="B6" s="1" t="str">
        <f t="shared" si="0"/>
        <v>Air heat pump with electric boiler - Large</v>
      </c>
      <c r="C6">
        <v>0.01</v>
      </c>
      <c r="D6">
        <v>0.93</v>
      </c>
      <c r="K6">
        <v>0.15</v>
      </c>
      <c r="L6">
        <v>600</v>
      </c>
      <c r="M6">
        <v>5</v>
      </c>
      <c r="N6">
        <v>20</v>
      </c>
      <c r="O6">
        <v>31.536000000000001</v>
      </c>
      <c r="P6"/>
      <c r="Q6"/>
      <c r="R6">
        <v>0.69696969696969702</v>
      </c>
      <c r="S6"/>
      <c r="U6" t="s">
        <v>195</v>
      </c>
      <c r="V6" s="1" t="str">
        <f t="shared" si="1"/>
        <v>[ Air heat pump with electric boiler - Large ]</v>
      </c>
      <c r="W6" s="1" t="str">
        <f t="shared" si="2"/>
        <v>[ Air heat pump with electric boiler - Large</v>
      </c>
    </row>
    <row r="7" spans="1:23" x14ac:dyDescent="0.45">
      <c r="A7" t="s">
        <v>106</v>
      </c>
      <c r="B7" s="1" t="str">
        <f t="shared" si="0"/>
        <v>Air heat pump with electric boiler.HeatCool - Large</v>
      </c>
      <c r="C7">
        <v>0.01</v>
      </c>
      <c r="E7">
        <v>1</v>
      </c>
      <c r="G7">
        <v>0.93</v>
      </c>
      <c r="K7">
        <v>0.15</v>
      </c>
      <c r="L7">
        <v>600</v>
      </c>
      <c r="M7">
        <v>5</v>
      </c>
      <c r="N7">
        <v>20</v>
      </c>
      <c r="O7">
        <v>31.536000000000001</v>
      </c>
      <c r="P7"/>
      <c r="Q7"/>
      <c r="R7">
        <v>0.69696969696969702</v>
      </c>
      <c r="S7"/>
      <c r="U7" t="s">
        <v>196</v>
      </c>
      <c r="V7" s="1" t="str">
        <f t="shared" si="1"/>
        <v>[ Air heat pump with electric boiler.HeatCool - Large ]</v>
      </c>
      <c r="W7" s="1" t="str">
        <f t="shared" si="2"/>
        <v>[ Air heat pump with electric boiler.HeatCool - Large</v>
      </c>
    </row>
    <row r="8" spans="1:23" x14ac:dyDescent="0.45">
      <c r="A8" t="s">
        <v>107</v>
      </c>
      <c r="B8" s="1" t="str">
        <f t="shared" si="0"/>
        <v>Adv Air heat pump with electric boiler - Large</v>
      </c>
      <c r="C8">
        <v>0.01</v>
      </c>
      <c r="D8">
        <v>0.93</v>
      </c>
      <c r="K8">
        <v>0.15</v>
      </c>
      <c r="L8">
        <v>1200</v>
      </c>
      <c r="M8">
        <v>5</v>
      </c>
      <c r="N8">
        <v>20</v>
      </c>
      <c r="O8">
        <v>31.536000000000001</v>
      </c>
      <c r="P8"/>
      <c r="Q8"/>
      <c r="R8">
        <v>0.79166666666666696</v>
      </c>
      <c r="S8"/>
      <c r="U8" t="s">
        <v>197</v>
      </c>
      <c r="V8" s="1" t="str">
        <f t="shared" si="1"/>
        <v>[ Adv Air heat pump with electric boiler - Large ]</v>
      </c>
      <c r="W8" s="1" t="str">
        <f t="shared" si="2"/>
        <v>[ Adv Air heat pump with electric boiler - Large</v>
      </c>
    </row>
    <row r="9" spans="1:23" x14ac:dyDescent="0.45">
      <c r="A9" t="s">
        <v>108</v>
      </c>
      <c r="B9" s="1" t="str">
        <f t="shared" si="0"/>
        <v>Adv Air heat pump with electric boiler.HeatCool - Large</v>
      </c>
      <c r="C9">
        <v>0.01</v>
      </c>
      <c r="E9">
        <v>1</v>
      </c>
      <c r="G9">
        <v>0.93</v>
      </c>
      <c r="K9">
        <v>0.15</v>
      </c>
      <c r="L9">
        <v>1200</v>
      </c>
      <c r="M9">
        <v>20</v>
      </c>
      <c r="N9">
        <v>20</v>
      </c>
      <c r="O9">
        <v>31.536000000000001</v>
      </c>
      <c r="P9"/>
      <c r="Q9"/>
      <c r="R9">
        <v>0.82758620689655205</v>
      </c>
      <c r="S9"/>
      <c r="U9" t="s">
        <v>198</v>
      </c>
      <c r="V9" s="1" t="str">
        <f t="shared" si="1"/>
        <v>[ Adv Air heat pump with electric boiler.HeatCool - Large ]</v>
      </c>
      <c r="W9" s="1" t="str">
        <f t="shared" si="2"/>
        <v>[ Adv Air heat pump with electric boiler.HeatCool - Large</v>
      </c>
    </row>
    <row r="10" spans="1:23" x14ac:dyDescent="0.45">
      <c r="A10" t="s">
        <v>109</v>
      </c>
      <c r="B10" s="1" t="str">
        <f t="shared" si="0"/>
        <v>Ground heat pump with electric boiler  - Large</v>
      </c>
      <c r="C10">
        <v>0.01</v>
      </c>
      <c r="D10">
        <v>0.93</v>
      </c>
      <c r="K10">
        <v>0.15</v>
      </c>
      <c r="L10">
        <v>700</v>
      </c>
      <c r="M10">
        <v>10</v>
      </c>
      <c r="N10">
        <v>20</v>
      </c>
      <c r="O10">
        <v>31.536000000000001</v>
      </c>
      <c r="P10"/>
      <c r="Q10"/>
      <c r="R10"/>
      <c r="S10">
        <v>0.8</v>
      </c>
      <c r="U10" t="s">
        <v>199</v>
      </c>
      <c r="V10" s="1" t="str">
        <f t="shared" si="1"/>
        <v>[ Ground heat pump with electric boiler  - Large ]</v>
      </c>
      <c r="W10" s="1" t="str">
        <f t="shared" si="2"/>
        <v>[ Ground heat pump with electric boiler  - Large</v>
      </c>
    </row>
    <row r="11" spans="1:23" x14ac:dyDescent="0.45">
      <c r="A11" t="s">
        <v>110</v>
      </c>
      <c r="B11" s="1" t="str">
        <f t="shared" si="0"/>
        <v>Ground heat pump with electric boiler.HeatCool - Large</v>
      </c>
      <c r="C11">
        <v>0.01</v>
      </c>
      <c r="E11">
        <v>1</v>
      </c>
      <c r="G11">
        <v>0.93</v>
      </c>
      <c r="K11">
        <v>0.15</v>
      </c>
      <c r="L11">
        <v>700</v>
      </c>
      <c r="M11">
        <v>10</v>
      </c>
      <c r="N11">
        <v>20</v>
      </c>
      <c r="O11">
        <v>31.536000000000001</v>
      </c>
      <c r="P11"/>
      <c r="Q11"/>
      <c r="R11"/>
      <c r="S11">
        <v>0.8</v>
      </c>
      <c r="U11" t="s">
        <v>200</v>
      </c>
      <c r="V11" s="1" t="str">
        <f t="shared" si="1"/>
        <v>[ Ground heat pump with electric boiler.HeatCool - Large ]</v>
      </c>
      <c r="W11" s="1" t="str">
        <f t="shared" si="2"/>
        <v>[ Ground heat pump with electric boiler.HeatCool - Large</v>
      </c>
    </row>
    <row r="12" spans="1:23" x14ac:dyDescent="0.45">
      <c r="A12" t="s">
        <v>111</v>
      </c>
      <c r="B12" s="1" t="str">
        <f t="shared" si="0"/>
        <v>FC output to Heat demand - Large</v>
      </c>
      <c r="C12">
        <v>0.01</v>
      </c>
      <c r="D12">
        <v>0.93</v>
      </c>
      <c r="K12">
        <v>0.15</v>
      </c>
      <c r="L12">
        <v>0.01</v>
      </c>
      <c r="N12">
        <v>20</v>
      </c>
      <c r="O12">
        <v>31.536000000000001</v>
      </c>
      <c r="P12"/>
      <c r="Q12"/>
      <c r="R12"/>
      <c r="S12"/>
      <c r="U12" t="s">
        <v>201</v>
      </c>
      <c r="V12" s="1" t="str">
        <f t="shared" si="1"/>
        <v>[ FC output to Heat demand - Large ]</v>
      </c>
      <c r="W12" s="1" t="str">
        <f t="shared" si="2"/>
        <v>[ FC output to Heat demand - Large</v>
      </c>
    </row>
    <row r="13" spans="1:23" x14ac:dyDescent="0.45">
      <c r="A13" t="s">
        <v>112</v>
      </c>
      <c r="B13" s="1" t="str">
        <f t="shared" si="0"/>
        <v>Natural gas boiler  - Large</v>
      </c>
      <c r="C13">
        <v>0.01</v>
      </c>
      <c r="D13">
        <v>0.81840000000000002</v>
      </c>
      <c r="K13">
        <v>0.15</v>
      </c>
      <c r="L13">
        <v>109</v>
      </c>
      <c r="M13">
        <v>7.3</v>
      </c>
      <c r="N13">
        <v>20</v>
      </c>
      <c r="O13">
        <v>31.536000000000001</v>
      </c>
      <c r="P13"/>
      <c r="Q13"/>
      <c r="R13"/>
      <c r="S13"/>
      <c r="U13" t="s">
        <v>202</v>
      </c>
      <c r="V13" s="1" t="str">
        <f t="shared" si="1"/>
        <v>[ Natural gas boiler  - Large ]</v>
      </c>
      <c r="W13" s="1" t="str">
        <f t="shared" si="2"/>
        <v>[ Natural gas boiler  - Large</v>
      </c>
    </row>
    <row r="14" spans="1:23" x14ac:dyDescent="0.45">
      <c r="A14" t="s">
        <v>113</v>
      </c>
      <c r="B14" s="1" t="str">
        <f t="shared" si="0"/>
        <v>Natural gas boiler.HeatHotwater  - Large</v>
      </c>
      <c r="C14">
        <v>0.01</v>
      </c>
      <c r="G14">
        <v>0.88349999999999995</v>
      </c>
      <c r="I14">
        <v>0.59670000000000001</v>
      </c>
      <c r="K14">
        <v>0.16</v>
      </c>
      <c r="L14">
        <v>119.9</v>
      </c>
      <c r="M14">
        <v>4</v>
      </c>
      <c r="N14">
        <v>20</v>
      </c>
      <c r="O14">
        <v>31.536000000000001</v>
      </c>
      <c r="P14">
        <v>0.6</v>
      </c>
      <c r="Q14"/>
      <c r="R14"/>
      <c r="S14"/>
      <c r="U14" t="s">
        <v>203</v>
      </c>
      <c r="V14" s="1" t="str">
        <f t="shared" si="1"/>
        <v>[ Natural gas boiler.HeatHotwater  - Large ]</v>
      </c>
      <c r="W14" s="1" t="str">
        <f t="shared" si="2"/>
        <v>[ Natural gas boiler.HeatHotwater  - Large</v>
      </c>
    </row>
    <row r="15" spans="1:23" x14ac:dyDescent="0.45">
      <c r="A15" t="s">
        <v>114</v>
      </c>
      <c r="B15" s="1" t="str">
        <f t="shared" si="0"/>
        <v>Natural gas boiler condensing  - Large</v>
      </c>
      <c r="C15">
        <v>0.01</v>
      </c>
      <c r="D15">
        <v>1.0229999999999999</v>
      </c>
      <c r="K15">
        <v>0.15</v>
      </c>
      <c r="L15">
        <v>256</v>
      </c>
      <c r="M15">
        <v>7.3</v>
      </c>
      <c r="N15">
        <v>20</v>
      </c>
      <c r="O15">
        <v>31.536000000000001</v>
      </c>
      <c r="P15"/>
      <c r="Q15"/>
      <c r="R15"/>
      <c r="S15"/>
      <c r="U15" t="s">
        <v>204</v>
      </c>
      <c r="V15" s="1" t="str">
        <f t="shared" si="1"/>
        <v>[ Natural gas boiler condensing  - Large ]</v>
      </c>
      <c r="W15" s="1" t="str">
        <f t="shared" si="2"/>
        <v>[ Natural gas boiler condensing  - Large</v>
      </c>
    </row>
    <row r="16" spans="1:23" x14ac:dyDescent="0.45">
      <c r="A16" t="s">
        <v>115</v>
      </c>
      <c r="B16" s="1" t="str">
        <f t="shared" si="0"/>
        <v>Natural gas boiler condensing.HeatHotwater  - Large</v>
      </c>
      <c r="C16">
        <v>0.01</v>
      </c>
      <c r="G16">
        <v>0.99509999999999998</v>
      </c>
      <c r="I16">
        <v>0.50467289719626196</v>
      </c>
      <c r="K16">
        <v>0.16</v>
      </c>
      <c r="L16">
        <v>281.60000000000002</v>
      </c>
      <c r="M16">
        <v>7.3</v>
      </c>
      <c r="N16">
        <v>20</v>
      </c>
      <c r="O16">
        <v>31.536000000000001</v>
      </c>
      <c r="P16">
        <v>0.6</v>
      </c>
      <c r="Q16"/>
      <c r="R16"/>
      <c r="S16"/>
      <c r="U16" t="s">
        <v>205</v>
      </c>
      <c r="V16" s="1" t="str">
        <f t="shared" si="1"/>
        <v>[ Natural gas boiler condensing.HeatHotwater  - Large ]</v>
      </c>
      <c r="W16" s="1" t="str">
        <f t="shared" si="2"/>
        <v>[ Natural gas boiler condensing.HeatHotwater  - Large</v>
      </c>
    </row>
    <row r="17" spans="1:23" x14ac:dyDescent="0.45">
      <c r="A17" t="s">
        <v>116</v>
      </c>
      <c r="B17" s="1" t="str">
        <f t="shared" si="0"/>
        <v>Air heat pump with natural gas boiler - Large</v>
      </c>
      <c r="C17">
        <v>0.01</v>
      </c>
      <c r="D17">
        <v>0.93</v>
      </c>
      <c r="K17">
        <v>0.15</v>
      </c>
      <c r="L17">
        <v>509</v>
      </c>
      <c r="M17">
        <v>9</v>
      </c>
      <c r="N17">
        <v>20</v>
      </c>
      <c r="O17">
        <v>31.536000000000001</v>
      </c>
      <c r="P17"/>
      <c r="Q17"/>
      <c r="R17">
        <v>0.42857142857142899</v>
      </c>
      <c r="S17"/>
      <c r="U17" t="s">
        <v>206</v>
      </c>
      <c r="V17" s="1" t="str">
        <f t="shared" si="1"/>
        <v>[ Air heat pump with natural gas boiler - Large ]</v>
      </c>
      <c r="W17" s="1" t="str">
        <f t="shared" si="2"/>
        <v>[ Air heat pump with natural gas boiler - Large</v>
      </c>
    </row>
    <row r="18" spans="1:23" x14ac:dyDescent="0.45">
      <c r="A18" t="s">
        <v>117</v>
      </c>
      <c r="B18" s="1" t="str">
        <f t="shared" si="0"/>
        <v>Air heat pump with natural gas boiler.HeatCool - Large</v>
      </c>
      <c r="C18">
        <v>0.01</v>
      </c>
      <c r="E18">
        <v>1</v>
      </c>
      <c r="G18">
        <v>0.93</v>
      </c>
      <c r="K18">
        <v>0.15</v>
      </c>
      <c r="L18">
        <v>509</v>
      </c>
      <c r="M18">
        <v>9</v>
      </c>
      <c r="N18">
        <v>20</v>
      </c>
      <c r="O18">
        <v>31.536000000000001</v>
      </c>
      <c r="P18"/>
      <c r="Q18"/>
      <c r="R18">
        <v>0.42857142857142899</v>
      </c>
      <c r="S18"/>
      <c r="U18" t="s">
        <v>207</v>
      </c>
      <c r="V18" s="1" t="str">
        <f t="shared" si="1"/>
        <v>[ Air heat pump with natural gas boiler.HeatCool - Large ]</v>
      </c>
      <c r="W18" s="1" t="str">
        <f t="shared" si="2"/>
        <v>[ Air heat pump with natural gas boiler.HeatCool - Large</v>
      </c>
    </row>
    <row r="19" spans="1:23" x14ac:dyDescent="0.45">
      <c r="A19" t="s">
        <v>118</v>
      </c>
      <c r="B19" s="1" t="str">
        <f t="shared" si="0"/>
        <v>LPG boiler  - Large</v>
      </c>
      <c r="C19">
        <v>0.01</v>
      </c>
      <c r="D19">
        <v>0.79049999999999998</v>
      </c>
      <c r="K19">
        <v>0.15</v>
      </c>
      <c r="L19">
        <v>147</v>
      </c>
      <c r="M19">
        <v>8.5</v>
      </c>
      <c r="N19">
        <v>20</v>
      </c>
      <c r="O19">
        <v>31.536000000000001</v>
      </c>
      <c r="P19"/>
      <c r="Q19"/>
      <c r="R19"/>
      <c r="S19"/>
      <c r="U19" t="s">
        <v>208</v>
      </c>
      <c r="V19" s="1" t="str">
        <f t="shared" si="1"/>
        <v>[ LPG boiler  - Large ]</v>
      </c>
      <c r="W19" s="1" t="str">
        <f t="shared" si="2"/>
        <v>[ LPG boiler  - Large</v>
      </c>
    </row>
    <row r="20" spans="1:23" x14ac:dyDescent="0.45">
      <c r="A20" t="s">
        <v>119</v>
      </c>
      <c r="B20" s="1" t="str">
        <f t="shared" si="0"/>
        <v>LPG boiler.HeatHotwater  - Large</v>
      </c>
      <c r="C20">
        <v>0.01</v>
      </c>
      <c r="G20">
        <v>0.68262</v>
      </c>
      <c r="I20">
        <v>0.73569482288828403</v>
      </c>
      <c r="K20">
        <v>0.16</v>
      </c>
      <c r="L20">
        <v>161.69999999999999</v>
      </c>
      <c r="M20">
        <v>1.32</v>
      </c>
      <c r="N20">
        <v>20</v>
      </c>
      <c r="O20">
        <v>31.536000000000001</v>
      </c>
      <c r="P20">
        <v>0.6</v>
      </c>
      <c r="Q20"/>
      <c r="R20"/>
      <c r="S20"/>
      <c r="U20" t="s">
        <v>209</v>
      </c>
      <c r="V20" s="1" t="str">
        <f t="shared" si="1"/>
        <v>[ LPG boiler.HeatHotwater  - Large ]</v>
      </c>
      <c r="W20" s="1" t="str">
        <f t="shared" si="2"/>
        <v>[ LPG boiler.HeatHotwater  - Large</v>
      </c>
    </row>
    <row r="21" spans="1:23" x14ac:dyDescent="0.45">
      <c r="A21" t="s">
        <v>120</v>
      </c>
      <c r="B21" s="1" t="str">
        <f t="shared" si="0"/>
        <v>Air heat pump with LPG boiler.HeatCool - Large</v>
      </c>
      <c r="C21">
        <v>0.01</v>
      </c>
      <c r="E21">
        <v>1</v>
      </c>
      <c r="G21">
        <v>0.93</v>
      </c>
      <c r="K21">
        <v>0.15</v>
      </c>
      <c r="L21">
        <v>600</v>
      </c>
      <c r="M21">
        <v>7.84</v>
      </c>
      <c r="N21">
        <v>20</v>
      </c>
      <c r="O21">
        <v>31.536000000000001</v>
      </c>
      <c r="P21"/>
      <c r="Q21"/>
      <c r="R21">
        <v>0.5</v>
      </c>
      <c r="S21"/>
      <c r="U21" t="s">
        <v>210</v>
      </c>
      <c r="V21" s="1" t="str">
        <f t="shared" si="1"/>
        <v>[ Air heat pump with LPG boiler.HeatCool - Large ]</v>
      </c>
      <c r="W21" s="1" t="str">
        <f t="shared" si="2"/>
        <v>[ Air heat pump with LPG boiler.HeatCool - Large</v>
      </c>
    </row>
    <row r="22" spans="1:23" x14ac:dyDescent="0.45">
      <c r="A22" t="s">
        <v>121</v>
      </c>
      <c r="B22" s="1" t="str">
        <f t="shared" si="0"/>
        <v>District heat exchanger.HeatHotwater  - Large</v>
      </c>
      <c r="C22">
        <v>0.01</v>
      </c>
      <c r="G22">
        <v>0.88349999999999995</v>
      </c>
      <c r="I22">
        <v>0.9</v>
      </c>
      <c r="K22">
        <v>0.16</v>
      </c>
      <c r="L22">
        <v>70</v>
      </c>
      <c r="M22">
        <v>1</v>
      </c>
      <c r="N22">
        <v>20</v>
      </c>
      <c r="O22">
        <v>31.536000000000001</v>
      </c>
      <c r="P22">
        <v>0.6</v>
      </c>
      <c r="Q22"/>
      <c r="R22"/>
      <c r="S22"/>
      <c r="U22" t="s">
        <v>211</v>
      </c>
      <c r="V22" s="1" t="str">
        <f t="shared" si="1"/>
        <v>[ District heat exchanger.HeatHotwater  - Large ]</v>
      </c>
      <c r="W22" s="1" t="str">
        <f t="shared" si="2"/>
        <v>[ District heat exchanger.HeatHotwater  - Large</v>
      </c>
    </row>
    <row r="23" spans="1:23" x14ac:dyDescent="0.45">
      <c r="A23" t="s">
        <v>122</v>
      </c>
      <c r="B23" s="1" t="str">
        <f t="shared" si="0"/>
        <v>Oil boiler  - Large</v>
      </c>
      <c r="C23">
        <v>0.01</v>
      </c>
      <c r="D23">
        <v>0.67889999999999995</v>
      </c>
      <c r="K23">
        <v>0.15</v>
      </c>
      <c r="L23">
        <v>62.45</v>
      </c>
      <c r="M23">
        <v>1.25</v>
      </c>
      <c r="N23">
        <v>20</v>
      </c>
      <c r="O23">
        <v>31.536000000000001</v>
      </c>
      <c r="P23"/>
      <c r="Q23"/>
      <c r="R23"/>
      <c r="S23"/>
      <c r="U23" t="s">
        <v>212</v>
      </c>
      <c r="V23" s="1" t="str">
        <f t="shared" si="1"/>
        <v>[ Oil boiler  - Large ]</v>
      </c>
      <c r="W23" s="1" t="str">
        <f t="shared" si="2"/>
        <v>[ Oil boiler  - Large</v>
      </c>
    </row>
    <row r="24" spans="1:23" x14ac:dyDescent="0.45">
      <c r="A24" t="s">
        <v>123</v>
      </c>
      <c r="B24" s="1" t="str">
        <f t="shared" si="0"/>
        <v>Oil boiler.HeatHotwater  - Large</v>
      </c>
      <c r="C24">
        <v>0.01</v>
      </c>
      <c r="G24">
        <v>0.79049999999999998</v>
      </c>
      <c r="I24">
        <v>0.59670000000000001</v>
      </c>
      <c r="K24">
        <v>0.16</v>
      </c>
      <c r="L24">
        <v>68.694999999999993</v>
      </c>
      <c r="M24">
        <v>1</v>
      </c>
      <c r="N24">
        <v>20</v>
      </c>
      <c r="O24">
        <v>31.536000000000001</v>
      </c>
      <c r="P24">
        <v>0.6</v>
      </c>
      <c r="Q24"/>
      <c r="R24"/>
      <c r="S24"/>
      <c r="U24" t="s">
        <v>213</v>
      </c>
      <c r="V24" s="1" t="str">
        <f t="shared" si="1"/>
        <v>[ Oil boiler.HeatHotwater  - Large ]</v>
      </c>
      <c r="W24" s="1" t="str">
        <f t="shared" si="2"/>
        <v>[ Oil boiler.HeatHotwater  - Large</v>
      </c>
    </row>
    <row r="25" spans="1:23" x14ac:dyDescent="0.45">
      <c r="A25" t="s">
        <v>124</v>
      </c>
      <c r="B25" s="1" t="str">
        <f t="shared" si="0"/>
        <v>Oil boiler condensing.HeatHotwater - Large</v>
      </c>
      <c r="C25">
        <v>0.01</v>
      </c>
      <c r="G25">
        <v>0.93</v>
      </c>
      <c r="I25">
        <v>0.34200000000000003</v>
      </c>
      <c r="K25">
        <v>0.16</v>
      </c>
      <c r="L25">
        <v>279</v>
      </c>
      <c r="M25">
        <v>4</v>
      </c>
      <c r="N25">
        <v>20</v>
      </c>
      <c r="O25">
        <v>31.536000000000001</v>
      </c>
      <c r="P25">
        <v>0.6</v>
      </c>
      <c r="Q25"/>
      <c r="R25"/>
      <c r="S25"/>
      <c r="U25" t="s">
        <v>214</v>
      </c>
      <c r="V25" s="1" t="str">
        <f t="shared" si="1"/>
        <v>[ Oil boiler condensing.HeatHotwater - Large ]</v>
      </c>
      <c r="W25" s="1" t="str">
        <f t="shared" si="2"/>
        <v>[ Oil boiler condensing.HeatHotwater - Large</v>
      </c>
    </row>
    <row r="26" spans="1:23" x14ac:dyDescent="0.45">
      <c r="A26" t="s">
        <v>125</v>
      </c>
      <c r="B26" s="1" t="str">
        <f t="shared" si="0"/>
        <v>Solar collector with electric backup.HeatHotwater  - Large</v>
      </c>
      <c r="C26">
        <v>0.01</v>
      </c>
      <c r="G26">
        <v>0.76259999999999994</v>
      </c>
      <c r="I26">
        <v>0.965853658536588</v>
      </c>
      <c r="K26">
        <v>0.16</v>
      </c>
      <c r="L26">
        <v>964.81651376146999</v>
      </c>
      <c r="M26">
        <v>185</v>
      </c>
      <c r="N26">
        <v>20</v>
      </c>
      <c r="O26">
        <v>31.536000000000001</v>
      </c>
      <c r="P26">
        <v>0.6</v>
      </c>
      <c r="Q26"/>
      <c r="R26"/>
      <c r="S26"/>
      <c r="T26">
        <v>0.68</v>
      </c>
      <c r="U26" t="s">
        <v>215</v>
      </c>
      <c r="V26" s="1" t="str">
        <f t="shared" si="1"/>
        <v>[ Solar collector with electric backup.HeatHotwater  - Large ]</v>
      </c>
      <c r="W26" s="1" t="str">
        <f t="shared" si="2"/>
        <v>[ Solar collector with electric backup.HeatHotwater  - Large</v>
      </c>
    </row>
    <row r="27" spans="1:23" x14ac:dyDescent="0.45">
      <c r="A27" t="s">
        <v>126</v>
      </c>
      <c r="B27" s="1" t="str">
        <f t="shared" si="0"/>
        <v>Solar collector with diesel backup.HeatHotwater  - Large</v>
      </c>
      <c r="C27">
        <v>0.01</v>
      </c>
      <c r="G27">
        <v>0.76259999999999994</v>
      </c>
      <c r="I27">
        <v>0.59268292682926904</v>
      </c>
      <c r="K27">
        <v>0.16</v>
      </c>
      <c r="L27">
        <v>964.81651376146999</v>
      </c>
      <c r="M27">
        <v>185</v>
      </c>
      <c r="N27">
        <v>20</v>
      </c>
      <c r="O27">
        <v>31.536000000000001</v>
      </c>
      <c r="P27">
        <v>0.6</v>
      </c>
      <c r="Q27"/>
      <c r="R27"/>
      <c r="S27"/>
      <c r="T27">
        <v>0.71</v>
      </c>
      <c r="U27" t="s">
        <v>216</v>
      </c>
      <c r="V27" s="1" t="str">
        <f t="shared" si="1"/>
        <v>[ Solar collector with diesel backup.HeatHotwater  - Large ]</v>
      </c>
      <c r="W27" s="1" t="str">
        <f t="shared" si="2"/>
        <v>[ Solar collector with diesel backup.HeatHotwater  - Large</v>
      </c>
    </row>
    <row r="28" spans="1:23" x14ac:dyDescent="0.45">
      <c r="A28" t="s">
        <v>127</v>
      </c>
      <c r="B28" s="1" t="str">
        <f t="shared" si="0"/>
        <v>Solar collector with gas backup.HeatHotwater  - Large</v>
      </c>
      <c r="C28">
        <v>0.01</v>
      </c>
      <c r="G28">
        <v>0.79049999999999998</v>
      </c>
      <c r="I28">
        <v>0.59268292682926904</v>
      </c>
      <c r="K28">
        <v>0.16</v>
      </c>
      <c r="L28">
        <v>964.81651376146999</v>
      </c>
      <c r="M28">
        <v>185</v>
      </c>
      <c r="N28">
        <v>20</v>
      </c>
      <c r="O28">
        <v>31.536000000000001</v>
      </c>
      <c r="P28">
        <v>0.6</v>
      </c>
      <c r="Q28"/>
      <c r="R28"/>
      <c r="S28"/>
      <c r="T28">
        <v>0.68</v>
      </c>
      <c r="U28" t="s">
        <v>217</v>
      </c>
      <c r="V28" s="1" t="str">
        <f t="shared" si="1"/>
        <v>[ Solar collector with gas backup.HeatHotwater  - Large ]</v>
      </c>
      <c r="W28" s="1" t="str">
        <f t="shared" si="2"/>
        <v>[ Solar collector with gas backup.HeatHotwater  - Large</v>
      </c>
    </row>
    <row r="29" spans="1:23" x14ac:dyDescent="0.45">
      <c r="A29" t="s">
        <v>128</v>
      </c>
      <c r="B29" s="1" t="str">
        <f t="shared" si="0"/>
        <v>Wood-pellets boiler.HeatHotwater  - Large</v>
      </c>
      <c r="C29">
        <v>0.01</v>
      </c>
      <c r="G29">
        <v>0.79049999999999998</v>
      </c>
      <c r="I29">
        <v>0.37619999999999998</v>
      </c>
      <c r="K29">
        <v>0.16</v>
      </c>
      <c r="L29">
        <v>300</v>
      </c>
      <c r="M29">
        <v>2</v>
      </c>
      <c r="N29">
        <v>20</v>
      </c>
      <c r="O29">
        <v>31.536000000000001</v>
      </c>
      <c r="P29">
        <v>0.6</v>
      </c>
      <c r="Q29"/>
      <c r="R29"/>
      <c r="S29"/>
      <c r="U29" t="s">
        <v>218</v>
      </c>
      <c r="V29" s="1" t="str">
        <f t="shared" si="1"/>
        <v>[ Wood-pellets boiler.HeatHotwater  - Large ]</v>
      </c>
      <c r="W29" s="1" t="str">
        <f t="shared" si="2"/>
        <v>[ Wood-pellets boiler.HeatHotwater  - Large</v>
      </c>
    </row>
    <row r="30" spans="1:23" s="43" customFormat="1" x14ac:dyDescent="0.45">
      <c r="A30" s="43" t="s">
        <v>129</v>
      </c>
      <c r="B30" s="43" t="str">
        <f t="shared" si="0"/>
        <v>Electric radiators  - Small</v>
      </c>
      <c r="C30" s="43">
        <v>0.01</v>
      </c>
      <c r="D30" s="43">
        <v>0.93</v>
      </c>
      <c r="K30" s="43">
        <v>0.15</v>
      </c>
      <c r="L30" s="43">
        <v>180</v>
      </c>
      <c r="M30" s="43">
        <v>1</v>
      </c>
      <c r="N30" s="43">
        <v>20</v>
      </c>
      <c r="O30" s="43">
        <v>31.536000000000001</v>
      </c>
      <c r="U30" s="43" t="s">
        <v>219</v>
      </c>
      <c r="V30" s="43" t="str">
        <f t="shared" si="1"/>
        <v>[ Electric radiators  - Small ]</v>
      </c>
      <c r="W30" s="43" t="str">
        <f t="shared" si="2"/>
        <v>[ Electric radiators  - Small</v>
      </c>
    </row>
    <row r="31" spans="1:23" s="43" customFormat="1" x14ac:dyDescent="0.45">
      <c r="A31" s="43" t="s">
        <v>130</v>
      </c>
      <c r="B31" s="43" t="str">
        <f t="shared" si="0"/>
        <v>Electric boiler - Small</v>
      </c>
      <c r="C31" s="43">
        <v>0.01</v>
      </c>
      <c r="D31" s="43">
        <v>0.88349999999999995</v>
      </c>
      <c r="K31" s="43">
        <v>0.15</v>
      </c>
      <c r="L31" s="43">
        <v>220</v>
      </c>
      <c r="M31" s="43">
        <v>2</v>
      </c>
      <c r="N31" s="43">
        <v>20</v>
      </c>
      <c r="O31" s="43">
        <v>31.536000000000001</v>
      </c>
      <c r="U31" s="43" t="s">
        <v>220</v>
      </c>
      <c r="V31" s="43" t="str">
        <f t="shared" si="1"/>
        <v>[ Electric boiler - Small ]</v>
      </c>
      <c r="W31" s="43" t="str">
        <f t="shared" si="2"/>
        <v>[ Electric boiler - Small</v>
      </c>
    </row>
    <row r="32" spans="1:23" s="43" customFormat="1" x14ac:dyDescent="0.45">
      <c r="A32" s="43" t="s">
        <v>131</v>
      </c>
      <c r="B32" s="43" t="str">
        <f t="shared" si="0"/>
        <v>Air heat pump with electric boiler - Small</v>
      </c>
      <c r="C32" s="43">
        <v>0.01</v>
      </c>
      <c r="D32" s="43">
        <v>0.93</v>
      </c>
      <c r="K32" s="43">
        <v>0.15</v>
      </c>
      <c r="L32" s="43">
        <v>600</v>
      </c>
      <c r="M32" s="43">
        <v>5</v>
      </c>
      <c r="N32" s="43">
        <v>20</v>
      </c>
      <c r="O32" s="43">
        <v>31.536000000000001</v>
      </c>
      <c r="R32" s="43">
        <v>0.69696969696969702</v>
      </c>
      <c r="U32" s="43" t="s">
        <v>221</v>
      </c>
      <c r="V32" s="43" t="str">
        <f t="shared" si="1"/>
        <v>[ Air heat pump with electric boiler - Small ]</v>
      </c>
      <c r="W32" s="43" t="str">
        <f t="shared" si="2"/>
        <v>[ Air heat pump with electric boiler - Small</v>
      </c>
    </row>
    <row r="33" spans="1:23" s="43" customFormat="1" x14ac:dyDescent="0.45">
      <c r="A33" s="43" t="s">
        <v>132</v>
      </c>
      <c r="B33" s="43" t="str">
        <f t="shared" si="0"/>
        <v>Air heat pump with electric boiler.HeatCool - Small</v>
      </c>
      <c r="C33" s="43">
        <v>0.01</v>
      </c>
      <c r="F33" s="43">
        <v>1</v>
      </c>
      <c r="H33" s="43">
        <v>0.93</v>
      </c>
      <c r="K33" s="43">
        <v>0.15</v>
      </c>
      <c r="L33" s="43">
        <v>600</v>
      </c>
      <c r="M33" s="43">
        <v>5</v>
      </c>
      <c r="N33" s="43">
        <v>20</v>
      </c>
      <c r="O33" s="43">
        <v>31.536000000000001</v>
      </c>
      <c r="R33" s="43">
        <v>0.69696969696969702</v>
      </c>
      <c r="U33" s="43" t="s">
        <v>222</v>
      </c>
      <c r="V33" s="43" t="str">
        <f t="shared" si="1"/>
        <v>[ Air heat pump with electric boiler.HeatCool - Small ]</v>
      </c>
      <c r="W33" s="43" t="str">
        <f t="shared" si="2"/>
        <v>[ Air heat pump with electric boiler.HeatCool - Small</v>
      </c>
    </row>
    <row r="34" spans="1:23" s="43" customFormat="1" x14ac:dyDescent="0.45">
      <c r="A34" s="43" t="s">
        <v>133</v>
      </c>
      <c r="B34" s="43" t="str">
        <f t="shared" si="0"/>
        <v>Adv Air heat pump with electric boiler - Small</v>
      </c>
      <c r="C34" s="43">
        <v>0.01</v>
      </c>
      <c r="D34" s="43">
        <v>0.93</v>
      </c>
      <c r="K34" s="43">
        <v>0.15</v>
      </c>
      <c r="L34" s="43">
        <v>1200</v>
      </c>
      <c r="M34" s="43">
        <v>5</v>
      </c>
      <c r="N34" s="43">
        <v>20</v>
      </c>
      <c r="O34" s="43">
        <v>31.536000000000001</v>
      </c>
      <c r="R34" s="43">
        <v>0.79166666666666696</v>
      </c>
      <c r="U34" s="43" t="s">
        <v>223</v>
      </c>
      <c r="V34" s="43" t="str">
        <f t="shared" si="1"/>
        <v>[ Adv Air heat pump with electric boiler - Small ]</v>
      </c>
      <c r="W34" s="43" t="str">
        <f t="shared" si="2"/>
        <v>[ Adv Air heat pump with electric boiler - Small</v>
      </c>
    </row>
    <row r="35" spans="1:23" s="43" customFormat="1" x14ac:dyDescent="0.45">
      <c r="A35" s="43" t="s">
        <v>134</v>
      </c>
      <c r="B35" s="43" t="str">
        <f t="shared" si="0"/>
        <v>Adv Air heat pump with electric boiler.HeatCool - Small</v>
      </c>
      <c r="C35" s="43">
        <v>0.01</v>
      </c>
      <c r="F35" s="43">
        <v>1</v>
      </c>
      <c r="H35" s="43">
        <v>0.93</v>
      </c>
      <c r="K35" s="43">
        <v>0.15</v>
      </c>
      <c r="L35" s="43">
        <v>1200</v>
      </c>
      <c r="M35" s="43">
        <v>20</v>
      </c>
      <c r="N35" s="43">
        <v>20</v>
      </c>
      <c r="O35" s="43">
        <v>31.536000000000001</v>
      </c>
      <c r="R35" s="43">
        <v>0.82758620689655205</v>
      </c>
      <c r="U35" s="43" t="s">
        <v>224</v>
      </c>
      <c r="V35" s="43" t="str">
        <f t="shared" si="1"/>
        <v>[ Adv Air heat pump with electric boiler.HeatCool - Small ]</v>
      </c>
      <c r="W35" s="43" t="str">
        <f t="shared" si="2"/>
        <v>[ Adv Air heat pump with electric boiler.HeatCool - Small</v>
      </c>
    </row>
    <row r="36" spans="1:23" s="43" customFormat="1" x14ac:dyDescent="0.45">
      <c r="A36" s="43" t="s">
        <v>135</v>
      </c>
      <c r="B36" s="43" t="str">
        <f t="shared" ref="B36:B55" si="3">RIGHT(W36,LEN(W36)-2)</f>
        <v>Ground heat pump with electric boiler  - Small</v>
      </c>
      <c r="C36" s="43">
        <v>0.01</v>
      </c>
      <c r="D36" s="43">
        <v>0.93</v>
      </c>
      <c r="K36" s="43">
        <v>0.15</v>
      </c>
      <c r="L36" s="43">
        <v>700</v>
      </c>
      <c r="M36" s="43">
        <v>10</v>
      </c>
      <c r="N36" s="43">
        <v>20</v>
      </c>
      <c r="O36" s="43">
        <v>31.536000000000001</v>
      </c>
      <c r="S36" s="43">
        <v>0.8</v>
      </c>
      <c r="U36" s="43" t="s">
        <v>225</v>
      </c>
      <c r="V36" s="43" t="str">
        <f t="shared" si="1"/>
        <v>[ Ground heat pump with electric boiler  - Small ]</v>
      </c>
      <c r="W36" s="43" t="str">
        <f t="shared" si="2"/>
        <v>[ Ground heat pump with electric boiler  - Small</v>
      </c>
    </row>
    <row r="37" spans="1:23" s="43" customFormat="1" x14ac:dyDescent="0.45">
      <c r="A37" s="43" t="s">
        <v>136</v>
      </c>
      <c r="B37" s="43" t="str">
        <f t="shared" si="3"/>
        <v>Ground heat pump with electric boiler.HeatCool - Small</v>
      </c>
      <c r="C37" s="43">
        <v>0.01</v>
      </c>
      <c r="F37" s="43">
        <v>1</v>
      </c>
      <c r="H37" s="43">
        <v>0.93</v>
      </c>
      <c r="K37" s="43">
        <v>0.15</v>
      </c>
      <c r="L37" s="43">
        <v>700</v>
      </c>
      <c r="M37" s="43">
        <v>10</v>
      </c>
      <c r="N37" s="43">
        <v>20</v>
      </c>
      <c r="O37" s="43">
        <v>31.536000000000001</v>
      </c>
      <c r="S37" s="43">
        <v>0.8</v>
      </c>
      <c r="U37" s="43" t="s">
        <v>226</v>
      </c>
      <c r="V37" s="43" t="str">
        <f t="shared" si="1"/>
        <v>[ Ground heat pump with electric boiler.HeatCool - Small ]</v>
      </c>
      <c r="W37" s="43" t="str">
        <f t="shared" si="2"/>
        <v>[ Ground heat pump with electric boiler.HeatCool - Small</v>
      </c>
    </row>
    <row r="38" spans="1:23" s="43" customFormat="1" x14ac:dyDescent="0.45">
      <c r="A38" s="43" t="s">
        <v>137</v>
      </c>
      <c r="B38" s="43" t="str">
        <f t="shared" si="3"/>
        <v>FC output to Heat demand - Small</v>
      </c>
      <c r="C38" s="43">
        <v>0.01</v>
      </c>
      <c r="D38" s="43">
        <v>0.93</v>
      </c>
      <c r="K38" s="43">
        <v>0.15</v>
      </c>
      <c r="L38" s="43">
        <v>0.01</v>
      </c>
      <c r="N38" s="43">
        <v>20</v>
      </c>
      <c r="O38" s="43">
        <v>31.536000000000001</v>
      </c>
      <c r="U38" s="43" t="s">
        <v>227</v>
      </c>
      <c r="V38" s="43" t="str">
        <f t="shared" si="1"/>
        <v>[ FC output to Heat demand - Small ]</v>
      </c>
      <c r="W38" s="43" t="str">
        <f t="shared" si="2"/>
        <v>[ FC output to Heat demand - Small</v>
      </c>
    </row>
    <row r="39" spans="1:23" s="43" customFormat="1" x14ac:dyDescent="0.45">
      <c r="A39" s="43" t="s">
        <v>138</v>
      </c>
      <c r="B39" s="43" t="str">
        <f t="shared" si="3"/>
        <v>Natural gas boiler  - Small</v>
      </c>
      <c r="C39" s="43">
        <v>0.01</v>
      </c>
      <c r="D39" s="43">
        <v>0.81840000000000002</v>
      </c>
      <c r="K39" s="43">
        <v>0.15</v>
      </c>
      <c r="L39" s="43">
        <v>109</v>
      </c>
      <c r="M39" s="43">
        <v>7.3</v>
      </c>
      <c r="N39" s="43">
        <v>20</v>
      </c>
      <c r="O39" s="43">
        <v>31.536000000000001</v>
      </c>
      <c r="U39" s="43" t="s">
        <v>228</v>
      </c>
      <c r="V39" s="43" t="str">
        <f t="shared" si="1"/>
        <v>[ Natural gas boiler  - Small ]</v>
      </c>
      <c r="W39" s="43" t="str">
        <f t="shared" si="2"/>
        <v>[ Natural gas boiler  - Small</v>
      </c>
    </row>
    <row r="40" spans="1:23" s="43" customFormat="1" x14ac:dyDescent="0.45">
      <c r="A40" s="43" t="s">
        <v>139</v>
      </c>
      <c r="B40" s="43" t="str">
        <f t="shared" si="3"/>
        <v>Natural gas boiler.HeatHotwater  - Small</v>
      </c>
      <c r="C40" s="43">
        <v>0.01</v>
      </c>
      <c r="H40" s="105">
        <v>0.88349999999999995</v>
      </c>
      <c r="I40" s="105"/>
      <c r="J40" s="105">
        <v>0.59670000000000001</v>
      </c>
      <c r="K40" s="43">
        <v>0.16</v>
      </c>
      <c r="L40" s="43">
        <v>119.9</v>
      </c>
      <c r="M40" s="43">
        <v>4</v>
      </c>
      <c r="N40" s="43">
        <v>20</v>
      </c>
      <c r="O40" s="43">
        <v>31.536000000000001</v>
      </c>
      <c r="Q40" s="43">
        <v>0.6</v>
      </c>
      <c r="U40" s="43" t="s">
        <v>229</v>
      </c>
      <c r="V40" s="43" t="str">
        <f t="shared" si="1"/>
        <v>[ Natural gas boiler.HeatHotwater  - Small ]</v>
      </c>
      <c r="W40" s="43" t="str">
        <f t="shared" si="2"/>
        <v>[ Natural gas boiler.HeatHotwater  - Small</v>
      </c>
    </row>
    <row r="41" spans="1:23" s="43" customFormat="1" x14ac:dyDescent="0.45">
      <c r="A41" s="43" t="s">
        <v>140</v>
      </c>
      <c r="B41" s="43" t="str">
        <f t="shared" si="3"/>
        <v>Natural gas boiler condensing  - Small</v>
      </c>
      <c r="C41" s="43">
        <v>0.01</v>
      </c>
      <c r="D41" s="43">
        <v>1.0229999999999999</v>
      </c>
      <c r="K41" s="43">
        <v>0.15</v>
      </c>
      <c r="L41" s="43">
        <v>256</v>
      </c>
      <c r="M41" s="43">
        <v>7.3</v>
      </c>
      <c r="N41" s="43">
        <v>20</v>
      </c>
      <c r="O41" s="43">
        <v>31.536000000000001</v>
      </c>
      <c r="U41" s="43" t="s">
        <v>230</v>
      </c>
      <c r="V41" s="43" t="str">
        <f t="shared" si="1"/>
        <v>[ Natural gas boiler condensing  - Small ]</v>
      </c>
      <c r="W41" s="43" t="str">
        <f t="shared" si="2"/>
        <v>[ Natural gas boiler condensing  - Small</v>
      </c>
    </row>
    <row r="42" spans="1:23" s="43" customFormat="1" x14ac:dyDescent="0.45">
      <c r="A42" s="43" t="s">
        <v>141</v>
      </c>
      <c r="B42" s="43" t="str">
        <f t="shared" si="3"/>
        <v>Natural gas boiler condensing.HeatHotwater  - Small</v>
      </c>
      <c r="C42" s="43">
        <v>0.01</v>
      </c>
      <c r="H42" s="43">
        <v>0.99509999999999998</v>
      </c>
      <c r="J42" s="43">
        <v>0.50467289719626196</v>
      </c>
      <c r="K42" s="43">
        <v>0.16</v>
      </c>
      <c r="L42" s="43">
        <v>281.60000000000002</v>
      </c>
      <c r="M42" s="43">
        <v>7.3</v>
      </c>
      <c r="N42" s="43">
        <v>20</v>
      </c>
      <c r="O42" s="43">
        <v>31.536000000000001</v>
      </c>
      <c r="Q42" s="43">
        <v>0.6</v>
      </c>
      <c r="U42" s="43" t="s">
        <v>231</v>
      </c>
      <c r="V42" s="43" t="str">
        <f t="shared" si="1"/>
        <v>[ Natural gas boiler condensing.HeatHotwater  - Small ]</v>
      </c>
      <c r="W42" s="43" t="str">
        <f t="shared" si="2"/>
        <v>[ Natural gas boiler condensing.HeatHotwater  - Small</v>
      </c>
    </row>
    <row r="43" spans="1:23" s="43" customFormat="1" x14ac:dyDescent="0.45">
      <c r="A43" s="43" t="s">
        <v>142</v>
      </c>
      <c r="B43" s="43" t="str">
        <f t="shared" si="3"/>
        <v>Air heat pump with natural gas boiler - Small</v>
      </c>
      <c r="C43" s="43">
        <v>0.01</v>
      </c>
      <c r="D43" s="43">
        <v>0.93</v>
      </c>
      <c r="K43" s="43">
        <v>0.15</v>
      </c>
      <c r="L43" s="43">
        <v>509</v>
      </c>
      <c r="M43" s="43">
        <v>9</v>
      </c>
      <c r="N43" s="43">
        <v>20</v>
      </c>
      <c r="O43" s="43">
        <v>31.536000000000001</v>
      </c>
      <c r="R43" s="43">
        <v>0.42857142857142899</v>
      </c>
      <c r="U43" s="43" t="s">
        <v>232</v>
      </c>
      <c r="V43" s="43" t="str">
        <f t="shared" si="1"/>
        <v>[ Air heat pump with natural gas boiler - Small ]</v>
      </c>
      <c r="W43" s="43" t="str">
        <f t="shared" si="2"/>
        <v>[ Air heat pump with natural gas boiler - Small</v>
      </c>
    </row>
    <row r="44" spans="1:23" s="43" customFormat="1" x14ac:dyDescent="0.45">
      <c r="A44" s="43" t="s">
        <v>143</v>
      </c>
      <c r="B44" s="43" t="str">
        <f t="shared" si="3"/>
        <v>Air heat pump with natural gas boiler.HeatCool - Small</v>
      </c>
      <c r="C44" s="43">
        <v>0.01</v>
      </c>
      <c r="F44" s="43">
        <v>1</v>
      </c>
      <c r="H44" s="43">
        <v>0.93</v>
      </c>
      <c r="K44" s="43">
        <v>0.15</v>
      </c>
      <c r="L44" s="43">
        <v>509</v>
      </c>
      <c r="M44" s="43">
        <v>9</v>
      </c>
      <c r="N44" s="43">
        <v>20</v>
      </c>
      <c r="O44" s="43">
        <v>31.536000000000001</v>
      </c>
      <c r="R44" s="43">
        <v>0.42857142857142899</v>
      </c>
      <c r="U44" s="43" t="s">
        <v>233</v>
      </c>
      <c r="V44" s="43" t="str">
        <f t="shared" si="1"/>
        <v>[ Air heat pump with natural gas boiler.HeatCool - Small ]</v>
      </c>
      <c r="W44" s="43" t="str">
        <f t="shared" si="2"/>
        <v>[ Air heat pump with natural gas boiler.HeatCool - Small</v>
      </c>
    </row>
    <row r="45" spans="1:23" s="43" customFormat="1" x14ac:dyDescent="0.45">
      <c r="A45" s="43" t="s">
        <v>144</v>
      </c>
      <c r="B45" s="43" t="str">
        <f t="shared" si="3"/>
        <v>LPG boiler  - Small</v>
      </c>
      <c r="C45" s="43">
        <v>0.01</v>
      </c>
      <c r="D45" s="43">
        <v>0.79049999999999998</v>
      </c>
      <c r="K45" s="43">
        <v>0.15</v>
      </c>
      <c r="L45" s="43">
        <v>147</v>
      </c>
      <c r="M45" s="43">
        <v>8.5</v>
      </c>
      <c r="N45" s="43">
        <v>20</v>
      </c>
      <c r="O45" s="43">
        <v>31.536000000000001</v>
      </c>
      <c r="U45" s="43" t="s">
        <v>234</v>
      </c>
      <c r="V45" s="43" t="str">
        <f t="shared" si="1"/>
        <v>[ LPG boiler  - Small ]</v>
      </c>
      <c r="W45" s="43" t="str">
        <f t="shared" si="2"/>
        <v>[ LPG boiler  - Small</v>
      </c>
    </row>
    <row r="46" spans="1:23" s="43" customFormat="1" x14ac:dyDescent="0.45">
      <c r="A46" s="43" t="s">
        <v>145</v>
      </c>
      <c r="B46" s="43" t="str">
        <f t="shared" si="3"/>
        <v>LPG boiler.HeatHotwater  - Small</v>
      </c>
      <c r="C46" s="43">
        <v>0.01</v>
      </c>
      <c r="H46" s="43">
        <v>0.68262</v>
      </c>
      <c r="J46" s="43">
        <v>0.73569482288828403</v>
      </c>
      <c r="K46" s="43">
        <v>0.16</v>
      </c>
      <c r="L46" s="43">
        <v>161.69999999999999</v>
      </c>
      <c r="M46" s="43">
        <v>1.32</v>
      </c>
      <c r="N46" s="43">
        <v>20</v>
      </c>
      <c r="O46" s="43">
        <v>31.536000000000001</v>
      </c>
      <c r="Q46" s="43">
        <v>0.6</v>
      </c>
      <c r="U46" s="43" t="s">
        <v>235</v>
      </c>
      <c r="V46" s="43" t="str">
        <f t="shared" si="1"/>
        <v>[ LPG boiler.HeatHotwater  - Small ]</v>
      </c>
      <c r="W46" s="43" t="str">
        <f t="shared" si="2"/>
        <v>[ LPG boiler.HeatHotwater  - Small</v>
      </c>
    </row>
    <row r="47" spans="1:23" s="43" customFormat="1" x14ac:dyDescent="0.45">
      <c r="A47" s="43" t="s">
        <v>146</v>
      </c>
      <c r="B47" s="43" t="str">
        <f t="shared" si="3"/>
        <v>Air heat pump with LPG boiler.HeatCool - Small</v>
      </c>
      <c r="C47" s="43">
        <v>0.01</v>
      </c>
      <c r="F47" s="43">
        <v>1</v>
      </c>
      <c r="H47" s="43">
        <v>0.93</v>
      </c>
      <c r="K47" s="43">
        <v>0.15</v>
      </c>
      <c r="L47" s="43">
        <v>600</v>
      </c>
      <c r="M47" s="43">
        <v>7.84</v>
      </c>
      <c r="N47" s="43">
        <v>20</v>
      </c>
      <c r="O47" s="43">
        <v>31.536000000000001</v>
      </c>
      <c r="R47" s="43">
        <v>0.5</v>
      </c>
      <c r="U47" s="43" t="s">
        <v>236</v>
      </c>
      <c r="V47" s="43" t="str">
        <f t="shared" si="1"/>
        <v>[ Air heat pump with LPG boiler.HeatCool - Small ]</v>
      </c>
      <c r="W47" s="43" t="str">
        <f t="shared" si="2"/>
        <v>[ Air heat pump with LPG boiler.HeatCool - Small</v>
      </c>
    </row>
    <row r="48" spans="1:23" s="43" customFormat="1" x14ac:dyDescent="0.45">
      <c r="A48" s="43" t="s">
        <v>147</v>
      </c>
      <c r="B48" s="43" t="str">
        <f t="shared" si="3"/>
        <v>District heat exchanger.HeatHotwater  - Small</v>
      </c>
      <c r="C48" s="43">
        <v>0.01</v>
      </c>
      <c r="H48" s="43">
        <v>0.88349999999999995</v>
      </c>
      <c r="J48" s="43">
        <v>0.9</v>
      </c>
      <c r="K48" s="43">
        <v>0.16</v>
      </c>
      <c r="L48" s="43">
        <v>70</v>
      </c>
      <c r="M48" s="43">
        <v>1</v>
      </c>
      <c r="N48" s="43">
        <v>20</v>
      </c>
      <c r="O48" s="43">
        <v>31.536000000000001</v>
      </c>
      <c r="Q48" s="43">
        <v>0.6</v>
      </c>
      <c r="U48" s="43" t="s">
        <v>237</v>
      </c>
      <c r="V48" s="43" t="str">
        <f t="shared" si="1"/>
        <v>[ District heat exchanger.HeatHotwater  - Small ]</v>
      </c>
      <c r="W48" s="43" t="str">
        <f t="shared" si="2"/>
        <v>[ District heat exchanger.HeatHotwater  - Small</v>
      </c>
    </row>
    <row r="49" spans="1:23" s="43" customFormat="1" x14ac:dyDescent="0.45">
      <c r="A49" s="43" t="s">
        <v>148</v>
      </c>
      <c r="B49" s="43" t="str">
        <f t="shared" si="3"/>
        <v>Oil boiler  - Small</v>
      </c>
      <c r="C49" s="43">
        <v>0.01</v>
      </c>
      <c r="D49" s="43">
        <v>0.67889999999999995</v>
      </c>
      <c r="K49" s="43">
        <v>0.15</v>
      </c>
      <c r="L49" s="43">
        <v>62.45</v>
      </c>
      <c r="M49" s="43">
        <v>1.25</v>
      </c>
      <c r="N49" s="43">
        <v>20</v>
      </c>
      <c r="O49" s="43">
        <v>31.536000000000001</v>
      </c>
      <c r="U49" s="43" t="s">
        <v>238</v>
      </c>
      <c r="V49" s="43" t="str">
        <f t="shared" si="1"/>
        <v>[ Oil boiler  - Small ]</v>
      </c>
      <c r="W49" s="43" t="str">
        <f t="shared" si="2"/>
        <v>[ Oil boiler  - Small</v>
      </c>
    </row>
    <row r="50" spans="1:23" s="43" customFormat="1" x14ac:dyDescent="0.45">
      <c r="A50" s="43" t="s">
        <v>149</v>
      </c>
      <c r="B50" s="43" t="str">
        <f t="shared" si="3"/>
        <v>Oil boiler.HeatHotwater  - Small</v>
      </c>
      <c r="C50" s="43">
        <v>0.01</v>
      </c>
      <c r="H50" s="43">
        <v>0.79049999999999998</v>
      </c>
      <c r="J50" s="43">
        <v>0.59670000000000001</v>
      </c>
      <c r="K50" s="43">
        <v>0.16</v>
      </c>
      <c r="L50" s="43">
        <v>68.694999999999993</v>
      </c>
      <c r="M50" s="43">
        <v>1</v>
      </c>
      <c r="N50" s="43">
        <v>20</v>
      </c>
      <c r="O50" s="43">
        <v>31.536000000000001</v>
      </c>
      <c r="Q50" s="43">
        <v>0.6</v>
      </c>
      <c r="U50" s="43" t="s">
        <v>239</v>
      </c>
      <c r="V50" s="43" t="str">
        <f t="shared" si="1"/>
        <v>[ Oil boiler.HeatHotwater  - Small ]</v>
      </c>
      <c r="W50" s="43" t="str">
        <f t="shared" si="2"/>
        <v>[ Oil boiler.HeatHotwater  - Small</v>
      </c>
    </row>
    <row r="51" spans="1:23" s="43" customFormat="1" x14ac:dyDescent="0.45">
      <c r="A51" s="43" t="s">
        <v>150</v>
      </c>
      <c r="B51" s="43" t="str">
        <f t="shared" si="3"/>
        <v>Oil boiler condensing.HeatHotwater - Small</v>
      </c>
      <c r="C51" s="43">
        <v>0.01</v>
      </c>
      <c r="H51" s="43">
        <v>0.93</v>
      </c>
      <c r="J51" s="43">
        <v>0.34200000000000003</v>
      </c>
      <c r="K51" s="43">
        <v>0.16</v>
      </c>
      <c r="L51" s="43">
        <v>279</v>
      </c>
      <c r="M51" s="43">
        <v>4</v>
      </c>
      <c r="N51" s="43">
        <v>20</v>
      </c>
      <c r="O51" s="43">
        <v>31.536000000000001</v>
      </c>
      <c r="Q51" s="43">
        <v>0.6</v>
      </c>
      <c r="U51" s="43" t="s">
        <v>240</v>
      </c>
      <c r="V51" s="43" t="str">
        <f t="shared" si="1"/>
        <v>[ Oil boiler condensing.HeatHotwater - Small ]</v>
      </c>
      <c r="W51" s="43" t="str">
        <f t="shared" si="2"/>
        <v>[ Oil boiler condensing.HeatHotwater - Small</v>
      </c>
    </row>
    <row r="52" spans="1:23" s="43" customFormat="1" x14ac:dyDescent="0.45">
      <c r="A52" s="43" t="s">
        <v>151</v>
      </c>
      <c r="B52" s="43" t="str">
        <f t="shared" si="3"/>
        <v>Solar collector with electric backup.HeatHotwater  - Small</v>
      </c>
      <c r="C52" s="43">
        <v>0.01</v>
      </c>
      <c r="H52" s="43">
        <v>0.76259999999999994</v>
      </c>
      <c r="J52" s="43">
        <v>0.965853658536588</v>
      </c>
      <c r="K52" s="43">
        <v>0.16</v>
      </c>
      <c r="L52" s="43">
        <v>964.81651376146999</v>
      </c>
      <c r="M52" s="43">
        <v>185</v>
      </c>
      <c r="N52" s="43">
        <v>20</v>
      </c>
      <c r="O52" s="43">
        <v>31.536000000000001</v>
      </c>
      <c r="Q52" s="43">
        <v>0.6</v>
      </c>
      <c r="T52" s="43">
        <v>0.68</v>
      </c>
      <c r="U52" s="43" t="s">
        <v>241</v>
      </c>
      <c r="V52" s="43" t="str">
        <f t="shared" si="1"/>
        <v>[ Solar collector with electric backup.HeatHotwater  - Small ]</v>
      </c>
      <c r="W52" s="43" t="str">
        <f t="shared" si="2"/>
        <v>[ Solar collector with electric backup.HeatHotwater  - Small</v>
      </c>
    </row>
    <row r="53" spans="1:23" s="43" customFormat="1" x14ac:dyDescent="0.45">
      <c r="A53" s="43" t="s">
        <v>152</v>
      </c>
      <c r="B53" s="43" t="str">
        <f t="shared" si="3"/>
        <v>Solar collector with diesel backup.HeatHotwater  - Small</v>
      </c>
      <c r="C53" s="43">
        <v>0.01</v>
      </c>
      <c r="H53" s="43">
        <v>0.76259999999999994</v>
      </c>
      <c r="J53" s="43">
        <v>0.59268292682926904</v>
      </c>
      <c r="K53" s="43">
        <v>0.16</v>
      </c>
      <c r="L53" s="43">
        <v>964.81651376146999</v>
      </c>
      <c r="M53" s="43">
        <v>185</v>
      </c>
      <c r="N53" s="43">
        <v>20</v>
      </c>
      <c r="O53" s="43">
        <v>31.536000000000001</v>
      </c>
      <c r="Q53" s="43">
        <v>0.6</v>
      </c>
      <c r="T53" s="43">
        <v>0.71</v>
      </c>
      <c r="U53" s="43" t="s">
        <v>242</v>
      </c>
      <c r="V53" s="43" t="str">
        <f t="shared" si="1"/>
        <v>[ Solar collector with diesel backup.HeatHotwater  - Small ]</v>
      </c>
      <c r="W53" s="43" t="str">
        <f t="shared" si="2"/>
        <v>[ Solar collector with diesel backup.HeatHotwater  - Small</v>
      </c>
    </row>
    <row r="54" spans="1:23" s="43" customFormat="1" x14ac:dyDescent="0.45">
      <c r="A54" s="43" t="s">
        <v>153</v>
      </c>
      <c r="B54" s="43" t="str">
        <f t="shared" si="3"/>
        <v>Solar collector with gas backup.HeatHotwater  - Small</v>
      </c>
      <c r="C54" s="43">
        <v>0.01</v>
      </c>
      <c r="H54" s="43">
        <v>0.79049999999999998</v>
      </c>
      <c r="J54" s="43">
        <v>0.59268292682926904</v>
      </c>
      <c r="K54" s="43">
        <v>0.16</v>
      </c>
      <c r="L54" s="43">
        <v>964.81651376146999</v>
      </c>
      <c r="M54" s="43">
        <v>185</v>
      </c>
      <c r="N54" s="43">
        <v>20</v>
      </c>
      <c r="O54" s="43">
        <v>31.536000000000001</v>
      </c>
      <c r="Q54" s="43">
        <v>0.6</v>
      </c>
      <c r="T54" s="43">
        <v>0.68</v>
      </c>
      <c r="U54" s="43" t="s">
        <v>243</v>
      </c>
      <c r="V54" s="43" t="str">
        <f t="shared" si="1"/>
        <v>[ Solar collector with gas backup.HeatHotwater  - Small ]</v>
      </c>
      <c r="W54" s="43" t="str">
        <f t="shared" si="2"/>
        <v>[ Solar collector with gas backup.HeatHotwater  - Small</v>
      </c>
    </row>
    <row r="55" spans="1:23" s="43" customFormat="1" x14ac:dyDescent="0.45">
      <c r="A55" s="43" t="s">
        <v>154</v>
      </c>
      <c r="B55" s="43" t="str">
        <f t="shared" si="3"/>
        <v>Wood-pellets boiler.HeatHotwater  - Small</v>
      </c>
      <c r="C55" s="43">
        <v>0.01</v>
      </c>
      <c r="H55" s="43">
        <v>0.79049999999999998</v>
      </c>
      <c r="J55" s="43">
        <v>0.37619999999999998</v>
      </c>
      <c r="K55" s="43">
        <v>0.16</v>
      </c>
      <c r="L55" s="43">
        <v>300</v>
      </c>
      <c r="M55" s="43">
        <v>2</v>
      </c>
      <c r="N55" s="43">
        <v>20</v>
      </c>
      <c r="O55" s="43">
        <v>31.536000000000001</v>
      </c>
      <c r="Q55" s="43">
        <v>0.6</v>
      </c>
      <c r="U55" s="43" t="s">
        <v>244</v>
      </c>
      <c r="V55" s="43" t="str">
        <f t="shared" si="1"/>
        <v>[ Wood-pellets boiler.HeatHotwater  - Small ]</v>
      </c>
      <c r="W55" s="43" t="str">
        <f t="shared" si="2"/>
        <v>[ Wood-pellets boiler.HeatHotwater  - Small</v>
      </c>
    </row>
    <row r="80" spans="7:7" x14ac:dyDescent="0.45">
      <c r="G80" s="103"/>
    </row>
    <row r="81" spans="7:19" x14ac:dyDescent="0.45">
      <c r="G81" s="103"/>
    </row>
    <row r="82" spans="7:19" x14ac:dyDescent="0.45">
      <c r="G82" s="103"/>
    </row>
    <row r="83" spans="7:19" x14ac:dyDescent="0.45">
      <c r="G83" s="103"/>
    </row>
    <row r="84" spans="7:19" x14ac:dyDescent="0.45">
      <c r="G84" s="103"/>
    </row>
    <row r="85" spans="7:19" x14ac:dyDescent="0.45">
      <c r="G85" s="103"/>
    </row>
    <row r="86" spans="7:19" x14ac:dyDescent="0.45">
      <c r="G86" s="103"/>
    </row>
    <row r="87" spans="7:19" x14ac:dyDescent="0.45">
      <c r="G87" s="103"/>
    </row>
    <row r="88" spans="7:19" x14ac:dyDescent="0.45">
      <c r="G88" s="103"/>
      <c r="I88" s="43"/>
      <c r="J88" s="43"/>
      <c r="P88" s="43"/>
      <c r="Q88" s="43"/>
      <c r="R88" s="43"/>
      <c r="S88" s="43"/>
    </row>
    <row r="89" spans="7:19" x14ac:dyDescent="0.45">
      <c r="G89" s="103"/>
      <c r="I89" s="43"/>
      <c r="J89" s="43"/>
      <c r="P89" s="43"/>
      <c r="Q89" s="43"/>
      <c r="R89" s="43"/>
      <c r="S89" s="43"/>
    </row>
    <row r="90" spans="7:19" x14ac:dyDescent="0.45">
      <c r="G90" s="103"/>
      <c r="I90" s="43"/>
      <c r="J90" s="43"/>
      <c r="P90" s="43"/>
      <c r="Q90" s="43"/>
      <c r="R90" s="43"/>
      <c r="S90" s="43"/>
    </row>
    <row r="91" spans="7:19" x14ac:dyDescent="0.45">
      <c r="G91" s="103"/>
      <c r="I91" s="43"/>
      <c r="J91" s="43"/>
      <c r="P91" s="43"/>
      <c r="Q91" s="43"/>
      <c r="R91" s="43"/>
      <c r="S91" s="43"/>
    </row>
    <row r="92" spans="7:19" x14ac:dyDescent="0.45">
      <c r="G92" s="103"/>
      <c r="I92" s="43"/>
      <c r="J92" s="43"/>
      <c r="P92" s="43"/>
      <c r="Q92" s="43"/>
      <c r="R92" s="43"/>
      <c r="S92" s="43"/>
    </row>
    <row r="93" spans="7:19" x14ac:dyDescent="0.45">
      <c r="I93" s="43"/>
      <c r="J93" s="43"/>
      <c r="P93" s="43"/>
      <c r="Q93" s="43"/>
      <c r="R93" s="43"/>
      <c r="S93" s="43"/>
    </row>
    <row r="94" spans="7:19" x14ac:dyDescent="0.45">
      <c r="I94" s="43"/>
      <c r="J94" s="43"/>
      <c r="P94" s="43"/>
      <c r="Q94" s="43"/>
      <c r="R94" s="43"/>
      <c r="S94" s="43"/>
    </row>
    <row r="95" spans="7:19" x14ac:dyDescent="0.45">
      <c r="I95" s="43"/>
      <c r="J95" s="43"/>
      <c r="P95" s="43"/>
      <c r="Q95" s="43"/>
      <c r="R95" s="43"/>
      <c r="S95" s="43"/>
    </row>
    <row r="96" spans="7:19" x14ac:dyDescent="0.45">
      <c r="I96" s="43"/>
      <c r="J96" s="43"/>
      <c r="P96" s="43"/>
      <c r="Q96" s="43"/>
      <c r="R96" s="43"/>
      <c r="S96" s="43"/>
    </row>
    <row r="97" spans="1:19" x14ac:dyDescent="0.45">
      <c r="I97" s="43"/>
      <c r="J97" s="43"/>
      <c r="P97" s="43"/>
      <c r="Q97" s="43"/>
      <c r="R97" s="43"/>
      <c r="S97" s="43"/>
    </row>
    <row r="98" spans="1:19" x14ac:dyDescent="0.45">
      <c r="I98" s="43"/>
      <c r="J98" s="43"/>
      <c r="P98" s="43"/>
      <c r="Q98" s="43"/>
      <c r="R98" s="43"/>
      <c r="S98" s="43"/>
    </row>
    <row r="99" spans="1:19" x14ac:dyDescent="0.45">
      <c r="I99" s="43"/>
      <c r="J99" s="43"/>
      <c r="P99" s="43"/>
      <c r="Q99" s="43"/>
      <c r="R99" s="43"/>
      <c r="S99" s="43"/>
    </row>
    <row r="100" spans="1:19" x14ac:dyDescent="0.45">
      <c r="I100" s="43"/>
      <c r="J100" s="43"/>
      <c r="P100" s="43"/>
      <c r="Q100" s="43"/>
      <c r="R100" s="43"/>
      <c r="S100" s="43"/>
    </row>
    <row r="101" spans="1:19" x14ac:dyDescent="0.45">
      <c r="A101" s="43"/>
      <c r="B101" s="43"/>
      <c r="C101" s="43"/>
      <c r="D101" s="43"/>
      <c r="E101" s="43"/>
      <c r="F101" s="43"/>
      <c r="G101" s="43"/>
      <c r="I101" s="43"/>
      <c r="J101" s="43"/>
      <c r="P101" s="43"/>
      <c r="Q101" s="43"/>
      <c r="R101" s="43"/>
      <c r="S101" s="43"/>
    </row>
    <row r="102" spans="1:19" x14ac:dyDescent="0.45">
      <c r="A102" s="43"/>
      <c r="B102" s="43"/>
      <c r="C102" s="43"/>
      <c r="D102" s="43"/>
      <c r="E102" s="43"/>
      <c r="F102" s="43"/>
      <c r="G102" s="43"/>
      <c r="I102" s="43"/>
      <c r="J102" s="43"/>
      <c r="P102" s="43"/>
      <c r="Q102" s="43"/>
      <c r="R102" s="43"/>
      <c r="S102" s="43"/>
    </row>
    <row r="103" spans="1:19" x14ac:dyDescent="0.45">
      <c r="A103" s="43"/>
      <c r="B103" s="43"/>
      <c r="C103" s="43"/>
      <c r="D103" s="43"/>
      <c r="E103" s="43"/>
      <c r="F103" s="43"/>
      <c r="G103" s="43"/>
      <c r="I103" s="43"/>
      <c r="J103" s="43"/>
      <c r="P103" s="43"/>
      <c r="Q103" s="43"/>
      <c r="R103" s="43"/>
      <c r="S103" s="43"/>
    </row>
    <row r="104" spans="1:19" x14ac:dyDescent="0.45">
      <c r="I104" s="43"/>
      <c r="J104" s="43"/>
      <c r="P104" s="43"/>
      <c r="Q104" s="43"/>
      <c r="R104" s="43"/>
      <c r="S104" s="43"/>
    </row>
    <row r="105" spans="1:19" x14ac:dyDescent="0.45">
      <c r="I105" s="43"/>
      <c r="J105" s="43"/>
      <c r="P105" s="43"/>
      <c r="Q105" s="43"/>
      <c r="R105" s="43"/>
      <c r="S105" s="43"/>
    </row>
    <row r="106" spans="1:19" x14ac:dyDescent="0.45">
      <c r="I106" s="43"/>
      <c r="J106" s="43"/>
      <c r="P106" s="43"/>
      <c r="Q106" s="43"/>
      <c r="R106" s="43"/>
      <c r="S106" s="43"/>
    </row>
    <row r="107" spans="1:19" x14ac:dyDescent="0.45">
      <c r="I107" s="43"/>
      <c r="J107" s="43"/>
      <c r="P107" s="43"/>
      <c r="Q107" s="43"/>
      <c r="R107" s="43"/>
      <c r="S107" s="43"/>
    </row>
    <row r="108" spans="1:19" x14ac:dyDescent="0.45">
      <c r="I108" s="43"/>
      <c r="J108" s="43"/>
      <c r="P108" s="43"/>
      <c r="Q108" s="43"/>
      <c r="R108" s="43"/>
      <c r="S108" s="43"/>
    </row>
    <row r="109" spans="1:19" x14ac:dyDescent="0.45">
      <c r="I109" s="43"/>
      <c r="J109" s="43"/>
      <c r="P109" s="43"/>
      <c r="Q109" s="43"/>
      <c r="R109" s="43"/>
      <c r="S109" s="43"/>
    </row>
    <row r="110" spans="1:19" x14ac:dyDescent="0.45">
      <c r="I110" s="43"/>
      <c r="J110" s="43"/>
      <c r="P110" s="43"/>
      <c r="Q110" s="43"/>
      <c r="R110" s="43"/>
      <c r="S110" s="43"/>
    </row>
    <row r="111" spans="1:19" x14ac:dyDescent="0.45">
      <c r="I111" s="43"/>
      <c r="J111" s="43"/>
      <c r="P111" s="43"/>
      <c r="Q111" s="43"/>
      <c r="R111" s="43"/>
      <c r="S111" s="43"/>
    </row>
    <row r="112" spans="1:19" x14ac:dyDescent="0.45">
      <c r="I112" s="43"/>
      <c r="J112" s="43"/>
      <c r="P112" s="43"/>
      <c r="Q112" s="43"/>
      <c r="R112" s="43"/>
      <c r="S112" s="43"/>
    </row>
    <row r="113" spans="9:19" x14ac:dyDescent="0.45">
      <c r="I113" s="43"/>
      <c r="J113" s="43"/>
      <c r="P113" s="43"/>
      <c r="Q113" s="43"/>
      <c r="R113" s="43"/>
      <c r="S113" s="4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FFC000"/>
  </sheetPr>
  <dimension ref="A1:AI35"/>
  <sheetViews>
    <sheetView zoomScale="85" zoomScaleNormal="85" workbookViewId="0">
      <selection activeCell="C9" sqref="C9"/>
    </sheetView>
  </sheetViews>
  <sheetFormatPr defaultColWidth="9.1328125" defaultRowHeight="14.25" x14ac:dyDescent="0.45"/>
  <cols>
    <col min="1" max="1" width="22.59765625" style="108" customWidth="1"/>
    <col min="2" max="2" width="76" style="108" bestFit="1" customWidth="1"/>
    <col min="3" max="3" width="17.73046875" style="108" bestFit="1" customWidth="1"/>
    <col min="4" max="4" width="13.59765625" style="108" bestFit="1" customWidth="1"/>
    <col min="5" max="6" width="9.1328125" style="108"/>
    <col min="7" max="8" width="9.1328125" style="108" customWidth="1"/>
    <col min="9" max="15" width="9.1328125" style="108"/>
    <col min="16" max="16" width="3.59765625" style="108" customWidth="1"/>
    <col min="17" max="17" width="12.3984375" style="108" bestFit="1" customWidth="1"/>
    <col min="18" max="18" width="17.59765625" style="108" bestFit="1" customWidth="1"/>
    <col min="19" max="19" width="76" style="108" bestFit="1" customWidth="1"/>
    <col min="20" max="21" width="9.1328125" style="108"/>
    <col min="22" max="22" width="12.265625" style="108" bestFit="1" customWidth="1"/>
    <col min="23" max="23" width="10.265625" style="108" bestFit="1" customWidth="1"/>
    <col min="24" max="27" width="9.1328125" style="108"/>
    <col min="28" max="28" width="15.1328125" style="108" bestFit="1" customWidth="1"/>
    <col min="29" max="29" width="11.59765625" style="108" bestFit="1" customWidth="1"/>
    <col min="30" max="30" width="18" style="108" bestFit="1" customWidth="1"/>
    <col min="31" max="31" width="9.1328125" style="108"/>
    <col min="32" max="32" width="13" style="108" bestFit="1" customWidth="1"/>
    <col min="33" max="33" width="13.59765625" style="108" bestFit="1" customWidth="1"/>
    <col min="34" max="34" width="11.3984375" style="108" bestFit="1" customWidth="1"/>
    <col min="35" max="35" width="10.1328125" style="108" bestFit="1" customWidth="1"/>
    <col min="36" max="16384" width="9.1328125" style="108"/>
  </cols>
  <sheetData>
    <row r="1" spans="1:35" ht="23.25" x14ac:dyDescent="0.45">
      <c r="A1" s="106" t="s">
        <v>348</v>
      </c>
      <c r="B1" s="107"/>
    </row>
    <row r="2" spans="1:35" x14ac:dyDescent="0.45">
      <c r="A2" s="108" t="s">
        <v>36</v>
      </c>
      <c r="D2" s="109"/>
      <c r="E2" s="109"/>
      <c r="F2" s="110"/>
      <c r="G2" s="110"/>
      <c r="H2" s="110"/>
    </row>
    <row r="3" spans="1:35" x14ac:dyDescent="0.45">
      <c r="D3" s="111" t="s">
        <v>83</v>
      </c>
      <c r="E3" s="109"/>
      <c r="F3" s="110"/>
      <c r="G3" s="110"/>
      <c r="H3" s="110"/>
      <c r="Q3" s="111" t="s">
        <v>17</v>
      </c>
      <c r="R3" s="112"/>
      <c r="S3" s="113"/>
      <c r="T3" s="113"/>
      <c r="U3" s="113"/>
      <c r="V3" s="113"/>
      <c r="W3" s="113"/>
      <c r="X3" s="113"/>
    </row>
    <row r="4" spans="1:35" ht="39.4" x14ac:dyDescent="0.45">
      <c r="A4" s="114" t="s">
        <v>2</v>
      </c>
      <c r="B4" s="115" t="s">
        <v>3</v>
      </c>
      <c r="C4" s="114" t="s">
        <v>4</v>
      </c>
      <c r="D4" s="114" t="s">
        <v>5</v>
      </c>
      <c r="E4" s="116" t="s">
        <v>32</v>
      </c>
      <c r="F4" s="117" t="s">
        <v>11</v>
      </c>
      <c r="G4" s="117" t="s">
        <v>7</v>
      </c>
      <c r="H4" s="117" t="s">
        <v>367</v>
      </c>
      <c r="I4" s="117" t="s">
        <v>8</v>
      </c>
      <c r="J4" s="117" t="s">
        <v>9</v>
      </c>
      <c r="K4" s="117" t="s">
        <v>10</v>
      </c>
      <c r="L4" s="117" t="s">
        <v>12</v>
      </c>
      <c r="M4" s="117" t="s">
        <v>6</v>
      </c>
      <c r="N4" s="117" t="s">
        <v>345</v>
      </c>
      <c r="O4" s="117" t="s">
        <v>337</v>
      </c>
      <c r="Q4" s="115" t="s">
        <v>18</v>
      </c>
      <c r="R4" s="115" t="s">
        <v>2</v>
      </c>
      <c r="S4" s="115" t="s">
        <v>19</v>
      </c>
      <c r="T4" s="115" t="s">
        <v>20</v>
      </c>
      <c r="U4" s="115" t="s">
        <v>21</v>
      </c>
      <c r="V4" s="115" t="s">
        <v>22</v>
      </c>
      <c r="W4" s="115" t="s">
        <v>23</v>
      </c>
      <c r="X4" s="115" t="s">
        <v>24</v>
      </c>
    </row>
    <row r="5" spans="1:35" ht="38.25" customHeight="1" x14ac:dyDescent="0.45">
      <c r="A5" s="118" t="s">
        <v>13</v>
      </c>
      <c r="B5" s="118" t="s">
        <v>14</v>
      </c>
      <c r="C5" s="118" t="s">
        <v>15</v>
      </c>
      <c r="D5" s="118" t="s">
        <v>16</v>
      </c>
      <c r="E5" s="119" t="s">
        <v>33</v>
      </c>
      <c r="F5" s="120"/>
      <c r="G5" s="121" t="s">
        <v>321</v>
      </c>
      <c r="H5" s="121"/>
      <c r="I5" s="121" t="s">
        <v>322</v>
      </c>
      <c r="J5" s="122" t="s">
        <v>323</v>
      </c>
      <c r="K5" s="120" t="s">
        <v>31</v>
      </c>
      <c r="L5" s="120"/>
      <c r="M5" s="123" t="s">
        <v>0</v>
      </c>
      <c r="N5" s="120"/>
      <c r="O5" s="124"/>
      <c r="Q5" s="125" t="s">
        <v>25</v>
      </c>
      <c r="R5" s="125" t="s">
        <v>26</v>
      </c>
      <c r="S5" s="125" t="s">
        <v>14</v>
      </c>
      <c r="T5" s="125" t="s">
        <v>27</v>
      </c>
      <c r="U5" s="125" t="s">
        <v>28</v>
      </c>
      <c r="V5" s="125" t="s">
        <v>35</v>
      </c>
      <c r="W5" s="125" t="s">
        <v>29</v>
      </c>
      <c r="X5" s="125" t="s">
        <v>30</v>
      </c>
    </row>
    <row r="6" spans="1:35" x14ac:dyDescent="0.45">
      <c r="A6" s="126" t="str">
        <f t="shared" ref="A6:A17" si="0">R6</f>
        <v>CWCSBIO_01_Boi</v>
      </c>
      <c r="B6" s="126" t="str">
        <f t="shared" ref="B6:B17" si="1">S6</f>
        <v>New commercial - CS Water Heat BIO Biomass boiler water heater</v>
      </c>
      <c r="C6" s="126" t="s">
        <v>318</v>
      </c>
      <c r="D6" s="127" t="s">
        <v>363</v>
      </c>
      <c r="E6" s="128">
        <f>Raw_CW!D16</f>
        <v>0.45</v>
      </c>
      <c r="F6" s="129">
        <v>2013</v>
      </c>
      <c r="G6" s="130">
        <f>Raw_CW!H16</f>
        <v>164</v>
      </c>
      <c r="H6" s="130" t="str">
        <f>IF(Raw_CW!I16=0,"",Raw_CW!I16)</f>
        <v/>
      </c>
      <c r="I6" s="130">
        <f>IF(Raw_CW!J16=0,"",Raw_CW!J16)</f>
        <v>4</v>
      </c>
      <c r="J6" s="131">
        <f>Raw_CW!C16</f>
        <v>0.01</v>
      </c>
      <c r="K6" s="129">
        <f>Raw_CW!K16</f>
        <v>20</v>
      </c>
      <c r="L6" s="132">
        <f>Raw_CW!L16</f>
        <v>31.536000000000001</v>
      </c>
      <c r="M6" s="128">
        <f>Raw_CW!G16</f>
        <v>0.15</v>
      </c>
      <c r="N6" s="133" t="str">
        <f>IF(Raw_CW!E16=0,"",Raw_CW!E16)</f>
        <v/>
      </c>
      <c r="O6" s="133" t="str">
        <f>IF(Raw_CW!F16=0,"",Raw_CW!F16)</f>
        <v/>
      </c>
      <c r="Q6" s="108" t="s">
        <v>286</v>
      </c>
      <c r="R6" s="158" t="s">
        <v>515</v>
      </c>
      <c r="S6" s="108" t="str">
        <f t="shared" ref="S6:S17" si="2">"New commercial - CS Water Heat "&amp;RIGHT(C6,3)&amp;" "&amp;Z6</f>
        <v>New commercial - CS Water Heat BIO Biomass boiler water heater</v>
      </c>
      <c r="T6" s="108" t="s">
        <v>34</v>
      </c>
      <c r="U6" s="108" t="s">
        <v>1</v>
      </c>
      <c r="V6" s="134"/>
      <c r="Z6" s="108" t="s">
        <v>349</v>
      </c>
    </row>
    <row r="7" spans="1:35" x14ac:dyDescent="0.45">
      <c r="A7" s="135" t="str">
        <f t="shared" si="0"/>
        <v>CWCSELC_01_Boi</v>
      </c>
      <c r="B7" s="136" t="str">
        <f t="shared" si="1"/>
        <v>New commercial - CS Water Heat ELC Electric boiler water heater resistance</v>
      </c>
      <c r="C7" s="137" t="s">
        <v>309</v>
      </c>
      <c r="D7" s="135" t="s">
        <v>363</v>
      </c>
      <c r="E7" s="138">
        <f>Raw_CW!D17</f>
        <v>0.84599999999999997</v>
      </c>
      <c r="F7" s="139">
        <v>2013</v>
      </c>
      <c r="G7" s="130">
        <f>Raw_CW!H17</f>
        <v>65</v>
      </c>
      <c r="H7" s="130" t="str">
        <f>IF(Raw_CW!I17=0,"",Raw_CW!I17)</f>
        <v/>
      </c>
      <c r="I7" s="130">
        <f>IF(Raw_CW!J17=0,"",Raw_CW!J17)</f>
        <v>1.64</v>
      </c>
      <c r="J7" s="140">
        <f>Raw_CW!C17</f>
        <v>0.01</v>
      </c>
      <c r="K7" s="139">
        <f>Raw_CW!K17</f>
        <v>20</v>
      </c>
      <c r="L7" s="141">
        <f>Raw_CW!L17</f>
        <v>31.536000000000001</v>
      </c>
      <c r="M7" s="138">
        <f>Raw_CW!G17</f>
        <v>0.15</v>
      </c>
      <c r="N7" s="142" t="str">
        <f>IF(Raw_CW!E17=0,"",Raw_CW!E17)</f>
        <v/>
      </c>
      <c r="O7" s="142" t="str">
        <f>IF(Raw_CW!F17=0,"",Raw_CW!F17)</f>
        <v/>
      </c>
      <c r="R7" s="158" t="s">
        <v>516</v>
      </c>
      <c r="S7" s="108" t="str">
        <f t="shared" si="2"/>
        <v>New commercial - CS Water Heat ELC Electric boiler water heater resistance</v>
      </c>
      <c r="T7" s="108" t="s">
        <v>34</v>
      </c>
      <c r="U7" s="108" t="s">
        <v>1</v>
      </c>
      <c r="V7" s="134"/>
      <c r="Z7" s="108" t="s">
        <v>350</v>
      </c>
    </row>
    <row r="8" spans="1:35" x14ac:dyDescent="0.45">
      <c r="A8" s="135" t="str">
        <f t="shared" si="0"/>
        <v>CWCSELC_02_HP</v>
      </c>
      <c r="B8" s="136" t="str">
        <f t="shared" si="1"/>
        <v>New commercial - CS Water Heat LC  Electric heat pump water heater</v>
      </c>
      <c r="C8" s="137" t="s">
        <v>342</v>
      </c>
      <c r="D8" s="135" t="s">
        <v>363</v>
      </c>
      <c r="E8" s="138">
        <f>Raw_CW!D18</f>
        <v>0.9</v>
      </c>
      <c r="F8" s="139">
        <v>2013</v>
      </c>
      <c r="G8" s="130">
        <f>Raw_CW!H18</f>
        <v>65</v>
      </c>
      <c r="H8" s="130" t="str">
        <f>IF(Raw_CW!I18=0,"",Raw_CW!I18)</f>
        <v/>
      </c>
      <c r="I8" s="130">
        <f>IF(Raw_CW!J18=0,"",Raw_CW!J18)</f>
        <v>37</v>
      </c>
      <c r="J8" s="140">
        <f>Raw_CW!C18</f>
        <v>0.01</v>
      </c>
      <c r="K8" s="139">
        <f>Raw_CW!K18</f>
        <v>20</v>
      </c>
      <c r="L8" s="141">
        <f>Raw_CW!L18</f>
        <v>31.536000000000001</v>
      </c>
      <c r="M8" s="138">
        <f>Raw_CW!G18</f>
        <v>0.15</v>
      </c>
      <c r="N8" s="142">
        <f>IF(Raw_CW!E18=0,"",Raw_CW!E18)</f>
        <v>0.57264957264957295</v>
      </c>
      <c r="O8" s="142" t="str">
        <f>IF(Raw_CW!F18=0,"",Raw_CW!F18)</f>
        <v/>
      </c>
      <c r="R8" s="158" t="s">
        <v>517</v>
      </c>
      <c r="S8" s="108" t="str">
        <f t="shared" si="2"/>
        <v>New commercial - CS Water Heat LC  Electric heat pump water heater</v>
      </c>
      <c r="T8" s="108" t="s">
        <v>34</v>
      </c>
      <c r="U8" s="108" t="s">
        <v>1</v>
      </c>
      <c r="V8" s="134"/>
      <c r="Z8" s="108" t="s">
        <v>351</v>
      </c>
      <c r="AC8" s="143"/>
    </row>
    <row r="9" spans="1:35" x14ac:dyDescent="0.45">
      <c r="A9" s="135" t="str">
        <f t="shared" si="0"/>
        <v>*CWCSFCW_01</v>
      </c>
      <c r="B9" s="136" t="str">
        <f t="shared" si="1"/>
        <v>New commercial - CS Water Heat HET FC output to HotWater demand</v>
      </c>
      <c r="C9" s="67" t="s">
        <v>311</v>
      </c>
      <c r="D9" s="135" t="s">
        <v>363</v>
      </c>
      <c r="E9" s="138">
        <f>Raw_CW!D19</f>
        <v>0.9</v>
      </c>
      <c r="F9" s="139">
        <v>2013</v>
      </c>
      <c r="G9" s="130">
        <f>Raw_CW!H19</f>
        <v>1E-3</v>
      </c>
      <c r="H9" s="130" t="str">
        <f>IF(Raw_CW!I19=0,"",Raw_CW!I19)</f>
        <v/>
      </c>
      <c r="I9" s="130">
        <f>IF(Raw_CW!J19=0,"",Raw_CW!J19)</f>
        <v>1E-3</v>
      </c>
      <c r="J9" s="140">
        <f>Raw_CW!C19</f>
        <v>0.01</v>
      </c>
      <c r="K9" s="139">
        <f>Raw_CW!K19</f>
        <v>20</v>
      </c>
      <c r="L9" s="141">
        <f>Raw_CW!L19</f>
        <v>31.536000000000001</v>
      </c>
      <c r="M9" s="138">
        <f>Raw_CW!G19</f>
        <v>0.15</v>
      </c>
      <c r="N9" s="142" t="str">
        <f>IF(Raw_CW!E19=0,"",Raw_CW!E19)</f>
        <v/>
      </c>
      <c r="O9" s="142" t="str">
        <f>IF(Raw_CW!F19=0,"",Raw_CW!F19)</f>
        <v/>
      </c>
      <c r="R9" s="158" t="s">
        <v>435</v>
      </c>
      <c r="S9" s="108" t="str">
        <f t="shared" si="2"/>
        <v>New commercial - CS Water Heat HET FC output to HotWater demand</v>
      </c>
      <c r="T9" s="108" t="s">
        <v>34</v>
      </c>
      <c r="U9" s="108" t="s">
        <v>1</v>
      </c>
      <c r="V9" s="134"/>
      <c r="Z9" s="108" t="s">
        <v>352</v>
      </c>
      <c r="AC9" s="144"/>
    </row>
    <row r="10" spans="1:35" x14ac:dyDescent="0.45">
      <c r="A10" s="135" t="str">
        <f t="shared" si="0"/>
        <v>CWCSGAS_01_Boi</v>
      </c>
      <c r="B10" s="136" t="str">
        <f t="shared" si="1"/>
        <v>New commercial - CS Water Heat GAS Natural gas boiler water heater</v>
      </c>
      <c r="C10" s="137" t="s">
        <v>312</v>
      </c>
      <c r="D10" s="135" t="s">
        <v>363</v>
      </c>
      <c r="E10" s="138">
        <f>Raw_CW!D20</f>
        <v>0.68400000000000005</v>
      </c>
      <c r="F10" s="139">
        <v>2013</v>
      </c>
      <c r="G10" s="130">
        <f>Raw_CW!H20</f>
        <v>62</v>
      </c>
      <c r="H10" s="130" t="str">
        <f>IF(Raw_CW!I20=0,"",Raw_CW!I20)</f>
        <v/>
      </c>
      <c r="I10" s="130">
        <f>IF(Raw_CW!J20=0,"",Raw_CW!J20)</f>
        <v>0.9</v>
      </c>
      <c r="J10" s="140">
        <f>Raw_CW!C20</f>
        <v>0.01</v>
      </c>
      <c r="K10" s="139">
        <f>Raw_CW!K20</f>
        <v>20</v>
      </c>
      <c r="L10" s="141">
        <f>Raw_CW!L20</f>
        <v>31.536000000000001</v>
      </c>
      <c r="M10" s="138">
        <f>Raw_CW!G20</f>
        <v>0.15</v>
      </c>
      <c r="N10" s="142" t="str">
        <f>IF(Raw_CW!E20=0,"",Raw_CW!E20)</f>
        <v/>
      </c>
      <c r="O10" s="142" t="str">
        <f>IF(Raw_CW!F20=0,"",Raw_CW!F20)</f>
        <v/>
      </c>
      <c r="R10" s="158" t="s">
        <v>518</v>
      </c>
      <c r="S10" s="108" t="str">
        <f t="shared" si="2"/>
        <v>New commercial - CS Water Heat GAS Natural gas boiler water heater</v>
      </c>
      <c r="T10" s="108" t="s">
        <v>34</v>
      </c>
      <c r="U10" s="108" t="s">
        <v>1</v>
      </c>
      <c r="V10" s="134"/>
      <c r="Z10" s="108" t="s">
        <v>353</v>
      </c>
    </row>
    <row r="11" spans="1:35" x14ac:dyDescent="0.45">
      <c r="A11" s="135" t="str">
        <f t="shared" si="0"/>
        <v>CWCSGEO_01</v>
      </c>
      <c r="B11" s="136" t="str">
        <f t="shared" si="1"/>
        <v>New commercial - CS Water Heat GEO Geo Heat Exchanger water heater</v>
      </c>
      <c r="C11" s="137" t="s">
        <v>365</v>
      </c>
      <c r="D11" s="135" t="s">
        <v>363</v>
      </c>
      <c r="E11" s="138">
        <f>Raw_CW!D21</f>
        <v>0.9</v>
      </c>
      <c r="F11" s="139">
        <v>2013</v>
      </c>
      <c r="G11" s="130">
        <f>Raw_CW!H21</f>
        <v>916</v>
      </c>
      <c r="H11" s="130" t="str">
        <f>IF(Raw_CW!I21=0,"",Raw_CW!I21)</f>
        <v/>
      </c>
      <c r="I11" s="130">
        <f>IF(Raw_CW!J21=0,"",Raw_CW!J21)</f>
        <v>18</v>
      </c>
      <c r="J11" s="140">
        <f>Raw_CW!C21</f>
        <v>0.01</v>
      </c>
      <c r="K11" s="139">
        <f>Raw_CW!K21</f>
        <v>20</v>
      </c>
      <c r="L11" s="141">
        <f>Raw_CW!L21</f>
        <v>31.536000000000001</v>
      </c>
      <c r="M11" s="138">
        <f>Raw_CW!G21</f>
        <v>0.15</v>
      </c>
      <c r="N11" s="142" t="str">
        <f>IF(Raw_CW!E21=0,"",Raw_CW!E21)</f>
        <v/>
      </c>
      <c r="O11" s="142" t="str">
        <f>IF(Raw_CW!F21=0,"",Raw_CW!F21)</f>
        <v/>
      </c>
      <c r="R11" s="158" t="s">
        <v>436</v>
      </c>
      <c r="S11" s="108" t="str">
        <f t="shared" si="2"/>
        <v>New commercial - CS Water Heat GEO Geo Heat Exchanger water heater</v>
      </c>
      <c r="T11" s="108" t="s">
        <v>34</v>
      </c>
      <c r="U11" s="108" t="s">
        <v>1</v>
      </c>
      <c r="V11" s="134"/>
      <c r="Z11" s="108" t="s">
        <v>354</v>
      </c>
      <c r="AB11" s="145"/>
      <c r="AC11" s="146"/>
      <c r="AD11" s="145"/>
      <c r="AE11" s="145"/>
      <c r="AF11" s="145"/>
      <c r="AG11" s="145"/>
      <c r="AH11" s="145"/>
      <c r="AI11" s="145"/>
    </row>
    <row r="12" spans="1:35" x14ac:dyDescent="0.45">
      <c r="A12" s="135" t="str">
        <f t="shared" si="0"/>
        <v>CWCSLPG_01_Boi</v>
      </c>
      <c r="B12" s="136" t="str">
        <f t="shared" si="1"/>
        <v>New commercial - CS Water Heat LPG LPG boiler water heater</v>
      </c>
      <c r="C12" s="137" t="s">
        <v>313</v>
      </c>
      <c r="D12" s="135" t="s">
        <v>363</v>
      </c>
      <c r="E12" s="138">
        <f>Raw_CW!D22</f>
        <v>0.65700000000000003</v>
      </c>
      <c r="F12" s="139">
        <v>2013</v>
      </c>
      <c r="G12" s="130">
        <f>Raw_CW!H22</f>
        <v>54</v>
      </c>
      <c r="H12" s="130" t="str">
        <f>IF(Raw_CW!I22=0,"",Raw_CW!I22)</f>
        <v/>
      </c>
      <c r="I12" s="130">
        <f>IF(Raw_CW!J22=0,"",Raw_CW!J22)</f>
        <v>1</v>
      </c>
      <c r="J12" s="140">
        <f>Raw_CW!C22</f>
        <v>0.01</v>
      </c>
      <c r="K12" s="139">
        <f>Raw_CW!K22</f>
        <v>20</v>
      </c>
      <c r="L12" s="141">
        <f>Raw_CW!L22</f>
        <v>31.536000000000001</v>
      </c>
      <c r="M12" s="138">
        <f>Raw_CW!G22</f>
        <v>0.15</v>
      </c>
      <c r="N12" s="142" t="str">
        <f>IF(Raw_CW!E22=0,"",Raw_CW!E22)</f>
        <v/>
      </c>
      <c r="O12" s="142" t="str">
        <f>IF(Raw_CW!F22=0,"",Raw_CW!F22)</f>
        <v/>
      </c>
      <c r="R12" s="158" t="s">
        <v>519</v>
      </c>
      <c r="S12" s="108" t="str">
        <f t="shared" si="2"/>
        <v>New commercial - CS Water Heat LPG LPG boiler water heater</v>
      </c>
      <c r="T12" s="108" t="s">
        <v>34</v>
      </c>
      <c r="U12" s="108" t="s">
        <v>1</v>
      </c>
      <c r="V12" s="134"/>
      <c r="Z12" s="108" t="s">
        <v>355</v>
      </c>
      <c r="AB12" s="145"/>
      <c r="AC12" s="145"/>
      <c r="AD12" s="145"/>
      <c r="AE12" s="145"/>
      <c r="AF12" s="145"/>
      <c r="AG12" s="145"/>
      <c r="AH12" s="145"/>
      <c r="AI12" s="145"/>
    </row>
    <row r="13" spans="1:35" x14ac:dyDescent="0.45">
      <c r="A13" s="135" t="str">
        <f t="shared" si="0"/>
        <v>CWCSHET_01_DH</v>
      </c>
      <c r="B13" s="137" t="str">
        <f t="shared" si="1"/>
        <v>New commercial - CS Water Heat HET District heat exchanger water heatier</v>
      </c>
      <c r="C13" s="137" t="s">
        <v>311</v>
      </c>
      <c r="D13" s="135" t="s">
        <v>363</v>
      </c>
      <c r="E13" s="138">
        <f>Raw_CW!D23</f>
        <v>0.79649999999999999</v>
      </c>
      <c r="F13" s="139">
        <v>2013</v>
      </c>
      <c r="G13" s="130">
        <f>Raw_CW!H23</f>
        <v>916</v>
      </c>
      <c r="H13" s="130" t="str">
        <f>IF(Raw_CW!I23=0,"",Raw_CW!I23)</f>
        <v/>
      </c>
      <c r="I13" s="130">
        <f>IF(Raw_CW!J23=0,"",Raw_CW!J23)</f>
        <v>18</v>
      </c>
      <c r="J13" s="140">
        <f>Raw_CW!C23</f>
        <v>0.01</v>
      </c>
      <c r="K13" s="139">
        <f>Raw_CW!K23</f>
        <v>20</v>
      </c>
      <c r="L13" s="141">
        <f>Raw_CW!L23</f>
        <v>31.536000000000001</v>
      </c>
      <c r="M13" s="138">
        <f>Raw_CW!G23</f>
        <v>0.15</v>
      </c>
      <c r="N13" s="142" t="str">
        <f>IF(Raw_CW!E23=0,"",Raw_CW!E23)</f>
        <v/>
      </c>
      <c r="O13" s="142" t="str">
        <f>IF(Raw_CW!F23=0,"",Raw_CW!F23)</f>
        <v/>
      </c>
      <c r="R13" s="158" t="s">
        <v>520</v>
      </c>
      <c r="S13" s="108" t="str">
        <f t="shared" si="2"/>
        <v>New commercial - CS Water Heat HET District heat exchanger water heatier</v>
      </c>
      <c r="T13" s="108" t="s">
        <v>34</v>
      </c>
      <c r="U13" s="108" t="s">
        <v>1</v>
      </c>
      <c r="V13" s="134"/>
      <c r="Z13" s="108" t="s">
        <v>356</v>
      </c>
      <c r="AB13" s="145"/>
      <c r="AC13" s="145"/>
      <c r="AD13" s="145"/>
      <c r="AE13" s="145"/>
      <c r="AF13" s="145"/>
      <c r="AG13" s="145"/>
      <c r="AH13" s="145"/>
      <c r="AI13" s="145"/>
    </row>
    <row r="14" spans="1:35" x14ac:dyDescent="0.45">
      <c r="A14" s="135" t="str">
        <f t="shared" si="0"/>
        <v>CWCSOIL_01_Boi</v>
      </c>
      <c r="B14" s="137" t="str">
        <f t="shared" si="1"/>
        <v>New commercial - CS Water Heat OIL Oil boiler water heater</v>
      </c>
      <c r="C14" s="137" t="s">
        <v>314</v>
      </c>
      <c r="D14" s="135" t="s">
        <v>363</v>
      </c>
      <c r="E14" s="138">
        <f>Raw_CW!D24</f>
        <v>0.52200000000000002</v>
      </c>
      <c r="F14" s="139">
        <v>2013</v>
      </c>
      <c r="G14" s="130">
        <f>Raw_CW!H24</f>
        <v>62</v>
      </c>
      <c r="H14" s="130" t="str">
        <f>IF(Raw_CW!I24=0,"",Raw_CW!I24)</f>
        <v/>
      </c>
      <c r="I14" s="130">
        <f>IF(Raw_CW!J24=0,"",Raw_CW!J24)</f>
        <v>1.23</v>
      </c>
      <c r="J14" s="140">
        <f>Raw_CW!C24</f>
        <v>0.01</v>
      </c>
      <c r="K14" s="139">
        <f>Raw_CW!K24</f>
        <v>20</v>
      </c>
      <c r="L14" s="141">
        <f>Raw_CW!L24</f>
        <v>31.536000000000001</v>
      </c>
      <c r="M14" s="138">
        <f>Raw_CW!G24</f>
        <v>0.15</v>
      </c>
      <c r="N14" s="142" t="str">
        <f>IF(Raw_CW!E24=0,"",Raw_CW!E24)</f>
        <v/>
      </c>
      <c r="O14" s="142" t="str">
        <f>IF(Raw_CW!F24=0,"",Raw_CW!F24)</f>
        <v/>
      </c>
      <c r="R14" s="158" t="s">
        <v>521</v>
      </c>
      <c r="S14" s="108" t="str">
        <f t="shared" si="2"/>
        <v>New commercial - CS Water Heat OIL Oil boiler water heater</v>
      </c>
      <c r="T14" s="108" t="s">
        <v>34</v>
      </c>
      <c r="U14" s="108" t="s">
        <v>1</v>
      </c>
      <c r="V14" s="134"/>
      <c r="Z14" s="108" t="s">
        <v>357</v>
      </c>
      <c r="AB14" s="145"/>
      <c r="AC14" s="145"/>
      <c r="AD14" s="145"/>
      <c r="AE14" s="145"/>
      <c r="AF14" s="145"/>
      <c r="AG14" s="145"/>
      <c r="AH14" s="145"/>
      <c r="AI14" s="145"/>
    </row>
    <row r="15" spans="1:35" x14ac:dyDescent="0.45">
      <c r="A15" s="135" t="str">
        <f t="shared" si="0"/>
        <v>CWCSSOL_01_EBkp</v>
      </c>
      <c r="B15" s="137" t="str">
        <f t="shared" si="1"/>
        <v>New commercial - CS Water Heat SOL Solar water heater with electricity backup</v>
      </c>
      <c r="C15" s="137" t="s">
        <v>316</v>
      </c>
      <c r="D15" s="135" t="s">
        <v>363</v>
      </c>
      <c r="E15" s="138">
        <f>Raw_CW!D25</f>
        <v>0.93600000000000005</v>
      </c>
      <c r="F15" s="139">
        <v>2013</v>
      </c>
      <c r="G15" s="147">
        <f>Raw_CW!H25</f>
        <v>1516.5137614678899</v>
      </c>
      <c r="H15" s="147">
        <f>IF(Raw_CW!I25=0,"",Raw_CW!I25)</f>
        <v>1420.2935779816501</v>
      </c>
      <c r="I15" s="147" t="str">
        <f>IF(Raw_CW!J25=0,"",Raw_CW!J25)</f>
        <v/>
      </c>
      <c r="J15" s="140">
        <f>Raw_CW!C25</f>
        <v>0.01</v>
      </c>
      <c r="K15" s="139">
        <f>Raw_CW!K25</f>
        <v>20</v>
      </c>
      <c r="L15" s="141">
        <f>Raw_CW!L25</f>
        <v>31.536000000000001</v>
      </c>
      <c r="M15" s="138">
        <f>Raw_CW!G25</f>
        <v>0.15</v>
      </c>
      <c r="N15" s="142" t="str">
        <f>IF(Raw_CW!E25=0,"",Raw_CW!E25)</f>
        <v/>
      </c>
      <c r="O15" s="142" t="str">
        <f>IF(Raw_CW!F25=0,"",Raw_CW!F25)</f>
        <v/>
      </c>
      <c r="R15" s="158" t="s">
        <v>522</v>
      </c>
      <c r="S15" s="108" t="str">
        <f t="shared" si="2"/>
        <v>New commercial - CS Water Heat SOL Solar water heater with electricity backup</v>
      </c>
      <c r="T15" s="108" t="s">
        <v>34</v>
      </c>
      <c r="U15" s="108" t="s">
        <v>1</v>
      </c>
      <c r="V15" s="134"/>
      <c r="Z15" s="108" t="s">
        <v>358</v>
      </c>
      <c r="AB15" s="145"/>
      <c r="AC15" s="145"/>
      <c r="AD15" s="145"/>
      <c r="AE15" s="145"/>
      <c r="AF15" s="145"/>
      <c r="AG15" s="145"/>
      <c r="AH15" s="145"/>
      <c r="AI15" s="145"/>
    </row>
    <row r="16" spans="1:35" x14ac:dyDescent="0.45">
      <c r="A16" s="135" t="str">
        <f t="shared" si="0"/>
        <v>CWCSSOL_02_DBkp</v>
      </c>
      <c r="B16" s="137" t="str">
        <f t="shared" si="1"/>
        <v>New commercial - CS Water Heat SOL Solar water heater with diesel backup</v>
      </c>
      <c r="C16" s="137" t="s">
        <v>315</v>
      </c>
      <c r="D16" s="135" t="s">
        <v>363</v>
      </c>
      <c r="E16" s="138">
        <f>Raw_CW!D26</f>
        <v>0.69299999999999995</v>
      </c>
      <c r="F16" s="139">
        <v>2013</v>
      </c>
      <c r="G16" s="147">
        <f>Raw_CW!H26</f>
        <v>958.01834862385499</v>
      </c>
      <c r="H16" s="147">
        <f>IF(Raw_CW!I26=0,"",Raw_CW!I26)</f>
        <v>766.62385321101101</v>
      </c>
      <c r="I16" s="147" t="str">
        <f>IF(Raw_CW!J26=0,"",Raw_CW!J26)</f>
        <v/>
      </c>
      <c r="J16" s="140">
        <f>Raw_CW!C26</f>
        <v>0.01</v>
      </c>
      <c r="K16" s="139">
        <f>Raw_CW!K26</f>
        <v>20</v>
      </c>
      <c r="L16" s="141">
        <f>Raw_CW!L26</f>
        <v>31.536000000000001</v>
      </c>
      <c r="M16" s="138">
        <f>Raw_CW!G26</f>
        <v>0.15</v>
      </c>
      <c r="N16" s="142" t="str">
        <f>IF(Raw_CW!E26=0,"",Raw_CW!E26)</f>
        <v/>
      </c>
      <c r="O16" s="142" t="str">
        <f>IF(Raw_CW!F26=0,"",Raw_CW!F26)</f>
        <v/>
      </c>
      <c r="R16" s="158" t="s">
        <v>523</v>
      </c>
      <c r="S16" s="108" t="str">
        <f t="shared" si="2"/>
        <v>New commercial - CS Water Heat SOL Solar water heater with diesel backup</v>
      </c>
      <c r="T16" s="108" t="s">
        <v>34</v>
      </c>
      <c r="U16" s="108" t="s">
        <v>1</v>
      </c>
      <c r="V16" s="134"/>
      <c r="Z16" s="108" t="s">
        <v>359</v>
      </c>
    </row>
    <row r="17" spans="1:26" x14ac:dyDescent="0.45">
      <c r="A17" s="135" t="str">
        <f t="shared" si="0"/>
        <v>CWCSSOL_03_GBkp</v>
      </c>
      <c r="B17" s="136" t="str">
        <f t="shared" si="1"/>
        <v>New commercial - CS Water Heat SOL Solar water heater with gas backup</v>
      </c>
      <c r="C17" s="137" t="s">
        <v>317</v>
      </c>
      <c r="D17" s="135" t="s">
        <v>363</v>
      </c>
      <c r="E17" s="138">
        <f>Raw_CW!D27</f>
        <v>0.69299999999999995</v>
      </c>
      <c r="F17" s="139">
        <v>2013</v>
      </c>
      <c r="G17" s="147">
        <f>Raw_CW!H27</f>
        <v>968.47706422018598</v>
      </c>
      <c r="H17" s="147">
        <f>IF(Raw_CW!I27=0,"",Raw_CW!I27)</f>
        <v>872.25688073394701</v>
      </c>
      <c r="I17" s="147" t="str">
        <f>IF(Raw_CW!J27=0,"",Raw_CW!J27)</f>
        <v/>
      </c>
      <c r="J17" s="140">
        <f>Raw_CW!C27</f>
        <v>0.01</v>
      </c>
      <c r="K17" s="139">
        <f>Raw_CW!K27</f>
        <v>20</v>
      </c>
      <c r="L17" s="141">
        <f>Raw_CW!L27</f>
        <v>31.536000000000001</v>
      </c>
      <c r="M17" s="138">
        <f>Raw_CW!G27</f>
        <v>0.15</v>
      </c>
      <c r="N17" s="142" t="str">
        <f>IF(Raw_CW!E27=0,"",Raw_CW!E27)</f>
        <v/>
      </c>
      <c r="O17" s="142" t="str">
        <f>IF(Raw_CW!F27=0,"",Raw_CW!F27)</f>
        <v/>
      </c>
      <c r="R17" s="158" t="s">
        <v>524</v>
      </c>
      <c r="S17" s="108" t="str">
        <f t="shared" si="2"/>
        <v>New commercial - CS Water Heat SOL Solar water heater with gas backup</v>
      </c>
      <c r="T17" s="108" t="s">
        <v>34</v>
      </c>
      <c r="U17" s="108" t="s">
        <v>1</v>
      </c>
      <c r="V17" s="134"/>
      <c r="Z17" s="108" t="s">
        <v>360</v>
      </c>
    </row>
    <row r="18" spans="1:26" x14ac:dyDescent="0.45">
      <c r="A18" s="148"/>
      <c r="B18" s="149"/>
      <c r="C18" s="149"/>
      <c r="D18" s="148"/>
      <c r="E18" s="150"/>
      <c r="F18" s="134"/>
      <c r="G18" s="151"/>
      <c r="H18" s="151"/>
      <c r="I18" s="151"/>
      <c r="J18" s="152"/>
      <c r="K18" s="134"/>
      <c r="L18" s="153"/>
      <c r="M18" s="150"/>
      <c r="N18" s="154"/>
      <c r="O18" s="154"/>
      <c r="Q18" s="134"/>
      <c r="R18" s="134"/>
      <c r="S18" s="134"/>
      <c r="T18" s="134"/>
      <c r="U18" s="134"/>
      <c r="V18" s="134"/>
      <c r="W18" s="134"/>
      <c r="X18" s="134"/>
    </row>
    <row r="19" spans="1:26" x14ac:dyDescent="0.45">
      <c r="A19" s="148"/>
      <c r="B19" s="149"/>
      <c r="C19" s="149"/>
      <c r="D19" s="148"/>
      <c r="E19" s="150"/>
      <c r="F19" s="134"/>
      <c r="G19" s="151"/>
      <c r="H19" s="151"/>
      <c r="I19" s="151"/>
      <c r="J19" s="152"/>
      <c r="K19" s="134"/>
      <c r="L19" s="153"/>
      <c r="M19" s="150"/>
      <c r="N19" s="154"/>
      <c r="O19" s="154"/>
      <c r="Q19" s="134"/>
      <c r="R19" s="134"/>
      <c r="S19" s="134"/>
      <c r="T19" s="134"/>
      <c r="U19" s="134"/>
      <c r="V19" s="134"/>
      <c r="W19" s="134"/>
      <c r="X19" s="134"/>
    </row>
    <row r="20" spans="1:26" x14ac:dyDescent="0.45">
      <c r="D20" s="111" t="s">
        <v>83</v>
      </c>
      <c r="E20" s="109"/>
      <c r="F20" s="110"/>
      <c r="G20" s="110"/>
      <c r="H20" s="110"/>
      <c r="Q20" s="111" t="s">
        <v>17</v>
      </c>
      <c r="R20" s="112"/>
      <c r="S20" s="113"/>
      <c r="T20" s="113"/>
      <c r="U20" s="113"/>
      <c r="V20" s="113"/>
      <c r="W20" s="113"/>
      <c r="X20" s="113"/>
    </row>
    <row r="21" spans="1:26" ht="39.4" x14ac:dyDescent="0.45">
      <c r="A21" s="114" t="s">
        <v>2</v>
      </c>
      <c r="B21" s="115" t="s">
        <v>3</v>
      </c>
      <c r="C21" s="114" t="s">
        <v>4</v>
      </c>
      <c r="D21" s="114" t="s">
        <v>5</v>
      </c>
      <c r="E21" s="116" t="s">
        <v>32</v>
      </c>
      <c r="F21" s="117" t="s">
        <v>11</v>
      </c>
      <c r="G21" s="117" t="s">
        <v>7</v>
      </c>
      <c r="H21" s="117" t="s">
        <v>367</v>
      </c>
      <c r="I21" s="117" t="s">
        <v>8</v>
      </c>
      <c r="J21" s="117" t="s">
        <v>9</v>
      </c>
      <c r="K21" s="117" t="s">
        <v>10</v>
      </c>
      <c r="L21" s="117" t="s">
        <v>12</v>
      </c>
      <c r="M21" s="117" t="s">
        <v>6</v>
      </c>
      <c r="N21" s="117" t="s">
        <v>345</v>
      </c>
      <c r="O21" s="117" t="s">
        <v>337</v>
      </c>
      <c r="Q21" s="115" t="s">
        <v>18</v>
      </c>
      <c r="R21" s="115" t="s">
        <v>2</v>
      </c>
      <c r="S21" s="115" t="s">
        <v>19</v>
      </c>
      <c r="T21" s="115" t="s">
        <v>20</v>
      </c>
      <c r="U21" s="115" t="s">
        <v>21</v>
      </c>
      <c r="V21" s="115" t="s">
        <v>22</v>
      </c>
      <c r="W21" s="115" t="s">
        <v>23</v>
      </c>
      <c r="X21" s="115" t="s">
        <v>24</v>
      </c>
    </row>
    <row r="22" spans="1:26" ht="26.25" x14ac:dyDescent="0.45">
      <c r="A22" s="118" t="s">
        <v>13</v>
      </c>
      <c r="B22" s="118" t="s">
        <v>14</v>
      </c>
      <c r="C22" s="118" t="s">
        <v>15</v>
      </c>
      <c r="D22" s="118" t="s">
        <v>16</v>
      </c>
      <c r="E22" s="119" t="s">
        <v>33</v>
      </c>
      <c r="F22" s="120"/>
      <c r="G22" s="121" t="s">
        <v>321</v>
      </c>
      <c r="H22" s="121"/>
      <c r="I22" s="121" t="s">
        <v>322</v>
      </c>
      <c r="J22" s="122" t="s">
        <v>323</v>
      </c>
      <c r="K22" s="120" t="s">
        <v>31</v>
      </c>
      <c r="L22" s="120"/>
      <c r="M22" s="123" t="s">
        <v>0</v>
      </c>
      <c r="N22" s="120"/>
      <c r="O22" s="124"/>
      <c r="Q22" s="125" t="s">
        <v>25</v>
      </c>
      <c r="R22" s="125" t="s">
        <v>26</v>
      </c>
      <c r="S22" s="125" t="s">
        <v>14</v>
      </c>
      <c r="T22" s="125" t="s">
        <v>27</v>
      </c>
      <c r="U22" s="125" t="s">
        <v>28</v>
      </c>
      <c r="V22" s="125" t="s">
        <v>35</v>
      </c>
      <c r="W22" s="125" t="s">
        <v>29</v>
      </c>
      <c r="X22" s="125" t="s">
        <v>30</v>
      </c>
    </row>
    <row r="23" spans="1:26" x14ac:dyDescent="0.45">
      <c r="A23" s="126" t="str">
        <f t="shared" ref="A23:A34" si="3">R23</f>
        <v>CWPSBIO_01_Boi</v>
      </c>
      <c r="B23" s="126" t="str">
        <f t="shared" ref="B23:B34" si="4">S23</f>
        <v>New commercial - PS Space Heat BIO Biomass boiler water heater</v>
      </c>
      <c r="C23" s="126" t="str">
        <f t="shared" ref="C23:C34" si="5">C6</f>
        <v>COMBIO</v>
      </c>
      <c r="D23" s="127" t="s">
        <v>364</v>
      </c>
      <c r="E23" s="128">
        <f t="shared" ref="E23:E34" si="6">IF(E6=0,"",E6)</f>
        <v>0.45</v>
      </c>
      <c r="F23" s="129">
        <f t="shared" ref="F23:G34" si="7">F6</f>
        <v>2013</v>
      </c>
      <c r="G23" s="130">
        <f t="shared" si="7"/>
        <v>164</v>
      </c>
      <c r="H23" s="130"/>
      <c r="I23" s="147">
        <f t="shared" ref="I23:M34" si="8">I6</f>
        <v>4</v>
      </c>
      <c r="J23" s="131">
        <f t="shared" si="8"/>
        <v>0.01</v>
      </c>
      <c r="K23" s="129">
        <f t="shared" si="8"/>
        <v>20</v>
      </c>
      <c r="L23" s="132">
        <f t="shared" si="8"/>
        <v>31.536000000000001</v>
      </c>
      <c r="M23" s="128">
        <f t="shared" si="8"/>
        <v>0.15</v>
      </c>
      <c r="N23" s="133" t="str">
        <f t="shared" ref="N23:O34" si="9">IF(N6=0,"",N6)</f>
        <v/>
      </c>
      <c r="O23" s="133" t="str">
        <f t="shared" si="9"/>
        <v/>
      </c>
      <c r="Q23" s="108" t="s">
        <v>286</v>
      </c>
      <c r="R23" s="158" t="s">
        <v>529</v>
      </c>
      <c r="S23" s="108" t="str">
        <f t="shared" ref="S23:S34" si="10">"New commercial - PS Space Heat "&amp;RIGHT(C6,3)&amp;" "&amp;Z6</f>
        <v>New commercial - PS Space Heat BIO Biomass boiler water heater</v>
      </c>
      <c r="T23" s="108" t="s">
        <v>34</v>
      </c>
      <c r="U23" s="108" t="s">
        <v>1</v>
      </c>
      <c r="V23" s="134"/>
    </row>
    <row r="24" spans="1:26" x14ac:dyDescent="0.45">
      <c r="A24" s="135" t="str">
        <f t="shared" si="3"/>
        <v>CWPSELC_01_Boi</v>
      </c>
      <c r="B24" s="137" t="str">
        <f t="shared" si="4"/>
        <v>New commercial - PS Space Heat ELC Electric boiler water heater resistance</v>
      </c>
      <c r="C24" s="137" t="str">
        <f t="shared" si="5"/>
        <v>COMELC</v>
      </c>
      <c r="D24" s="135" t="s">
        <v>364</v>
      </c>
      <c r="E24" s="138">
        <f t="shared" si="6"/>
        <v>0.84599999999999997</v>
      </c>
      <c r="F24" s="139">
        <f t="shared" si="7"/>
        <v>2013</v>
      </c>
      <c r="G24" s="147">
        <f t="shared" si="7"/>
        <v>65</v>
      </c>
      <c r="H24" s="147"/>
      <c r="I24" s="147">
        <f t="shared" si="8"/>
        <v>1.64</v>
      </c>
      <c r="J24" s="140">
        <f t="shared" si="8"/>
        <v>0.01</v>
      </c>
      <c r="K24" s="139">
        <f t="shared" si="8"/>
        <v>20</v>
      </c>
      <c r="L24" s="141">
        <f t="shared" si="8"/>
        <v>31.536000000000001</v>
      </c>
      <c r="M24" s="138">
        <f t="shared" si="8"/>
        <v>0.15</v>
      </c>
      <c r="N24" s="142" t="str">
        <f t="shared" si="9"/>
        <v/>
      </c>
      <c r="O24" s="142" t="str">
        <f t="shared" si="9"/>
        <v/>
      </c>
      <c r="R24" s="158" t="s">
        <v>530</v>
      </c>
      <c r="S24" s="108" t="str">
        <f t="shared" si="10"/>
        <v>New commercial - PS Space Heat ELC Electric boiler water heater resistance</v>
      </c>
      <c r="T24" s="108" t="s">
        <v>34</v>
      </c>
      <c r="U24" s="108" t="s">
        <v>1</v>
      </c>
      <c r="V24" s="134"/>
    </row>
    <row r="25" spans="1:26" x14ac:dyDescent="0.45">
      <c r="A25" s="135" t="str">
        <f t="shared" si="3"/>
        <v>CWPSELC_02_HP</v>
      </c>
      <c r="B25" s="137" t="str">
        <f t="shared" si="4"/>
        <v>New commercial - PS Space Heat LC  Electric heat pump water heater</v>
      </c>
      <c r="C25" s="137" t="str">
        <f t="shared" si="5"/>
        <v xml:space="preserve">COMAHT, COMELC </v>
      </c>
      <c r="D25" s="135" t="s">
        <v>364</v>
      </c>
      <c r="E25" s="138">
        <f t="shared" si="6"/>
        <v>0.9</v>
      </c>
      <c r="F25" s="139">
        <f t="shared" si="7"/>
        <v>2013</v>
      </c>
      <c r="G25" s="147">
        <f t="shared" si="7"/>
        <v>65</v>
      </c>
      <c r="H25" s="147"/>
      <c r="I25" s="147">
        <f t="shared" si="8"/>
        <v>37</v>
      </c>
      <c r="J25" s="140">
        <f t="shared" si="8"/>
        <v>0.01</v>
      </c>
      <c r="K25" s="139">
        <f t="shared" si="8"/>
        <v>20</v>
      </c>
      <c r="L25" s="141">
        <f t="shared" si="8"/>
        <v>31.536000000000001</v>
      </c>
      <c r="M25" s="138">
        <f t="shared" si="8"/>
        <v>0.15</v>
      </c>
      <c r="N25" s="142">
        <f t="shared" si="9"/>
        <v>0.57264957264957295</v>
      </c>
      <c r="O25" s="142" t="str">
        <f t="shared" si="9"/>
        <v/>
      </c>
      <c r="R25" s="158" t="s">
        <v>531</v>
      </c>
      <c r="S25" s="108" t="str">
        <f t="shared" si="10"/>
        <v>New commercial - PS Space Heat LC  Electric heat pump water heater</v>
      </c>
      <c r="T25" s="108" t="s">
        <v>34</v>
      </c>
      <c r="U25" s="108" t="s">
        <v>1</v>
      </c>
      <c r="V25" s="134"/>
    </row>
    <row r="26" spans="1:26" x14ac:dyDescent="0.45">
      <c r="A26" s="135" t="str">
        <f t="shared" si="3"/>
        <v>*CWPSFCW_01</v>
      </c>
      <c r="B26" s="137" t="str">
        <f t="shared" si="4"/>
        <v>New commercial - PS Space Heat HET FC output to HotWater demand</v>
      </c>
      <c r="C26" s="137" t="str">
        <f t="shared" si="5"/>
        <v>COMHET</v>
      </c>
      <c r="D26" s="135" t="s">
        <v>364</v>
      </c>
      <c r="E26" s="138">
        <f t="shared" si="6"/>
        <v>0.9</v>
      </c>
      <c r="F26" s="139">
        <f t="shared" si="7"/>
        <v>2013</v>
      </c>
      <c r="G26" s="147">
        <f t="shared" si="7"/>
        <v>1E-3</v>
      </c>
      <c r="H26" s="147"/>
      <c r="I26" s="147">
        <f t="shared" si="8"/>
        <v>1E-3</v>
      </c>
      <c r="J26" s="140">
        <f t="shared" si="8"/>
        <v>0.01</v>
      </c>
      <c r="K26" s="139">
        <f t="shared" si="8"/>
        <v>20</v>
      </c>
      <c r="L26" s="141">
        <f t="shared" si="8"/>
        <v>31.536000000000001</v>
      </c>
      <c r="M26" s="138">
        <f t="shared" si="8"/>
        <v>0.15</v>
      </c>
      <c r="N26" s="142" t="str">
        <f t="shared" si="9"/>
        <v/>
      </c>
      <c r="O26" s="142" t="str">
        <f t="shared" si="9"/>
        <v/>
      </c>
      <c r="R26" s="158" t="s">
        <v>437</v>
      </c>
      <c r="S26" s="108" t="str">
        <f t="shared" si="10"/>
        <v>New commercial - PS Space Heat HET FC output to HotWater demand</v>
      </c>
      <c r="T26" s="108" t="s">
        <v>34</v>
      </c>
      <c r="U26" s="108" t="s">
        <v>1</v>
      </c>
      <c r="V26" s="134"/>
    </row>
    <row r="27" spans="1:26" x14ac:dyDescent="0.45">
      <c r="A27" s="135" t="str">
        <f t="shared" si="3"/>
        <v>CWPSGAS_01_Boi</v>
      </c>
      <c r="B27" s="137" t="str">
        <f t="shared" si="4"/>
        <v>New commercial - PS Space Heat GAS Natural gas boiler water heater</v>
      </c>
      <c r="C27" s="137" t="str">
        <f t="shared" si="5"/>
        <v>COMGAS</v>
      </c>
      <c r="D27" s="135" t="s">
        <v>364</v>
      </c>
      <c r="E27" s="138">
        <f t="shared" si="6"/>
        <v>0.68400000000000005</v>
      </c>
      <c r="F27" s="139">
        <f t="shared" si="7"/>
        <v>2013</v>
      </c>
      <c r="G27" s="147">
        <f t="shared" si="7"/>
        <v>62</v>
      </c>
      <c r="H27" s="147"/>
      <c r="I27" s="147">
        <f t="shared" si="8"/>
        <v>0.9</v>
      </c>
      <c r="J27" s="140">
        <f t="shared" si="8"/>
        <v>0.01</v>
      </c>
      <c r="K27" s="139">
        <f t="shared" si="8"/>
        <v>20</v>
      </c>
      <c r="L27" s="141">
        <f t="shared" si="8"/>
        <v>31.536000000000001</v>
      </c>
      <c r="M27" s="138">
        <f t="shared" si="8"/>
        <v>0.15</v>
      </c>
      <c r="N27" s="142" t="str">
        <f t="shared" si="9"/>
        <v/>
      </c>
      <c r="O27" s="142" t="str">
        <f t="shared" si="9"/>
        <v/>
      </c>
      <c r="R27" s="158" t="s">
        <v>532</v>
      </c>
      <c r="S27" s="108" t="str">
        <f t="shared" si="10"/>
        <v>New commercial - PS Space Heat GAS Natural gas boiler water heater</v>
      </c>
      <c r="T27" s="108" t="s">
        <v>34</v>
      </c>
      <c r="U27" s="108" t="s">
        <v>1</v>
      </c>
      <c r="V27" s="134"/>
    </row>
    <row r="28" spans="1:26" x14ac:dyDescent="0.45">
      <c r="A28" s="135" t="str">
        <f t="shared" si="3"/>
        <v>CWPSGEO_01</v>
      </c>
      <c r="B28" s="137" t="str">
        <f t="shared" si="4"/>
        <v>New commercial - PS Space Heat GEO Geo Heat Exchanger water heater</v>
      </c>
      <c r="C28" s="137" t="str">
        <f t="shared" si="5"/>
        <v>COMGEO</v>
      </c>
      <c r="D28" s="135" t="s">
        <v>364</v>
      </c>
      <c r="E28" s="138">
        <f t="shared" si="6"/>
        <v>0.9</v>
      </c>
      <c r="F28" s="139">
        <f t="shared" si="7"/>
        <v>2013</v>
      </c>
      <c r="G28" s="147">
        <f t="shared" si="7"/>
        <v>916</v>
      </c>
      <c r="H28" s="147"/>
      <c r="I28" s="147">
        <f t="shared" si="8"/>
        <v>18</v>
      </c>
      <c r="J28" s="140">
        <f t="shared" si="8"/>
        <v>0.01</v>
      </c>
      <c r="K28" s="139">
        <f t="shared" si="8"/>
        <v>20</v>
      </c>
      <c r="L28" s="141">
        <f t="shared" si="8"/>
        <v>31.536000000000001</v>
      </c>
      <c r="M28" s="138">
        <f t="shared" si="8"/>
        <v>0.15</v>
      </c>
      <c r="N28" s="142" t="str">
        <f t="shared" si="9"/>
        <v/>
      </c>
      <c r="O28" s="142" t="str">
        <f t="shared" si="9"/>
        <v/>
      </c>
      <c r="R28" s="158" t="s">
        <v>438</v>
      </c>
      <c r="S28" s="108" t="str">
        <f t="shared" si="10"/>
        <v>New commercial - PS Space Heat GEO Geo Heat Exchanger water heater</v>
      </c>
      <c r="T28" s="108" t="s">
        <v>34</v>
      </c>
      <c r="U28" s="108" t="s">
        <v>1</v>
      </c>
      <c r="V28" s="134"/>
    </row>
    <row r="29" spans="1:26" x14ac:dyDescent="0.45">
      <c r="A29" s="135" t="str">
        <f t="shared" si="3"/>
        <v>CWPSLPG_01_Boi</v>
      </c>
      <c r="B29" s="137" t="str">
        <f t="shared" si="4"/>
        <v>New commercial - PS Space Heat LPG LPG boiler water heater</v>
      </c>
      <c r="C29" s="137" t="str">
        <f t="shared" si="5"/>
        <v>COMLPG</v>
      </c>
      <c r="D29" s="135" t="s">
        <v>364</v>
      </c>
      <c r="E29" s="138">
        <f t="shared" si="6"/>
        <v>0.65700000000000003</v>
      </c>
      <c r="F29" s="139">
        <f t="shared" si="7"/>
        <v>2013</v>
      </c>
      <c r="G29" s="147">
        <f t="shared" si="7"/>
        <v>54</v>
      </c>
      <c r="H29" s="147"/>
      <c r="I29" s="147">
        <f t="shared" si="8"/>
        <v>1</v>
      </c>
      <c r="J29" s="140">
        <f t="shared" si="8"/>
        <v>0.01</v>
      </c>
      <c r="K29" s="139">
        <f t="shared" si="8"/>
        <v>20</v>
      </c>
      <c r="L29" s="141">
        <f t="shared" si="8"/>
        <v>31.536000000000001</v>
      </c>
      <c r="M29" s="138">
        <f t="shared" si="8"/>
        <v>0.15</v>
      </c>
      <c r="N29" s="142" t="str">
        <f t="shared" si="9"/>
        <v/>
      </c>
      <c r="O29" s="142" t="str">
        <f t="shared" si="9"/>
        <v/>
      </c>
      <c r="R29" s="158" t="s">
        <v>533</v>
      </c>
      <c r="S29" s="108" t="str">
        <f t="shared" si="10"/>
        <v>New commercial - PS Space Heat LPG LPG boiler water heater</v>
      </c>
      <c r="T29" s="108" t="s">
        <v>34</v>
      </c>
      <c r="U29" s="108" t="s">
        <v>1</v>
      </c>
      <c r="V29" s="134"/>
    </row>
    <row r="30" spans="1:26" x14ac:dyDescent="0.45">
      <c r="A30" s="135" t="str">
        <f t="shared" si="3"/>
        <v>CWPSHET_01_DH</v>
      </c>
      <c r="B30" s="137" t="str">
        <f t="shared" si="4"/>
        <v>New commercial - PS Space Heat HET District heat exchanger water heatier</v>
      </c>
      <c r="C30" s="137" t="str">
        <f t="shared" si="5"/>
        <v>COMHET</v>
      </c>
      <c r="D30" s="135" t="s">
        <v>364</v>
      </c>
      <c r="E30" s="138">
        <f t="shared" si="6"/>
        <v>0.79649999999999999</v>
      </c>
      <c r="F30" s="139">
        <f t="shared" si="7"/>
        <v>2013</v>
      </c>
      <c r="G30" s="147">
        <f t="shared" si="7"/>
        <v>916</v>
      </c>
      <c r="H30" s="147"/>
      <c r="I30" s="147">
        <f t="shared" si="8"/>
        <v>18</v>
      </c>
      <c r="J30" s="140">
        <f t="shared" si="8"/>
        <v>0.01</v>
      </c>
      <c r="K30" s="139">
        <f t="shared" si="8"/>
        <v>20</v>
      </c>
      <c r="L30" s="141">
        <f t="shared" si="8"/>
        <v>31.536000000000001</v>
      </c>
      <c r="M30" s="138">
        <f t="shared" si="8"/>
        <v>0.15</v>
      </c>
      <c r="N30" s="142" t="str">
        <f t="shared" si="9"/>
        <v/>
      </c>
      <c r="O30" s="142" t="str">
        <f t="shared" si="9"/>
        <v/>
      </c>
      <c r="R30" s="158" t="s">
        <v>534</v>
      </c>
      <c r="S30" s="108" t="str">
        <f t="shared" si="10"/>
        <v>New commercial - PS Space Heat HET District heat exchanger water heatier</v>
      </c>
      <c r="T30" s="108" t="s">
        <v>34</v>
      </c>
      <c r="U30" s="108" t="s">
        <v>1</v>
      </c>
      <c r="V30" s="134"/>
    </row>
    <row r="31" spans="1:26" x14ac:dyDescent="0.45">
      <c r="A31" s="135" t="str">
        <f t="shared" si="3"/>
        <v>CWPSOIL_01_Boi</v>
      </c>
      <c r="B31" s="137" t="str">
        <f t="shared" si="4"/>
        <v>New commercial - PS Space Heat OIL Oil boiler water heater</v>
      </c>
      <c r="C31" s="137" t="str">
        <f t="shared" si="5"/>
        <v>COMOIL</v>
      </c>
      <c r="D31" s="135" t="s">
        <v>364</v>
      </c>
      <c r="E31" s="138">
        <f t="shared" si="6"/>
        <v>0.52200000000000002</v>
      </c>
      <c r="F31" s="139">
        <f t="shared" si="7"/>
        <v>2013</v>
      </c>
      <c r="G31" s="147">
        <f t="shared" si="7"/>
        <v>62</v>
      </c>
      <c r="H31" s="147"/>
      <c r="I31" s="147">
        <f t="shared" si="8"/>
        <v>1.23</v>
      </c>
      <c r="J31" s="140">
        <f t="shared" si="8"/>
        <v>0.01</v>
      </c>
      <c r="K31" s="139">
        <f t="shared" si="8"/>
        <v>20</v>
      </c>
      <c r="L31" s="141">
        <f t="shared" si="8"/>
        <v>31.536000000000001</v>
      </c>
      <c r="M31" s="138">
        <f t="shared" si="8"/>
        <v>0.15</v>
      </c>
      <c r="N31" s="142" t="str">
        <f t="shared" si="9"/>
        <v/>
      </c>
      <c r="O31" s="142" t="str">
        <f t="shared" si="9"/>
        <v/>
      </c>
      <c r="R31" s="158" t="s">
        <v>535</v>
      </c>
      <c r="S31" s="108" t="str">
        <f t="shared" si="10"/>
        <v>New commercial - PS Space Heat OIL Oil boiler water heater</v>
      </c>
      <c r="T31" s="108" t="s">
        <v>34</v>
      </c>
      <c r="U31" s="108" t="s">
        <v>1</v>
      </c>
      <c r="V31" s="134"/>
    </row>
    <row r="32" spans="1:26" x14ac:dyDescent="0.45">
      <c r="A32" s="135" t="str">
        <f t="shared" si="3"/>
        <v>CWPSSOL_01_EBkp</v>
      </c>
      <c r="B32" s="137" t="str">
        <f t="shared" si="4"/>
        <v>New commercial - PS Space Heat SOL Solar water heater with electricity backup</v>
      </c>
      <c r="C32" s="137" t="str">
        <f t="shared" si="5"/>
        <v>COMELC, COMSOL</v>
      </c>
      <c r="D32" s="135" t="s">
        <v>364</v>
      </c>
      <c r="E32" s="138">
        <f t="shared" si="6"/>
        <v>0.93600000000000005</v>
      </c>
      <c r="F32" s="139">
        <f t="shared" si="7"/>
        <v>2013</v>
      </c>
      <c r="G32" s="147">
        <f t="shared" si="7"/>
        <v>1516.5137614678899</v>
      </c>
      <c r="H32" s="147"/>
      <c r="I32" s="147" t="str">
        <f t="shared" si="8"/>
        <v/>
      </c>
      <c r="J32" s="140">
        <f t="shared" si="8"/>
        <v>0.01</v>
      </c>
      <c r="K32" s="139">
        <f t="shared" si="8"/>
        <v>20</v>
      </c>
      <c r="L32" s="141">
        <f t="shared" si="8"/>
        <v>31.536000000000001</v>
      </c>
      <c r="M32" s="138">
        <f t="shared" si="8"/>
        <v>0.15</v>
      </c>
      <c r="N32" s="142" t="str">
        <f t="shared" si="9"/>
        <v/>
      </c>
      <c r="O32" s="142" t="str">
        <f t="shared" si="9"/>
        <v/>
      </c>
      <c r="R32" s="158" t="s">
        <v>536</v>
      </c>
      <c r="S32" s="108" t="str">
        <f t="shared" si="10"/>
        <v>New commercial - PS Space Heat SOL Solar water heater with electricity backup</v>
      </c>
      <c r="T32" s="108" t="s">
        <v>34</v>
      </c>
      <c r="U32" s="108" t="s">
        <v>1</v>
      </c>
      <c r="V32" s="134"/>
    </row>
    <row r="33" spans="1:22" x14ac:dyDescent="0.45">
      <c r="A33" s="135" t="str">
        <f t="shared" si="3"/>
        <v>CWPSSOL_02_DBkp</v>
      </c>
      <c r="B33" s="137" t="str">
        <f t="shared" si="4"/>
        <v>New commercial - PS Space Heat SOL Solar water heater with diesel backup</v>
      </c>
      <c r="C33" s="137" t="str">
        <f t="shared" si="5"/>
        <v>COMOIL, COMSOL</v>
      </c>
      <c r="D33" s="135" t="s">
        <v>364</v>
      </c>
      <c r="E33" s="138">
        <f t="shared" si="6"/>
        <v>0.69299999999999995</v>
      </c>
      <c r="F33" s="139">
        <f t="shared" si="7"/>
        <v>2013</v>
      </c>
      <c r="G33" s="147">
        <f t="shared" si="7"/>
        <v>958.01834862385499</v>
      </c>
      <c r="H33" s="147"/>
      <c r="I33" s="147" t="str">
        <f t="shared" si="8"/>
        <v/>
      </c>
      <c r="J33" s="140">
        <f t="shared" si="8"/>
        <v>0.01</v>
      </c>
      <c r="K33" s="139">
        <f t="shared" si="8"/>
        <v>20</v>
      </c>
      <c r="L33" s="141">
        <f t="shared" si="8"/>
        <v>31.536000000000001</v>
      </c>
      <c r="M33" s="138">
        <f t="shared" si="8"/>
        <v>0.15</v>
      </c>
      <c r="N33" s="142" t="str">
        <f t="shared" si="9"/>
        <v/>
      </c>
      <c r="O33" s="142" t="str">
        <f t="shared" si="9"/>
        <v/>
      </c>
      <c r="R33" s="158" t="s">
        <v>537</v>
      </c>
      <c r="S33" s="108" t="str">
        <f t="shared" si="10"/>
        <v>New commercial - PS Space Heat SOL Solar water heater with diesel backup</v>
      </c>
      <c r="T33" s="108" t="s">
        <v>34</v>
      </c>
      <c r="U33" s="108" t="s">
        <v>1</v>
      </c>
      <c r="V33" s="134"/>
    </row>
    <row r="34" spans="1:22" x14ac:dyDescent="0.45">
      <c r="A34" s="135" t="str">
        <f t="shared" si="3"/>
        <v>CWPSSOL_03_GBkp</v>
      </c>
      <c r="B34" s="137" t="str">
        <f t="shared" si="4"/>
        <v>New commercial - PS Space Heat SOL Solar water heater with gas backup</v>
      </c>
      <c r="C34" s="137" t="str">
        <f t="shared" si="5"/>
        <v>COMGAS, COMSOL</v>
      </c>
      <c r="D34" s="135" t="s">
        <v>364</v>
      </c>
      <c r="E34" s="138">
        <f t="shared" si="6"/>
        <v>0.69299999999999995</v>
      </c>
      <c r="F34" s="139">
        <f t="shared" si="7"/>
        <v>2013</v>
      </c>
      <c r="G34" s="147">
        <f t="shared" si="7"/>
        <v>968.47706422018598</v>
      </c>
      <c r="H34" s="147"/>
      <c r="I34" s="147" t="str">
        <f t="shared" si="8"/>
        <v/>
      </c>
      <c r="J34" s="140">
        <f t="shared" si="8"/>
        <v>0.01</v>
      </c>
      <c r="K34" s="139">
        <f t="shared" si="8"/>
        <v>20</v>
      </c>
      <c r="L34" s="141">
        <f t="shared" si="8"/>
        <v>31.536000000000001</v>
      </c>
      <c r="M34" s="138">
        <f t="shared" si="8"/>
        <v>0.15</v>
      </c>
      <c r="N34" s="142" t="str">
        <f t="shared" si="9"/>
        <v/>
      </c>
      <c r="O34" s="142" t="str">
        <f t="shared" si="9"/>
        <v/>
      </c>
      <c r="R34" s="158" t="s">
        <v>538</v>
      </c>
      <c r="S34" s="108" t="str">
        <f t="shared" si="10"/>
        <v>New commercial - PS Space Heat SOL Solar water heater with gas backup</v>
      </c>
      <c r="T34" s="108" t="s">
        <v>34</v>
      </c>
      <c r="U34" s="108" t="s">
        <v>1</v>
      </c>
      <c r="V34" s="134"/>
    </row>
    <row r="35" spans="1:22" x14ac:dyDescent="0.45">
      <c r="R35" s="134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theme="5" tint="0.39997558519241921"/>
  </sheetPr>
  <dimension ref="A1:Q27"/>
  <sheetViews>
    <sheetView workbookViewId="0">
      <selection activeCell="B4" sqref="B4"/>
    </sheetView>
  </sheetViews>
  <sheetFormatPr defaultRowHeight="14.25" x14ac:dyDescent="0.45"/>
  <cols>
    <col min="1" max="1" width="14.59765625" bestFit="1" customWidth="1"/>
    <col min="2" max="2" width="45.265625" bestFit="1" customWidth="1"/>
    <col min="15" max="15" width="9.1328125" customWidth="1"/>
  </cols>
  <sheetData>
    <row r="1" spans="1:17" x14ac:dyDescent="0.45">
      <c r="B1" t="s">
        <v>84</v>
      </c>
      <c r="C1" t="s">
        <v>85</v>
      </c>
      <c r="D1" t="s">
        <v>281</v>
      </c>
      <c r="E1" t="s">
        <v>334</v>
      </c>
      <c r="F1" t="s">
        <v>334</v>
      </c>
      <c r="G1" t="s">
        <v>269</v>
      </c>
      <c r="H1" t="s">
        <v>86</v>
      </c>
      <c r="I1" t="s">
        <v>86</v>
      </c>
      <c r="J1" t="s">
        <v>87</v>
      </c>
      <c r="K1" t="s">
        <v>283</v>
      </c>
      <c r="L1" t="s">
        <v>278</v>
      </c>
    </row>
    <row r="2" spans="1:17" x14ac:dyDescent="0.45">
      <c r="B2" t="s">
        <v>282</v>
      </c>
      <c r="C2">
        <v>2005</v>
      </c>
      <c r="D2">
        <v>2005</v>
      </c>
      <c r="E2">
        <v>2005</v>
      </c>
      <c r="F2">
        <v>2005</v>
      </c>
      <c r="G2">
        <v>2005</v>
      </c>
      <c r="H2">
        <v>2005</v>
      </c>
      <c r="I2">
        <v>2020</v>
      </c>
      <c r="J2">
        <v>2005</v>
      </c>
      <c r="K2">
        <v>2005</v>
      </c>
      <c r="L2" t="s">
        <v>280</v>
      </c>
    </row>
    <row r="3" spans="1:17" x14ac:dyDescent="0.45">
      <c r="A3" t="s">
        <v>88</v>
      </c>
      <c r="B3" t="s">
        <v>347</v>
      </c>
      <c r="C3" t="s">
        <v>280</v>
      </c>
      <c r="D3" t="s">
        <v>280</v>
      </c>
      <c r="E3" t="s">
        <v>340</v>
      </c>
      <c r="F3" t="s">
        <v>335</v>
      </c>
      <c r="G3" t="s">
        <v>280</v>
      </c>
      <c r="H3" t="s">
        <v>280</v>
      </c>
      <c r="I3" t="s">
        <v>280</v>
      </c>
      <c r="J3" t="s">
        <v>280</v>
      </c>
      <c r="K3" t="s">
        <v>280</v>
      </c>
      <c r="L3" t="s">
        <v>280</v>
      </c>
      <c r="N3" t="s">
        <v>88</v>
      </c>
    </row>
    <row r="4" spans="1:17" x14ac:dyDescent="0.45">
      <c r="A4" t="s">
        <v>155</v>
      </c>
      <c r="B4" s="1" t="str">
        <f>RIGHT(P4,LEN(P4)-2)</f>
        <v>Biomass boiler water heater - Large</v>
      </c>
      <c r="C4">
        <v>0.01</v>
      </c>
      <c r="D4">
        <v>0.45</v>
      </c>
      <c r="G4">
        <v>0.15</v>
      </c>
      <c r="H4">
        <v>164</v>
      </c>
      <c r="J4">
        <v>4</v>
      </c>
      <c r="K4">
        <v>20</v>
      </c>
      <c r="L4">
        <v>31.536000000000001</v>
      </c>
      <c r="N4" t="s">
        <v>245</v>
      </c>
      <c r="O4" s="1" t="str">
        <f t="shared" ref="O4" si="0">MID(N4,FIND("[",N4),FIND("]",N4))</f>
        <v>[ Biomass boiler water heater - Large ]</v>
      </c>
      <c r="P4" s="1" t="str">
        <f t="shared" ref="P4" si="1">LEFT(O4,LEN(O4)-2)</f>
        <v>[ Biomass boiler water heater - Large</v>
      </c>
    </row>
    <row r="5" spans="1:17" x14ac:dyDescent="0.45">
      <c r="A5" t="s">
        <v>156</v>
      </c>
      <c r="B5" t="str">
        <f t="shared" ref="B5:B27" si="2">RIGHT(P5,LEN(P5)-2)</f>
        <v>Electric boiler water heater resistance - Large</v>
      </c>
      <c r="C5">
        <v>0.01</v>
      </c>
      <c r="D5">
        <v>0.84599999999999997</v>
      </c>
      <c r="G5">
        <v>0.15</v>
      </c>
      <c r="H5">
        <v>68</v>
      </c>
      <c r="J5">
        <v>1.64</v>
      </c>
      <c r="K5" s="1">
        <v>20</v>
      </c>
      <c r="L5">
        <v>31.536000000000001</v>
      </c>
      <c r="N5" t="s">
        <v>246</v>
      </c>
      <c r="O5" s="1" t="str">
        <f t="shared" ref="O5:O27" si="3">MID(N5,FIND("[",N5),FIND("]",N5))</f>
        <v>[ Electric boiler water heater resistance - Large ]</v>
      </c>
      <c r="P5" s="1" t="str">
        <f t="shared" ref="P5:P27" si="4">LEFT(O5,LEN(O5)-2)</f>
        <v>[ Electric boiler water heater resistance - Large</v>
      </c>
      <c r="Q5" s="1"/>
    </row>
    <row r="6" spans="1:17" x14ac:dyDescent="0.45">
      <c r="A6" t="s">
        <v>157</v>
      </c>
      <c r="B6" t="str">
        <f t="shared" si="2"/>
        <v>Electric heat pump water heater - Large</v>
      </c>
      <c r="C6">
        <v>0.01</v>
      </c>
      <c r="D6">
        <v>0.9</v>
      </c>
      <c r="E6">
        <v>0.57264957264957295</v>
      </c>
      <c r="G6">
        <v>0.15</v>
      </c>
      <c r="H6" s="45">
        <v>65</v>
      </c>
      <c r="J6">
        <v>37</v>
      </c>
      <c r="K6">
        <v>20</v>
      </c>
      <c r="L6">
        <v>31.536000000000001</v>
      </c>
      <c r="N6" t="s">
        <v>247</v>
      </c>
      <c r="O6" s="1" t="str">
        <f t="shared" si="3"/>
        <v>[ Electric heat pump water heater - Large ]</v>
      </c>
      <c r="P6" s="1" t="str">
        <f t="shared" si="4"/>
        <v>[ Electric heat pump water heater - Large</v>
      </c>
      <c r="Q6" s="1"/>
    </row>
    <row r="7" spans="1:17" x14ac:dyDescent="0.45">
      <c r="A7" t="s">
        <v>158</v>
      </c>
      <c r="B7" t="str">
        <f t="shared" si="2"/>
        <v>FC output to HotWater demand - Large</v>
      </c>
      <c r="C7">
        <v>0.01</v>
      </c>
      <c r="D7">
        <v>0.9</v>
      </c>
      <c r="G7">
        <v>0.15</v>
      </c>
      <c r="H7">
        <v>1E-3</v>
      </c>
      <c r="J7">
        <v>1E-3</v>
      </c>
      <c r="K7">
        <v>20</v>
      </c>
      <c r="L7">
        <v>31.536000000000001</v>
      </c>
      <c r="N7" t="s">
        <v>248</v>
      </c>
      <c r="O7" s="1" t="str">
        <f t="shared" si="3"/>
        <v>[ FC output to HotWater demand - Large ]</v>
      </c>
      <c r="P7" s="1" t="str">
        <f t="shared" si="4"/>
        <v>[ FC output to HotWater demand - Large</v>
      </c>
      <c r="Q7" s="1"/>
    </row>
    <row r="8" spans="1:17" x14ac:dyDescent="0.45">
      <c r="A8" t="s">
        <v>159</v>
      </c>
      <c r="B8" t="str">
        <f t="shared" si="2"/>
        <v>Natural gas boiler water heater - Large</v>
      </c>
      <c r="C8">
        <v>0.01</v>
      </c>
      <c r="D8">
        <v>0.68400000000000005</v>
      </c>
      <c r="G8">
        <v>0.15</v>
      </c>
      <c r="H8">
        <v>62</v>
      </c>
      <c r="J8">
        <v>0.9</v>
      </c>
      <c r="K8">
        <v>20</v>
      </c>
      <c r="L8">
        <v>31.536000000000001</v>
      </c>
      <c r="N8" t="s">
        <v>249</v>
      </c>
      <c r="O8" s="1" t="str">
        <f t="shared" si="3"/>
        <v>[ Natural gas boiler water heater - Large ]</v>
      </c>
      <c r="P8" s="1" t="str">
        <f t="shared" si="4"/>
        <v>[ Natural gas boiler water heater - Large</v>
      </c>
      <c r="Q8" s="1"/>
    </row>
    <row r="9" spans="1:17" x14ac:dyDescent="0.45">
      <c r="A9" t="s">
        <v>160</v>
      </c>
      <c r="B9" t="str">
        <f t="shared" si="2"/>
        <v>Geo Heat Exchanger water heater - Large</v>
      </c>
      <c r="C9">
        <v>0.01</v>
      </c>
      <c r="D9">
        <v>0.9</v>
      </c>
      <c r="G9">
        <v>0.15</v>
      </c>
      <c r="H9">
        <v>916</v>
      </c>
      <c r="J9">
        <v>18</v>
      </c>
      <c r="K9">
        <v>20</v>
      </c>
      <c r="L9">
        <v>31.536000000000001</v>
      </c>
      <c r="N9" t="s">
        <v>250</v>
      </c>
      <c r="O9" s="1" t="str">
        <f t="shared" si="3"/>
        <v>[ Geo Heat Exchanger water heater - Large ]</v>
      </c>
      <c r="P9" s="1" t="str">
        <f t="shared" si="4"/>
        <v>[ Geo Heat Exchanger water heater - Large</v>
      </c>
      <c r="Q9" s="1"/>
    </row>
    <row r="10" spans="1:17" x14ac:dyDescent="0.45">
      <c r="A10" t="s">
        <v>161</v>
      </c>
      <c r="B10" t="str">
        <f t="shared" si="2"/>
        <v>LPG boiler water heater - Large</v>
      </c>
      <c r="C10">
        <v>0.01</v>
      </c>
      <c r="D10">
        <v>0.65700000000000003</v>
      </c>
      <c r="G10">
        <v>0.15</v>
      </c>
      <c r="H10">
        <v>54</v>
      </c>
      <c r="J10">
        <v>1</v>
      </c>
      <c r="K10">
        <v>20</v>
      </c>
      <c r="L10">
        <v>31.536000000000001</v>
      </c>
      <c r="N10" t="s">
        <v>251</v>
      </c>
      <c r="O10" s="1" t="str">
        <f t="shared" si="3"/>
        <v>[ LPG boiler water heater - Large ]</v>
      </c>
      <c r="P10" s="1" t="str">
        <f t="shared" si="4"/>
        <v>[ LPG boiler water heater - Large</v>
      </c>
      <c r="Q10" s="1"/>
    </row>
    <row r="11" spans="1:17" x14ac:dyDescent="0.45">
      <c r="A11" t="s">
        <v>162</v>
      </c>
      <c r="B11" t="str">
        <f t="shared" si="2"/>
        <v>District heat exchanger water heatier - Large</v>
      </c>
      <c r="C11">
        <v>0.01</v>
      </c>
      <c r="D11">
        <v>0.79649999999999999</v>
      </c>
      <c r="G11">
        <v>0.15</v>
      </c>
      <c r="H11">
        <v>916</v>
      </c>
      <c r="J11">
        <v>18</v>
      </c>
      <c r="K11">
        <v>20</v>
      </c>
      <c r="L11">
        <v>31.536000000000001</v>
      </c>
      <c r="N11" t="s">
        <v>252</v>
      </c>
      <c r="O11" s="1" t="str">
        <f t="shared" si="3"/>
        <v>[ District heat exchanger water heatier - Large ]</v>
      </c>
      <c r="P11" s="1" t="str">
        <f t="shared" si="4"/>
        <v>[ District heat exchanger water heatier - Large</v>
      </c>
      <c r="Q11" s="1"/>
    </row>
    <row r="12" spans="1:17" x14ac:dyDescent="0.45">
      <c r="A12" t="s">
        <v>163</v>
      </c>
      <c r="B12" t="str">
        <f t="shared" si="2"/>
        <v>Oil boiler water heater - Large</v>
      </c>
      <c r="C12">
        <v>0.01</v>
      </c>
      <c r="D12">
        <v>0.52200000000000002</v>
      </c>
      <c r="G12">
        <v>0.15</v>
      </c>
      <c r="H12">
        <v>62</v>
      </c>
      <c r="J12">
        <v>1.23</v>
      </c>
      <c r="K12">
        <v>20</v>
      </c>
      <c r="L12">
        <v>31.536000000000001</v>
      </c>
      <c r="N12" t="s">
        <v>253</v>
      </c>
      <c r="O12" s="1" t="str">
        <f t="shared" si="3"/>
        <v>[ Oil boiler water heater - Large ]</v>
      </c>
      <c r="P12" s="1" t="str">
        <f t="shared" si="4"/>
        <v>[ Oil boiler water heater - Large</v>
      </c>
      <c r="Q12" s="1"/>
    </row>
    <row r="13" spans="1:17" x14ac:dyDescent="0.45">
      <c r="A13" t="s">
        <v>164</v>
      </c>
      <c r="B13" t="str">
        <f t="shared" si="2"/>
        <v>Solar water heater with electricity backup - Large</v>
      </c>
      <c r="C13">
        <v>0.01</v>
      </c>
      <c r="D13">
        <v>0.93600000000000005</v>
      </c>
      <c r="F13">
        <v>0.47</v>
      </c>
      <c r="G13">
        <v>0.15</v>
      </c>
      <c r="H13">
        <v>1516.5137614678899</v>
      </c>
      <c r="K13">
        <v>20</v>
      </c>
      <c r="L13">
        <v>31.536000000000001</v>
      </c>
      <c r="N13" t="s">
        <v>254</v>
      </c>
      <c r="O13" s="1" t="str">
        <f t="shared" si="3"/>
        <v>[ Solar water heater with electricity backup - Large ]</v>
      </c>
      <c r="P13" s="1" t="str">
        <f t="shared" si="4"/>
        <v>[ Solar water heater with electricity backup - Large</v>
      </c>
      <c r="Q13" s="1"/>
    </row>
    <row r="14" spans="1:17" x14ac:dyDescent="0.45">
      <c r="A14" t="s">
        <v>165</v>
      </c>
      <c r="B14" t="str">
        <f t="shared" si="2"/>
        <v>Solar water heater with diesel backup - Large</v>
      </c>
      <c r="C14">
        <v>0.01</v>
      </c>
      <c r="D14">
        <v>0.69299999999999995</v>
      </c>
      <c r="F14">
        <v>0.47</v>
      </c>
      <c r="G14">
        <v>0.15</v>
      </c>
      <c r="H14">
        <v>958.01834862385499</v>
      </c>
      <c r="K14">
        <v>20</v>
      </c>
      <c r="L14">
        <v>31.536000000000001</v>
      </c>
      <c r="N14" t="s">
        <v>255</v>
      </c>
      <c r="O14" s="1" t="str">
        <f t="shared" si="3"/>
        <v>[ Solar water heater with diesel backup - Large ]</v>
      </c>
      <c r="P14" s="1" t="str">
        <f t="shared" si="4"/>
        <v>[ Solar water heater with diesel backup - Large</v>
      </c>
      <c r="Q14" s="1"/>
    </row>
    <row r="15" spans="1:17" x14ac:dyDescent="0.45">
      <c r="A15" t="s">
        <v>166</v>
      </c>
      <c r="B15" t="str">
        <f t="shared" si="2"/>
        <v>Solar water heater with gas backup - Large</v>
      </c>
      <c r="C15">
        <v>0.01</v>
      </c>
      <c r="D15">
        <v>0.69299999999999995</v>
      </c>
      <c r="F15">
        <v>0.47</v>
      </c>
      <c r="G15">
        <v>0.15</v>
      </c>
      <c r="H15">
        <v>968.47706422018598</v>
      </c>
      <c r="K15">
        <v>20</v>
      </c>
      <c r="L15">
        <v>31.536000000000001</v>
      </c>
      <c r="N15" t="s">
        <v>256</v>
      </c>
      <c r="O15" s="1" t="str">
        <f t="shared" si="3"/>
        <v>[ Solar water heater with gas backup - Large ]</v>
      </c>
      <c r="P15" s="1" t="str">
        <f t="shared" si="4"/>
        <v>[ Solar water heater with gas backup - Large</v>
      </c>
      <c r="Q15" s="1"/>
    </row>
    <row r="16" spans="1:17" x14ac:dyDescent="0.45">
      <c r="A16" s="43" t="s">
        <v>167</v>
      </c>
      <c r="B16" s="43" t="str">
        <f t="shared" si="2"/>
        <v>Biomass boiler water heater - Small</v>
      </c>
      <c r="C16" s="43">
        <v>0.01</v>
      </c>
      <c r="D16" s="43">
        <v>0.45</v>
      </c>
      <c r="E16" s="43"/>
      <c r="F16" s="43"/>
      <c r="G16" s="43">
        <v>0.15</v>
      </c>
      <c r="H16" s="43">
        <v>164</v>
      </c>
      <c r="I16" s="43"/>
      <c r="J16" s="43">
        <v>4</v>
      </c>
      <c r="K16" s="43">
        <v>20</v>
      </c>
      <c r="L16" s="43">
        <v>31.536000000000001</v>
      </c>
      <c r="N16" t="s">
        <v>257</v>
      </c>
      <c r="O16" s="1" t="str">
        <f t="shared" si="3"/>
        <v>[ Biomass boiler water heater - Small ]</v>
      </c>
      <c r="P16" s="1" t="str">
        <f t="shared" si="4"/>
        <v>[ Biomass boiler water heater - Small</v>
      </c>
      <c r="Q16" s="1"/>
    </row>
    <row r="17" spans="1:17" x14ac:dyDescent="0.45">
      <c r="A17" s="43" t="s">
        <v>168</v>
      </c>
      <c r="B17" s="43" t="str">
        <f t="shared" si="2"/>
        <v>Electric boiler water heater resistance - Small</v>
      </c>
      <c r="C17" s="43">
        <v>0.01</v>
      </c>
      <c r="D17" s="43">
        <v>0.84599999999999997</v>
      </c>
      <c r="E17" s="43"/>
      <c r="F17" s="43"/>
      <c r="G17" s="43">
        <v>0.15</v>
      </c>
      <c r="H17" s="43">
        <v>65</v>
      </c>
      <c r="I17" s="43"/>
      <c r="J17" s="43">
        <v>1.64</v>
      </c>
      <c r="K17" s="43">
        <v>20</v>
      </c>
      <c r="L17" s="43">
        <v>31.536000000000001</v>
      </c>
      <c r="N17" t="s">
        <v>258</v>
      </c>
      <c r="O17" s="1" t="str">
        <f t="shared" si="3"/>
        <v>[ Electric boiler water heater resistance - Small ]</v>
      </c>
      <c r="P17" s="1" t="str">
        <f t="shared" si="4"/>
        <v>[ Electric boiler water heater resistance - Small</v>
      </c>
      <c r="Q17" s="1"/>
    </row>
    <row r="18" spans="1:17" x14ac:dyDescent="0.45">
      <c r="A18" s="43" t="s">
        <v>169</v>
      </c>
      <c r="B18" s="43" t="str">
        <f t="shared" si="2"/>
        <v>Electric heat pump water heater - Small</v>
      </c>
      <c r="C18" s="43">
        <v>0.01</v>
      </c>
      <c r="D18" s="43">
        <v>0.9</v>
      </c>
      <c r="E18" s="43">
        <v>0.57264957264957295</v>
      </c>
      <c r="F18" s="43"/>
      <c r="G18" s="43">
        <v>0.15</v>
      </c>
      <c r="H18" s="105">
        <v>65</v>
      </c>
      <c r="I18" s="43"/>
      <c r="J18" s="43">
        <v>37</v>
      </c>
      <c r="K18" s="43">
        <v>20</v>
      </c>
      <c r="L18" s="43">
        <v>31.536000000000001</v>
      </c>
      <c r="N18" t="s">
        <v>259</v>
      </c>
      <c r="O18" s="1" t="str">
        <f t="shared" si="3"/>
        <v>[ Electric heat pump water heater - Small ]</v>
      </c>
      <c r="P18" s="1" t="str">
        <f t="shared" si="4"/>
        <v>[ Electric heat pump water heater - Small</v>
      </c>
      <c r="Q18" s="1"/>
    </row>
    <row r="19" spans="1:17" x14ac:dyDescent="0.45">
      <c r="A19" s="43" t="s">
        <v>170</v>
      </c>
      <c r="B19" s="43" t="str">
        <f t="shared" si="2"/>
        <v>FC output to HotWater demand - Small</v>
      </c>
      <c r="C19" s="43">
        <v>0.01</v>
      </c>
      <c r="D19" s="43">
        <v>0.9</v>
      </c>
      <c r="E19" s="43"/>
      <c r="F19" s="43"/>
      <c r="G19" s="43">
        <v>0.15</v>
      </c>
      <c r="H19" s="43">
        <v>1E-3</v>
      </c>
      <c r="I19" s="43"/>
      <c r="J19" s="43">
        <v>1E-3</v>
      </c>
      <c r="K19" s="43">
        <v>20</v>
      </c>
      <c r="L19" s="43">
        <v>31.536000000000001</v>
      </c>
      <c r="N19" t="s">
        <v>260</v>
      </c>
      <c r="O19" s="1" t="str">
        <f t="shared" si="3"/>
        <v>[ FC output to HotWater demand - Small ]</v>
      </c>
      <c r="P19" s="1" t="str">
        <f t="shared" si="4"/>
        <v>[ FC output to HotWater demand - Small</v>
      </c>
      <c r="Q19" s="1"/>
    </row>
    <row r="20" spans="1:17" x14ac:dyDescent="0.45">
      <c r="A20" s="43" t="s">
        <v>171</v>
      </c>
      <c r="B20" s="43" t="str">
        <f t="shared" si="2"/>
        <v>Natural gas boiler water heater - Small</v>
      </c>
      <c r="C20" s="43">
        <v>0.01</v>
      </c>
      <c r="D20" s="43">
        <v>0.68400000000000005</v>
      </c>
      <c r="E20" s="43"/>
      <c r="F20" s="43"/>
      <c r="G20" s="43">
        <v>0.15</v>
      </c>
      <c r="H20" s="43">
        <v>62</v>
      </c>
      <c r="I20" s="43"/>
      <c r="J20" s="43">
        <v>0.9</v>
      </c>
      <c r="K20" s="43">
        <v>20</v>
      </c>
      <c r="L20" s="43">
        <v>31.536000000000001</v>
      </c>
      <c r="N20" t="s">
        <v>261</v>
      </c>
      <c r="O20" s="1" t="str">
        <f t="shared" si="3"/>
        <v>[ Natural gas boiler water heater - Small ]</v>
      </c>
      <c r="P20" s="1" t="str">
        <f t="shared" si="4"/>
        <v>[ Natural gas boiler water heater - Small</v>
      </c>
      <c r="Q20" s="1"/>
    </row>
    <row r="21" spans="1:17" x14ac:dyDescent="0.45">
      <c r="A21" s="43" t="s">
        <v>172</v>
      </c>
      <c r="B21" s="43" t="str">
        <f t="shared" si="2"/>
        <v>Geo Heat Exchanger water heater - Small</v>
      </c>
      <c r="C21" s="43">
        <v>0.01</v>
      </c>
      <c r="D21" s="43">
        <v>0.9</v>
      </c>
      <c r="E21" s="43"/>
      <c r="F21" s="43"/>
      <c r="G21" s="43">
        <v>0.15</v>
      </c>
      <c r="H21" s="43">
        <v>916</v>
      </c>
      <c r="I21" s="43"/>
      <c r="J21" s="43">
        <v>18</v>
      </c>
      <c r="K21" s="43">
        <v>20</v>
      </c>
      <c r="L21" s="43">
        <v>31.536000000000001</v>
      </c>
      <c r="N21" t="s">
        <v>262</v>
      </c>
      <c r="O21" s="1" t="str">
        <f t="shared" si="3"/>
        <v>[ Geo Heat Exchanger water heater - Small ]</v>
      </c>
      <c r="P21" s="1" t="str">
        <f t="shared" si="4"/>
        <v>[ Geo Heat Exchanger water heater - Small</v>
      </c>
      <c r="Q21" s="1"/>
    </row>
    <row r="22" spans="1:17" x14ac:dyDescent="0.45">
      <c r="A22" s="43" t="s">
        <v>173</v>
      </c>
      <c r="B22" s="43" t="str">
        <f t="shared" si="2"/>
        <v>LPG boiler water heater - Small</v>
      </c>
      <c r="C22" s="43">
        <v>0.01</v>
      </c>
      <c r="D22" s="43">
        <v>0.65700000000000003</v>
      </c>
      <c r="E22" s="43"/>
      <c r="F22" s="43"/>
      <c r="G22" s="43">
        <v>0.15</v>
      </c>
      <c r="H22" s="43">
        <v>54</v>
      </c>
      <c r="I22" s="43"/>
      <c r="J22" s="43">
        <v>1</v>
      </c>
      <c r="K22" s="43">
        <v>20</v>
      </c>
      <c r="L22" s="43">
        <v>31.536000000000001</v>
      </c>
      <c r="N22" t="s">
        <v>263</v>
      </c>
      <c r="O22" s="1" t="str">
        <f t="shared" si="3"/>
        <v>[ LPG boiler water heater - Small ]</v>
      </c>
      <c r="P22" s="1" t="str">
        <f t="shared" si="4"/>
        <v>[ LPG boiler water heater - Small</v>
      </c>
      <c r="Q22" s="1"/>
    </row>
    <row r="23" spans="1:17" x14ac:dyDescent="0.45">
      <c r="A23" s="43" t="s">
        <v>174</v>
      </c>
      <c r="B23" s="43" t="str">
        <f t="shared" si="2"/>
        <v>District heat exchanger water heatier - Small</v>
      </c>
      <c r="C23" s="43">
        <v>0.01</v>
      </c>
      <c r="D23" s="43">
        <v>0.79649999999999999</v>
      </c>
      <c r="E23" s="43"/>
      <c r="F23" s="43"/>
      <c r="G23" s="43">
        <v>0.15</v>
      </c>
      <c r="H23" s="43">
        <v>916</v>
      </c>
      <c r="I23" s="43"/>
      <c r="J23" s="43">
        <v>18</v>
      </c>
      <c r="K23" s="43">
        <v>20</v>
      </c>
      <c r="L23" s="43">
        <v>31.536000000000001</v>
      </c>
      <c r="N23" t="s">
        <v>264</v>
      </c>
      <c r="O23" s="1" t="str">
        <f t="shared" si="3"/>
        <v>[ District heat exchanger water heatier - Small ]</v>
      </c>
      <c r="P23" s="1" t="str">
        <f t="shared" si="4"/>
        <v>[ District heat exchanger water heatier - Small</v>
      </c>
      <c r="Q23" s="1"/>
    </row>
    <row r="24" spans="1:17" x14ac:dyDescent="0.45">
      <c r="A24" s="43" t="s">
        <v>175</v>
      </c>
      <c r="B24" s="43" t="str">
        <f t="shared" si="2"/>
        <v>Oil boiler water heater - Small</v>
      </c>
      <c r="C24" s="43">
        <v>0.01</v>
      </c>
      <c r="D24" s="43">
        <v>0.52200000000000002</v>
      </c>
      <c r="E24" s="43"/>
      <c r="F24" s="43"/>
      <c r="G24" s="43">
        <v>0.15</v>
      </c>
      <c r="H24" s="43">
        <v>62</v>
      </c>
      <c r="I24" s="43"/>
      <c r="J24" s="43">
        <v>1.23</v>
      </c>
      <c r="K24" s="43">
        <v>20</v>
      </c>
      <c r="L24" s="43">
        <v>31.536000000000001</v>
      </c>
      <c r="N24" t="s">
        <v>265</v>
      </c>
      <c r="O24" s="1" t="str">
        <f t="shared" si="3"/>
        <v>[ Oil boiler water heater - Small ]</v>
      </c>
      <c r="P24" s="1" t="str">
        <f t="shared" si="4"/>
        <v>[ Oil boiler water heater - Small</v>
      </c>
      <c r="Q24" s="1"/>
    </row>
    <row r="25" spans="1:17" x14ac:dyDescent="0.45">
      <c r="A25" s="43" t="s">
        <v>176</v>
      </c>
      <c r="B25" s="43" t="str">
        <f t="shared" si="2"/>
        <v>Solar water heater with electricity backup - Small</v>
      </c>
      <c r="C25" s="43">
        <v>0.01</v>
      </c>
      <c r="D25" s="43">
        <v>0.93600000000000005</v>
      </c>
      <c r="E25" s="43"/>
      <c r="F25" s="43"/>
      <c r="G25" s="43">
        <v>0.15</v>
      </c>
      <c r="H25" s="43">
        <v>1516.5137614678899</v>
      </c>
      <c r="I25" s="43">
        <v>1420.2935779816501</v>
      </c>
      <c r="J25" s="43"/>
      <c r="K25" s="43">
        <v>20</v>
      </c>
      <c r="L25" s="43">
        <v>31.536000000000001</v>
      </c>
      <c r="N25" t="s">
        <v>266</v>
      </c>
      <c r="O25" s="1" t="str">
        <f t="shared" si="3"/>
        <v>[ Solar water heater with electricity backup - Small ]</v>
      </c>
      <c r="P25" s="1" t="str">
        <f t="shared" si="4"/>
        <v>[ Solar water heater with electricity backup - Small</v>
      </c>
      <c r="Q25" s="1"/>
    </row>
    <row r="26" spans="1:17" x14ac:dyDescent="0.45">
      <c r="A26" s="43" t="s">
        <v>177</v>
      </c>
      <c r="B26" s="43" t="str">
        <f t="shared" si="2"/>
        <v>Solar water heater with diesel backup - Small</v>
      </c>
      <c r="C26" s="43">
        <v>0.01</v>
      </c>
      <c r="D26" s="43">
        <v>0.69299999999999995</v>
      </c>
      <c r="E26" s="43"/>
      <c r="F26" s="43"/>
      <c r="G26" s="43">
        <v>0.15</v>
      </c>
      <c r="H26" s="43">
        <v>958.01834862385499</v>
      </c>
      <c r="I26" s="43">
        <v>766.62385321101101</v>
      </c>
      <c r="J26" s="43"/>
      <c r="K26" s="43">
        <v>20</v>
      </c>
      <c r="L26" s="43">
        <v>31.536000000000001</v>
      </c>
      <c r="N26" t="s">
        <v>267</v>
      </c>
      <c r="O26" s="1" t="str">
        <f t="shared" si="3"/>
        <v>[ Solar water heater with diesel backup - Small ]</v>
      </c>
      <c r="P26" s="1" t="str">
        <f t="shared" si="4"/>
        <v>[ Solar water heater with diesel backup - Small</v>
      </c>
      <c r="Q26" s="1"/>
    </row>
    <row r="27" spans="1:17" x14ac:dyDescent="0.45">
      <c r="A27" s="43" t="s">
        <v>178</v>
      </c>
      <c r="B27" s="43" t="str">
        <f t="shared" si="2"/>
        <v>Solar water heater with gas backup - Small</v>
      </c>
      <c r="C27" s="43">
        <v>0.01</v>
      </c>
      <c r="D27" s="43">
        <v>0.69299999999999995</v>
      </c>
      <c r="E27" s="43"/>
      <c r="F27" s="43"/>
      <c r="G27" s="43">
        <v>0.15</v>
      </c>
      <c r="H27" s="43">
        <v>968.47706422018598</v>
      </c>
      <c r="I27" s="43">
        <v>872.25688073394701</v>
      </c>
      <c r="J27" s="43"/>
      <c r="K27" s="43">
        <v>20</v>
      </c>
      <c r="L27" s="43">
        <v>31.536000000000001</v>
      </c>
      <c r="N27" t="s">
        <v>268</v>
      </c>
      <c r="O27" s="1" t="str">
        <f t="shared" si="3"/>
        <v>[ Solar water heater with gas backup - Small ]</v>
      </c>
      <c r="P27" s="1" t="str">
        <f t="shared" si="4"/>
        <v>[ Solar water heater with gas backup - Small</v>
      </c>
      <c r="Q27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FFC000"/>
  </sheetPr>
  <dimension ref="A1:AF24"/>
  <sheetViews>
    <sheetView zoomScale="85" zoomScaleNormal="85" workbookViewId="0">
      <selection sqref="A1:XFD1048576"/>
    </sheetView>
  </sheetViews>
  <sheetFormatPr defaultColWidth="9.1328125" defaultRowHeight="14.25" x14ac:dyDescent="0.45"/>
  <cols>
    <col min="1" max="1" width="22.59765625" style="108" customWidth="1"/>
    <col min="2" max="2" width="76" style="108" bestFit="1" customWidth="1"/>
    <col min="3" max="3" width="17.73046875" style="108" bestFit="1" customWidth="1"/>
    <col min="4" max="4" width="13.59765625" style="108" bestFit="1" customWidth="1"/>
    <col min="5" max="6" width="9.1328125" style="108"/>
    <col min="7" max="7" width="9.1328125" style="108" customWidth="1"/>
    <col min="8" max="12" width="9.1328125" style="108"/>
    <col min="13" max="13" width="3.59765625" style="108" customWidth="1"/>
    <col min="14" max="14" width="12.3984375" style="108" bestFit="1" customWidth="1"/>
    <col min="15" max="15" width="15.73046875" style="108" bestFit="1" customWidth="1"/>
    <col min="16" max="16" width="76" style="108" bestFit="1" customWidth="1"/>
    <col min="17" max="18" width="9.1328125" style="108"/>
    <col min="19" max="19" width="12.265625" style="108" bestFit="1" customWidth="1"/>
    <col min="20" max="20" width="10.265625" style="108" bestFit="1" customWidth="1"/>
    <col min="21" max="24" width="9.1328125" style="108"/>
    <col min="25" max="25" width="15.1328125" style="108" bestFit="1" customWidth="1"/>
    <col min="26" max="26" width="11.59765625" style="108" bestFit="1" customWidth="1"/>
    <col min="27" max="27" width="18" style="108" bestFit="1" customWidth="1"/>
    <col min="28" max="28" width="9.1328125" style="108"/>
    <col min="29" max="29" width="13" style="108" bestFit="1" customWidth="1"/>
    <col min="30" max="30" width="13.59765625" style="108" bestFit="1" customWidth="1"/>
    <col min="31" max="31" width="11.3984375" style="108" bestFit="1" customWidth="1"/>
    <col min="32" max="32" width="10.1328125" style="108" bestFit="1" customWidth="1"/>
    <col min="33" max="16384" width="9.1328125" style="108"/>
  </cols>
  <sheetData>
    <row r="1" spans="1:32" ht="23.25" x14ac:dyDescent="0.45">
      <c r="A1" s="46" t="s">
        <v>379</v>
      </c>
      <c r="B1" s="107"/>
    </row>
    <row r="2" spans="1:32" x14ac:dyDescent="0.45">
      <c r="A2" s="108" t="s">
        <v>36</v>
      </c>
      <c r="D2" s="109"/>
      <c r="E2" s="109"/>
      <c r="F2" s="110"/>
      <c r="G2" s="110"/>
    </row>
    <row r="3" spans="1:32" x14ac:dyDescent="0.45">
      <c r="D3" s="111" t="s">
        <v>83</v>
      </c>
      <c r="E3" s="109"/>
      <c r="F3" s="110"/>
      <c r="G3" s="110"/>
      <c r="N3" s="111" t="s">
        <v>17</v>
      </c>
      <c r="O3" s="112"/>
      <c r="P3" s="113"/>
      <c r="Q3" s="113"/>
      <c r="R3" s="113"/>
      <c r="S3" s="113"/>
      <c r="T3" s="113"/>
      <c r="U3" s="113"/>
    </row>
    <row r="4" spans="1:32" x14ac:dyDescent="0.45">
      <c r="A4" s="114" t="s">
        <v>2</v>
      </c>
      <c r="B4" s="115" t="s">
        <v>3</v>
      </c>
      <c r="C4" s="114" t="s">
        <v>4</v>
      </c>
      <c r="D4" s="114" t="s">
        <v>5</v>
      </c>
      <c r="E4" s="116" t="s">
        <v>32</v>
      </c>
      <c r="F4" s="117" t="s">
        <v>11</v>
      </c>
      <c r="G4" s="117" t="s">
        <v>7</v>
      </c>
      <c r="H4" s="117" t="s">
        <v>8</v>
      </c>
      <c r="I4" s="117" t="s">
        <v>9</v>
      </c>
      <c r="J4" s="117" t="s">
        <v>10</v>
      </c>
      <c r="K4" s="117" t="s">
        <v>12</v>
      </c>
      <c r="L4" s="117" t="s">
        <v>6</v>
      </c>
      <c r="N4" s="115" t="s">
        <v>18</v>
      </c>
      <c r="O4" s="115" t="s">
        <v>2</v>
      </c>
      <c r="P4" s="115" t="s">
        <v>19</v>
      </c>
      <c r="Q4" s="115" t="s">
        <v>20</v>
      </c>
      <c r="R4" s="115" t="s">
        <v>21</v>
      </c>
      <c r="S4" s="115" t="s">
        <v>22</v>
      </c>
      <c r="T4" s="115" t="s">
        <v>23</v>
      </c>
      <c r="U4" s="115" t="s">
        <v>24</v>
      </c>
    </row>
    <row r="5" spans="1:32" ht="38.25" customHeight="1" x14ac:dyDescent="0.45">
      <c r="A5" s="118" t="s">
        <v>13</v>
      </c>
      <c r="B5" s="118" t="s">
        <v>14</v>
      </c>
      <c r="C5" s="118" t="s">
        <v>15</v>
      </c>
      <c r="D5" s="118" t="s">
        <v>16</v>
      </c>
      <c r="E5" s="58" t="s">
        <v>376</v>
      </c>
      <c r="F5" s="120"/>
      <c r="G5" s="121" t="s">
        <v>321</v>
      </c>
      <c r="H5" s="121" t="s">
        <v>322</v>
      </c>
      <c r="I5" s="122" t="s">
        <v>323</v>
      </c>
      <c r="J5" s="120" t="s">
        <v>31</v>
      </c>
      <c r="K5" s="120"/>
      <c r="L5" s="123" t="s">
        <v>0</v>
      </c>
      <c r="N5" s="125" t="s">
        <v>25</v>
      </c>
      <c r="O5" s="125" t="s">
        <v>26</v>
      </c>
      <c r="P5" s="125" t="s">
        <v>14</v>
      </c>
      <c r="Q5" s="125" t="s">
        <v>27</v>
      </c>
      <c r="R5" s="125" t="s">
        <v>28</v>
      </c>
      <c r="S5" s="125" t="s">
        <v>35</v>
      </c>
      <c r="T5" s="125" t="s">
        <v>29</v>
      </c>
      <c r="U5" s="125" t="s">
        <v>30</v>
      </c>
    </row>
    <row r="6" spans="1:32" x14ac:dyDescent="0.45">
      <c r="A6" s="126" t="str">
        <f t="shared" ref="A6:B12" si="0">O6</f>
        <v>CCCSELC_01_Roo</v>
      </c>
      <c r="B6" s="126" t="str">
        <f t="shared" si="0"/>
        <v>New commercial - CS Water Heat ELC Room air-conditioner</v>
      </c>
      <c r="C6" s="126" t="s">
        <v>309</v>
      </c>
      <c r="D6" s="162" t="s">
        <v>377</v>
      </c>
      <c r="E6" s="160">
        <f>Raw_CC!F10</f>
        <v>3.2</v>
      </c>
      <c r="F6" s="129">
        <v>2013</v>
      </c>
      <c r="G6" s="130">
        <f>Raw_CC!H10</f>
        <v>92</v>
      </c>
      <c r="H6" s="130">
        <f>Raw_CC!J10</f>
        <v>2</v>
      </c>
      <c r="I6" s="131">
        <f>Raw_CC!E10</f>
        <v>0.01</v>
      </c>
      <c r="J6" s="129">
        <f>Raw_CC!K10</f>
        <v>10</v>
      </c>
      <c r="K6" s="132">
        <f>Raw_CC!C10</f>
        <v>6.3071999999999999</v>
      </c>
      <c r="L6" s="128">
        <f>Raw_CC!G10</f>
        <v>0.15</v>
      </c>
      <c r="N6" s="108" t="s">
        <v>286</v>
      </c>
      <c r="O6" s="158" t="s">
        <v>539</v>
      </c>
      <c r="P6" s="108" t="str">
        <f t="shared" ref="P6:P12" si="1">"New commercial - CS Water Heat "&amp;RIGHT(C6,3)&amp;" "&amp;W6</f>
        <v>New commercial - CS Water Heat ELC Room air-conditioner</v>
      </c>
      <c r="Q6" s="108" t="s">
        <v>34</v>
      </c>
      <c r="R6" s="108" t="s">
        <v>1</v>
      </c>
      <c r="S6" s="134"/>
      <c r="W6" s="108" t="s">
        <v>369</v>
      </c>
    </row>
    <row r="7" spans="1:32" x14ac:dyDescent="0.45">
      <c r="A7" s="135" t="str">
        <f t="shared" si="0"/>
        <v>CCCSELC_02_Fan</v>
      </c>
      <c r="B7" s="136" t="str">
        <f t="shared" si="0"/>
        <v>New commercial - CS Water Heat ELC Air fans</v>
      </c>
      <c r="C7" s="137" t="s">
        <v>309</v>
      </c>
      <c r="D7" s="135" t="s">
        <v>377</v>
      </c>
      <c r="E7" s="161">
        <f>Raw_CC!F11</f>
        <v>3.2</v>
      </c>
      <c r="F7" s="139">
        <v>2013</v>
      </c>
      <c r="G7" s="130">
        <f>Raw_CC!H11</f>
        <v>135</v>
      </c>
      <c r="H7" s="130">
        <f>Raw_CC!J11</f>
        <v>2</v>
      </c>
      <c r="I7" s="140">
        <f>Raw_CC!E11</f>
        <v>0.01</v>
      </c>
      <c r="J7" s="139">
        <f>Raw_CC!K11</f>
        <v>10</v>
      </c>
      <c r="K7" s="141">
        <f>Raw_CC!C11</f>
        <v>6.3071999999999999</v>
      </c>
      <c r="L7" s="138">
        <f>Raw_CC!G11</f>
        <v>0.15</v>
      </c>
      <c r="O7" s="158" t="s">
        <v>540</v>
      </c>
      <c r="P7" s="108" t="str">
        <f t="shared" si="1"/>
        <v>New commercial - CS Water Heat ELC Air fans</v>
      </c>
      <c r="Q7" s="108" t="s">
        <v>34</v>
      </c>
      <c r="R7" s="108" t="s">
        <v>1</v>
      </c>
      <c r="S7" s="134"/>
      <c r="W7" s="108" t="s">
        <v>370</v>
      </c>
    </row>
    <row r="8" spans="1:32" x14ac:dyDescent="0.45">
      <c r="A8" s="135" t="str">
        <f t="shared" si="0"/>
        <v>CCCSELC_03_Cen</v>
      </c>
      <c r="B8" s="136" t="str">
        <f t="shared" si="0"/>
        <v>New commercial - CS Water Heat ELC Roof-top central electric chiller</v>
      </c>
      <c r="C8" s="137" t="s">
        <v>309</v>
      </c>
      <c r="D8" s="135" t="s">
        <v>377</v>
      </c>
      <c r="E8" s="161">
        <f>Raw_CC!F12</f>
        <v>3.2</v>
      </c>
      <c r="F8" s="139">
        <v>2013</v>
      </c>
      <c r="G8" s="130">
        <f>Raw_CC!H12</f>
        <v>81</v>
      </c>
      <c r="H8" s="130">
        <f>Raw_CC!J12</f>
        <v>5</v>
      </c>
      <c r="I8" s="140">
        <f>Raw_CC!E12</f>
        <v>0.01</v>
      </c>
      <c r="J8" s="139">
        <f>Raw_CC!K12</f>
        <v>10</v>
      </c>
      <c r="K8" s="141">
        <f>Raw_CC!C12</f>
        <v>6.3071999999999999</v>
      </c>
      <c r="L8" s="138">
        <f>Raw_CC!G12</f>
        <v>0.15</v>
      </c>
      <c r="O8" s="158" t="s">
        <v>541</v>
      </c>
      <c r="P8" s="108" t="str">
        <f t="shared" si="1"/>
        <v>New commercial - CS Water Heat ELC Roof-top central electric chiller</v>
      </c>
      <c r="Q8" s="108" t="s">
        <v>34</v>
      </c>
      <c r="R8" s="108" t="s">
        <v>1</v>
      </c>
      <c r="S8" s="134"/>
      <c r="W8" s="108" t="s">
        <v>371</v>
      </c>
      <c r="Z8" s="143"/>
    </row>
    <row r="9" spans="1:32" x14ac:dyDescent="0.45">
      <c r="A9" s="135" t="str">
        <f t="shared" si="0"/>
        <v>CCCSELC_04_Cen</v>
      </c>
      <c r="B9" s="136" t="str">
        <f t="shared" si="0"/>
        <v>New commercial - CS Water Heat ELC Centralized electrical air conditioner</v>
      </c>
      <c r="C9" s="137" t="s">
        <v>309</v>
      </c>
      <c r="D9" s="135" t="s">
        <v>377</v>
      </c>
      <c r="E9" s="161">
        <f>Raw_CC!F13</f>
        <v>3.2</v>
      </c>
      <c r="F9" s="139">
        <v>2013</v>
      </c>
      <c r="G9" s="130">
        <f>Raw_CC!H13</f>
        <v>734</v>
      </c>
      <c r="H9" s="130">
        <f>Raw_CC!J13</f>
        <v>23.42</v>
      </c>
      <c r="I9" s="140">
        <f>Raw_CC!E13</f>
        <v>0.01</v>
      </c>
      <c r="J9" s="139">
        <f>Raw_CC!K13</f>
        <v>15</v>
      </c>
      <c r="K9" s="141">
        <f>Raw_CC!C13</f>
        <v>31.536000000000001</v>
      </c>
      <c r="L9" s="138">
        <f>Raw_CC!G13</f>
        <v>0.15</v>
      </c>
      <c r="O9" s="158" t="s">
        <v>542</v>
      </c>
      <c r="P9" s="108" t="str">
        <f t="shared" si="1"/>
        <v>New commercial - CS Water Heat ELC Centralized electrical air conditioner</v>
      </c>
      <c r="Q9" s="108" t="s">
        <v>34</v>
      </c>
      <c r="R9" s="108" t="s">
        <v>1</v>
      </c>
      <c r="S9" s="134"/>
      <c r="W9" s="108" t="s">
        <v>372</v>
      </c>
      <c r="Z9" s="144"/>
    </row>
    <row r="10" spans="1:32" x14ac:dyDescent="0.45">
      <c r="A10" s="135" t="str">
        <f t="shared" si="0"/>
        <v>CCCSELC_05_HP</v>
      </c>
      <c r="B10" s="136" t="str">
        <f t="shared" si="0"/>
        <v>New commercial - CS Water Heat ELC Non-reversible electricity heat pump</v>
      </c>
      <c r="C10" s="137" t="s">
        <v>309</v>
      </c>
      <c r="D10" s="135" t="s">
        <v>377</v>
      </c>
      <c r="E10" s="161">
        <f>Raw_CC!F14</f>
        <v>3.2</v>
      </c>
      <c r="F10" s="139">
        <v>2013</v>
      </c>
      <c r="G10" s="130">
        <f>Raw_CC!H14</f>
        <v>242</v>
      </c>
      <c r="H10" s="130">
        <f>Raw_CC!J14</f>
        <v>5</v>
      </c>
      <c r="I10" s="140">
        <f>Raw_CC!E14</f>
        <v>0.01</v>
      </c>
      <c r="J10" s="139">
        <f>Raw_CC!K14</f>
        <v>15</v>
      </c>
      <c r="K10" s="141">
        <f>Raw_CC!C14</f>
        <v>31.536000000000001</v>
      </c>
      <c r="L10" s="138">
        <f>Raw_CC!G14</f>
        <v>0.15</v>
      </c>
      <c r="O10" s="158" t="s">
        <v>543</v>
      </c>
      <c r="P10" s="108" t="str">
        <f t="shared" si="1"/>
        <v>New commercial - CS Water Heat ELC Non-reversible electricity heat pump</v>
      </c>
      <c r="Q10" s="108" t="s">
        <v>34</v>
      </c>
      <c r="R10" s="108" t="s">
        <v>1</v>
      </c>
      <c r="S10" s="134"/>
      <c r="W10" s="108" t="s">
        <v>373</v>
      </c>
    </row>
    <row r="11" spans="1:32" x14ac:dyDescent="0.45">
      <c r="A11" s="135" t="str">
        <f t="shared" si="0"/>
        <v>CCCSGAS_01_Cen</v>
      </c>
      <c r="B11" s="136" t="str">
        <f t="shared" si="0"/>
        <v>New commercial - CS Water Heat GAS Centralized gas air conditioner</v>
      </c>
      <c r="C11" s="159" t="s">
        <v>312</v>
      </c>
      <c r="D11" s="135" t="s">
        <v>377</v>
      </c>
      <c r="E11" s="161">
        <f>Raw_CC!F15</f>
        <v>4.41</v>
      </c>
      <c r="F11" s="139">
        <v>2013</v>
      </c>
      <c r="G11" s="130">
        <f>Raw_CC!H15</f>
        <v>1724</v>
      </c>
      <c r="H11" s="130">
        <f>Raw_CC!J15</f>
        <v>41.05</v>
      </c>
      <c r="I11" s="140">
        <f>Raw_CC!E15</f>
        <v>0.01</v>
      </c>
      <c r="J11" s="139">
        <f>Raw_CC!K15</f>
        <v>15</v>
      </c>
      <c r="K11" s="141">
        <f>Raw_CC!C15</f>
        <v>31.536000000000001</v>
      </c>
      <c r="L11" s="138">
        <f>Raw_CC!G15</f>
        <v>0.15</v>
      </c>
      <c r="O11" s="158" t="s">
        <v>544</v>
      </c>
      <c r="P11" s="108" t="str">
        <f t="shared" si="1"/>
        <v>New commercial - CS Water Heat GAS Centralized gas air conditioner</v>
      </c>
      <c r="Q11" s="108" t="s">
        <v>34</v>
      </c>
      <c r="R11" s="108" t="s">
        <v>1</v>
      </c>
      <c r="S11" s="134"/>
      <c r="W11" s="108" t="s">
        <v>374</v>
      </c>
      <c r="Y11" s="145"/>
      <c r="Z11" s="146"/>
      <c r="AA11" s="145"/>
      <c r="AB11" s="145"/>
      <c r="AC11" s="145"/>
      <c r="AD11" s="145"/>
      <c r="AE11" s="145"/>
      <c r="AF11" s="145"/>
    </row>
    <row r="12" spans="1:32" x14ac:dyDescent="0.45">
      <c r="A12" s="135" t="str">
        <f t="shared" si="0"/>
        <v>CCCSGAS_02_HP</v>
      </c>
      <c r="B12" s="136" t="str">
        <f t="shared" si="0"/>
        <v>New commercial - CS Water Heat GAS Non reversible gas heat pump</v>
      </c>
      <c r="C12" s="159" t="s">
        <v>312</v>
      </c>
      <c r="D12" s="135" t="s">
        <v>377</v>
      </c>
      <c r="E12" s="161">
        <f>Raw_CC!F16</f>
        <v>1.0349999999999999</v>
      </c>
      <c r="F12" s="139">
        <v>2013</v>
      </c>
      <c r="G12" s="130">
        <f>Raw_CC!H16</f>
        <v>1228</v>
      </c>
      <c r="H12" s="130">
        <f>Raw_CC!J16</f>
        <v>25.38</v>
      </c>
      <c r="I12" s="140">
        <f>Raw_CC!E16</f>
        <v>0.01</v>
      </c>
      <c r="J12" s="139">
        <f>Raw_CC!K16</f>
        <v>15</v>
      </c>
      <c r="K12" s="141">
        <f>Raw_CC!C16</f>
        <v>31.536000000000001</v>
      </c>
      <c r="L12" s="138">
        <f>Raw_CC!G16</f>
        <v>0.15</v>
      </c>
      <c r="O12" s="158" t="s">
        <v>545</v>
      </c>
      <c r="P12" s="108" t="str">
        <f t="shared" si="1"/>
        <v>New commercial - CS Water Heat GAS Non reversible gas heat pump</v>
      </c>
      <c r="Q12" s="108" t="s">
        <v>34</v>
      </c>
      <c r="R12" s="108" t="s">
        <v>1</v>
      </c>
      <c r="S12" s="134"/>
      <c r="W12" s="108" t="s">
        <v>375</v>
      </c>
      <c r="Y12" s="145"/>
      <c r="Z12" s="145"/>
      <c r="AA12" s="145"/>
      <c r="AB12" s="145"/>
      <c r="AC12" s="145"/>
      <c r="AD12" s="145"/>
      <c r="AE12" s="145"/>
      <c r="AF12" s="145"/>
    </row>
    <row r="13" spans="1:32" x14ac:dyDescent="0.45">
      <c r="A13" s="148"/>
      <c r="B13" s="149"/>
      <c r="C13" s="149"/>
      <c r="D13" s="148"/>
      <c r="E13" s="150"/>
      <c r="F13" s="134"/>
      <c r="G13" s="151"/>
      <c r="H13" s="151"/>
      <c r="I13" s="152"/>
      <c r="J13" s="134"/>
      <c r="K13" s="153"/>
      <c r="L13" s="150"/>
      <c r="N13" s="134"/>
      <c r="O13" s="134"/>
      <c r="P13" s="134"/>
      <c r="Q13" s="134"/>
      <c r="R13" s="134"/>
      <c r="S13" s="134"/>
      <c r="T13" s="134"/>
      <c r="U13" s="134"/>
    </row>
    <row r="14" spans="1:32" x14ac:dyDescent="0.45">
      <c r="A14" s="148"/>
      <c r="B14" s="149"/>
      <c r="C14" s="149"/>
      <c r="D14" s="148"/>
      <c r="E14" s="150"/>
      <c r="F14" s="134"/>
      <c r="G14" s="151"/>
      <c r="H14" s="151"/>
      <c r="I14" s="152"/>
      <c r="J14" s="134"/>
      <c r="K14" s="153"/>
      <c r="L14" s="150"/>
      <c r="N14" s="134"/>
      <c r="O14" s="134"/>
      <c r="P14" s="134"/>
      <c r="Q14" s="134"/>
      <c r="R14" s="134"/>
      <c r="S14" s="134"/>
      <c r="T14" s="134"/>
      <c r="U14" s="134"/>
    </row>
    <row r="15" spans="1:32" x14ac:dyDescent="0.45">
      <c r="D15" s="111" t="s">
        <v>83</v>
      </c>
      <c r="E15" s="109"/>
      <c r="F15" s="110"/>
      <c r="G15" s="110"/>
      <c r="N15" s="111" t="s">
        <v>17</v>
      </c>
      <c r="O15" s="112"/>
      <c r="P15" s="113"/>
      <c r="Q15" s="113"/>
      <c r="R15" s="113"/>
      <c r="S15" s="113"/>
      <c r="T15" s="113"/>
      <c r="U15" s="113"/>
    </row>
    <row r="16" spans="1:32" x14ac:dyDescent="0.45">
      <c r="A16" s="114" t="s">
        <v>2</v>
      </c>
      <c r="B16" s="115" t="s">
        <v>3</v>
      </c>
      <c r="C16" s="114" t="s">
        <v>4</v>
      </c>
      <c r="D16" s="114" t="s">
        <v>5</v>
      </c>
      <c r="E16" s="116" t="s">
        <v>32</v>
      </c>
      <c r="F16" s="117" t="s">
        <v>11</v>
      </c>
      <c r="G16" s="117" t="s">
        <v>7</v>
      </c>
      <c r="H16" s="117" t="s">
        <v>8</v>
      </c>
      <c r="I16" s="117" t="s">
        <v>9</v>
      </c>
      <c r="J16" s="117" t="s">
        <v>10</v>
      </c>
      <c r="K16" s="117" t="s">
        <v>12</v>
      </c>
      <c r="L16" s="117" t="s">
        <v>6</v>
      </c>
      <c r="N16" s="115" t="s">
        <v>18</v>
      </c>
      <c r="O16" s="115" t="s">
        <v>2</v>
      </c>
      <c r="P16" s="115" t="s">
        <v>19</v>
      </c>
      <c r="Q16" s="115" t="s">
        <v>20</v>
      </c>
      <c r="R16" s="115" t="s">
        <v>21</v>
      </c>
      <c r="S16" s="115" t="s">
        <v>22</v>
      </c>
      <c r="T16" s="115" t="s">
        <v>23</v>
      </c>
      <c r="U16" s="115" t="s">
        <v>24</v>
      </c>
    </row>
    <row r="17" spans="1:21" ht="26.25" x14ac:dyDescent="0.45">
      <c r="A17" s="118" t="s">
        <v>13</v>
      </c>
      <c r="B17" s="118" t="s">
        <v>14</v>
      </c>
      <c r="C17" s="118" t="s">
        <v>15</v>
      </c>
      <c r="D17" s="118" t="s">
        <v>16</v>
      </c>
      <c r="E17" s="58" t="s">
        <v>376</v>
      </c>
      <c r="F17" s="120"/>
      <c r="G17" s="121" t="s">
        <v>321</v>
      </c>
      <c r="H17" s="121" t="s">
        <v>322</v>
      </c>
      <c r="I17" s="122" t="s">
        <v>323</v>
      </c>
      <c r="J17" s="120" t="s">
        <v>31</v>
      </c>
      <c r="K17" s="120"/>
      <c r="L17" s="123" t="s">
        <v>0</v>
      </c>
      <c r="N17" s="125" t="s">
        <v>25</v>
      </c>
      <c r="O17" s="125" t="s">
        <v>26</v>
      </c>
      <c r="P17" s="125" t="s">
        <v>14</v>
      </c>
      <c r="Q17" s="125" t="s">
        <v>27</v>
      </c>
      <c r="R17" s="125" t="s">
        <v>28</v>
      </c>
      <c r="S17" s="125" t="s">
        <v>35</v>
      </c>
      <c r="T17" s="125" t="s">
        <v>29</v>
      </c>
      <c r="U17" s="125" t="s">
        <v>30</v>
      </c>
    </row>
    <row r="18" spans="1:21" x14ac:dyDescent="0.45">
      <c r="A18" s="126" t="str">
        <f t="shared" ref="A18:B24" si="2">O18</f>
        <v>CCPSELC_01_Roo</v>
      </c>
      <c r="B18" s="126" t="str">
        <f t="shared" si="2"/>
        <v>New commercial - PS Space Heat ELC Room air-conditioner</v>
      </c>
      <c r="C18" s="126" t="str">
        <f t="shared" ref="C18:C24" si="3">C6</f>
        <v>COMELC</v>
      </c>
      <c r="D18" s="162" t="s">
        <v>378</v>
      </c>
      <c r="E18" s="128">
        <f t="shared" ref="E18:E24" si="4">IF(E6=0,"",E6)</f>
        <v>3.2</v>
      </c>
      <c r="F18" s="129">
        <f t="shared" ref="F18:L24" si="5">F6</f>
        <v>2013</v>
      </c>
      <c r="G18" s="130">
        <f t="shared" si="5"/>
        <v>92</v>
      </c>
      <c r="H18" s="147">
        <f t="shared" si="5"/>
        <v>2</v>
      </c>
      <c r="I18" s="131">
        <f t="shared" si="5"/>
        <v>0.01</v>
      </c>
      <c r="J18" s="129">
        <f t="shared" si="5"/>
        <v>10</v>
      </c>
      <c r="K18" s="132">
        <f t="shared" si="5"/>
        <v>6.3071999999999999</v>
      </c>
      <c r="L18" s="128">
        <f t="shared" si="5"/>
        <v>0.15</v>
      </c>
      <c r="N18" s="108" t="s">
        <v>286</v>
      </c>
      <c r="O18" s="158" t="s">
        <v>546</v>
      </c>
      <c r="P18" s="108" t="str">
        <f t="shared" ref="P18:P24" si="6">"New commercial - PS Space Heat "&amp;RIGHT(C6,3)&amp;" "&amp;W6</f>
        <v>New commercial - PS Space Heat ELC Room air-conditioner</v>
      </c>
      <c r="Q18" s="108" t="s">
        <v>34</v>
      </c>
      <c r="R18" s="108" t="s">
        <v>1</v>
      </c>
      <c r="S18" s="134"/>
    </row>
    <row r="19" spans="1:21" x14ac:dyDescent="0.45">
      <c r="A19" s="135" t="str">
        <f t="shared" si="2"/>
        <v>CCPSELC_02_Fan</v>
      </c>
      <c r="B19" s="137" t="str">
        <f t="shared" si="2"/>
        <v>New commercial - PS Space Heat ELC Air fans</v>
      </c>
      <c r="C19" s="137" t="str">
        <f t="shared" si="3"/>
        <v>COMELC</v>
      </c>
      <c r="D19" s="135" t="s">
        <v>378</v>
      </c>
      <c r="E19" s="138">
        <f t="shared" si="4"/>
        <v>3.2</v>
      </c>
      <c r="F19" s="139">
        <f t="shared" si="5"/>
        <v>2013</v>
      </c>
      <c r="G19" s="147">
        <f t="shared" si="5"/>
        <v>135</v>
      </c>
      <c r="H19" s="147">
        <f t="shared" si="5"/>
        <v>2</v>
      </c>
      <c r="I19" s="140">
        <f t="shared" si="5"/>
        <v>0.01</v>
      </c>
      <c r="J19" s="139">
        <f t="shared" si="5"/>
        <v>10</v>
      </c>
      <c r="K19" s="141">
        <f t="shared" si="5"/>
        <v>6.3071999999999999</v>
      </c>
      <c r="L19" s="138">
        <f t="shared" si="5"/>
        <v>0.15</v>
      </c>
      <c r="O19" s="158" t="s">
        <v>547</v>
      </c>
      <c r="P19" s="108" t="str">
        <f t="shared" si="6"/>
        <v>New commercial - PS Space Heat ELC Air fans</v>
      </c>
      <c r="Q19" s="108" t="s">
        <v>34</v>
      </c>
      <c r="R19" s="108" t="s">
        <v>1</v>
      </c>
      <c r="S19" s="134"/>
    </row>
    <row r="20" spans="1:21" x14ac:dyDescent="0.45">
      <c r="A20" s="135" t="str">
        <f t="shared" si="2"/>
        <v>CCPSELC_03_Cen</v>
      </c>
      <c r="B20" s="137" t="str">
        <f t="shared" si="2"/>
        <v>New commercial - PS Space Heat ELC Roof-top central electric chiller</v>
      </c>
      <c r="C20" s="137" t="str">
        <f t="shared" si="3"/>
        <v>COMELC</v>
      </c>
      <c r="D20" s="135" t="s">
        <v>378</v>
      </c>
      <c r="E20" s="138">
        <f t="shared" si="4"/>
        <v>3.2</v>
      </c>
      <c r="F20" s="139">
        <f t="shared" si="5"/>
        <v>2013</v>
      </c>
      <c r="G20" s="147">
        <f t="shared" si="5"/>
        <v>81</v>
      </c>
      <c r="H20" s="147">
        <f t="shared" si="5"/>
        <v>5</v>
      </c>
      <c r="I20" s="140">
        <f t="shared" si="5"/>
        <v>0.01</v>
      </c>
      <c r="J20" s="139">
        <f t="shared" si="5"/>
        <v>10</v>
      </c>
      <c r="K20" s="141">
        <f t="shared" si="5"/>
        <v>6.3071999999999999</v>
      </c>
      <c r="L20" s="138">
        <f t="shared" si="5"/>
        <v>0.15</v>
      </c>
      <c r="O20" s="158" t="s">
        <v>548</v>
      </c>
      <c r="P20" s="108" t="str">
        <f t="shared" si="6"/>
        <v>New commercial - PS Space Heat ELC Roof-top central electric chiller</v>
      </c>
      <c r="Q20" s="108" t="s">
        <v>34</v>
      </c>
      <c r="R20" s="108" t="s">
        <v>1</v>
      </c>
      <c r="S20" s="134"/>
    </row>
    <row r="21" spans="1:21" x14ac:dyDescent="0.45">
      <c r="A21" s="135" t="str">
        <f t="shared" si="2"/>
        <v>CCPSELC_04_Cen</v>
      </c>
      <c r="B21" s="137" t="str">
        <f t="shared" si="2"/>
        <v>New commercial - PS Space Heat ELC Centralized electrical air conditioner</v>
      </c>
      <c r="C21" s="137" t="str">
        <f t="shared" si="3"/>
        <v>COMELC</v>
      </c>
      <c r="D21" s="135" t="s">
        <v>378</v>
      </c>
      <c r="E21" s="138">
        <f t="shared" si="4"/>
        <v>3.2</v>
      </c>
      <c r="F21" s="139">
        <f t="shared" si="5"/>
        <v>2013</v>
      </c>
      <c r="G21" s="147">
        <f t="shared" si="5"/>
        <v>734</v>
      </c>
      <c r="H21" s="147">
        <f t="shared" si="5"/>
        <v>23.42</v>
      </c>
      <c r="I21" s="140">
        <f t="shared" si="5"/>
        <v>0.01</v>
      </c>
      <c r="J21" s="139">
        <f t="shared" si="5"/>
        <v>15</v>
      </c>
      <c r="K21" s="141">
        <f t="shared" si="5"/>
        <v>31.536000000000001</v>
      </c>
      <c r="L21" s="138">
        <f t="shared" si="5"/>
        <v>0.15</v>
      </c>
      <c r="O21" s="158" t="s">
        <v>549</v>
      </c>
      <c r="P21" s="108" t="str">
        <f t="shared" si="6"/>
        <v>New commercial - PS Space Heat ELC Centralized electrical air conditioner</v>
      </c>
      <c r="Q21" s="108" t="s">
        <v>34</v>
      </c>
      <c r="R21" s="108" t="s">
        <v>1</v>
      </c>
      <c r="S21" s="134"/>
    </row>
    <row r="22" spans="1:21" x14ac:dyDescent="0.45">
      <c r="A22" s="135" t="str">
        <f t="shared" si="2"/>
        <v>CCPSELC_05_HP</v>
      </c>
      <c r="B22" s="137" t="str">
        <f t="shared" si="2"/>
        <v>New commercial - PS Space Heat ELC Non-reversible electricity heat pump</v>
      </c>
      <c r="C22" s="137" t="str">
        <f t="shared" si="3"/>
        <v>COMELC</v>
      </c>
      <c r="D22" s="135" t="s">
        <v>378</v>
      </c>
      <c r="E22" s="138">
        <f t="shared" si="4"/>
        <v>3.2</v>
      </c>
      <c r="F22" s="139">
        <f t="shared" si="5"/>
        <v>2013</v>
      </c>
      <c r="G22" s="147">
        <f t="shared" si="5"/>
        <v>242</v>
      </c>
      <c r="H22" s="147">
        <f t="shared" si="5"/>
        <v>5</v>
      </c>
      <c r="I22" s="140">
        <f t="shared" si="5"/>
        <v>0.01</v>
      </c>
      <c r="J22" s="139">
        <f t="shared" si="5"/>
        <v>15</v>
      </c>
      <c r="K22" s="141">
        <f t="shared" si="5"/>
        <v>31.536000000000001</v>
      </c>
      <c r="L22" s="138">
        <f t="shared" si="5"/>
        <v>0.15</v>
      </c>
      <c r="O22" s="158" t="s">
        <v>550</v>
      </c>
      <c r="P22" s="108" t="str">
        <f t="shared" si="6"/>
        <v>New commercial - PS Space Heat ELC Non-reversible electricity heat pump</v>
      </c>
      <c r="Q22" s="108" t="s">
        <v>34</v>
      </c>
      <c r="R22" s="108" t="s">
        <v>1</v>
      </c>
      <c r="S22" s="134"/>
    </row>
    <row r="23" spans="1:21" x14ac:dyDescent="0.45">
      <c r="A23" s="135" t="str">
        <f t="shared" si="2"/>
        <v>CCPSGAS_01_Cen</v>
      </c>
      <c r="B23" s="137" t="str">
        <f t="shared" si="2"/>
        <v>New commercial - PS Space Heat GAS Centralized gas air conditioner</v>
      </c>
      <c r="C23" s="137" t="str">
        <f t="shared" si="3"/>
        <v>COMGAS</v>
      </c>
      <c r="D23" s="135" t="s">
        <v>378</v>
      </c>
      <c r="E23" s="138">
        <f t="shared" si="4"/>
        <v>4.41</v>
      </c>
      <c r="F23" s="139">
        <f t="shared" si="5"/>
        <v>2013</v>
      </c>
      <c r="G23" s="147">
        <f t="shared" si="5"/>
        <v>1724</v>
      </c>
      <c r="H23" s="147">
        <f t="shared" si="5"/>
        <v>41.05</v>
      </c>
      <c r="I23" s="140">
        <f t="shared" si="5"/>
        <v>0.01</v>
      </c>
      <c r="J23" s="139">
        <f t="shared" si="5"/>
        <v>15</v>
      </c>
      <c r="K23" s="141">
        <f t="shared" si="5"/>
        <v>31.536000000000001</v>
      </c>
      <c r="L23" s="138">
        <f t="shared" si="5"/>
        <v>0.15</v>
      </c>
      <c r="O23" s="158" t="s">
        <v>551</v>
      </c>
      <c r="P23" s="108" t="str">
        <f t="shared" si="6"/>
        <v>New commercial - PS Space Heat GAS Centralized gas air conditioner</v>
      </c>
      <c r="Q23" s="108" t="s">
        <v>34</v>
      </c>
      <c r="R23" s="108" t="s">
        <v>1</v>
      </c>
      <c r="S23" s="134"/>
    </row>
    <row r="24" spans="1:21" x14ac:dyDescent="0.45">
      <c r="A24" s="135" t="str">
        <f t="shared" si="2"/>
        <v>CCPSGAS_02_HP</v>
      </c>
      <c r="B24" s="137" t="str">
        <f t="shared" si="2"/>
        <v>New commercial - PS Space Heat GAS Non reversible gas heat pump</v>
      </c>
      <c r="C24" s="137" t="str">
        <f t="shared" si="3"/>
        <v>COMGAS</v>
      </c>
      <c r="D24" s="135" t="s">
        <v>378</v>
      </c>
      <c r="E24" s="138">
        <f t="shared" si="4"/>
        <v>1.0349999999999999</v>
      </c>
      <c r="F24" s="139">
        <f t="shared" si="5"/>
        <v>2013</v>
      </c>
      <c r="G24" s="147">
        <f t="shared" si="5"/>
        <v>1228</v>
      </c>
      <c r="H24" s="147">
        <f t="shared" si="5"/>
        <v>25.38</v>
      </c>
      <c r="I24" s="140">
        <f t="shared" si="5"/>
        <v>0.01</v>
      </c>
      <c r="J24" s="139">
        <f t="shared" si="5"/>
        <v>15</v>
      </c>
      <c r="K24" s="141">
        <f t="shared" si="5"/>
        <v>31.536000000000001</v>
      </c>
      <c r="L24" s="138">
        <f t="shared" si="5"/>
        <v>0.15</v>
      </c>
      <c r="O24" s="158" t="s">
        <v>552</v>
      </c>
      <c r="P24" s="108" t="str">
        <f t="shared" si="6"/>
        <v>New commercial - PS Space Heat GAS Non reversible gas heat pump</v>
      </c>
      <c r="Q24" s="108" t="s">
        <v>34</v>
      </c>
      <c r="R24" s="108" t="s">
        <v>1</v>
      </c>
      <c r="S24" s="134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theme="5" tint="0.39997558519241921"/>
  </sheetPr>
  <dimension ref="A1:P16"/>
  <sheetViews>
    <sheetView workbookViewId="0">
      <selection activeCell="B4" sqref="B4"/>
    </sheetView>
  </sheetViews>
  <sheetFormatPr defaultColWidth="9.1328125" defaultRowHeight="14.25" x14ac:dyDescent="0.45"/>
  <cols>
    <col min="1" max="1" width="14.59765625" style="155" bestFit="1" customWidth="1"/>
    <col min="2" max="2" width="45.265625" style="155" bestFit="1" customWidth="1"/>
    <col min="3" max="14" width="9.1328125" style="155"/>
    <col min="15" max="15" width="9.1328125" style="155" customWidth="1"/>
    <col min="16" max="16384" width="9.1328125" style="155"/>
  </cols>
  <sheetData>
    <row r="1" spans="1:16" x14ac:dyDescent="0.45">
      <c r="B1" s="155" t="s">
        <v>282</v>
      </c>
      <c r="C1" s="155" t="s">
        <v>280</v>
      </c>
      <c r="D1" s="155" t="s">
        <v>280</v>
      </c>
      <c r="E1" s="155">
        <v>2005</v>
      </c>
      <c r="F1" s="155">
        <v>2005</v>
      </c>
      <c r="G1" s="155">
        <v>2005</v>
      </c>
      <c r="H1" s="155">
        <v>2005</v>
      </c>
      <c r="I1" s="155">
        <v>2005</v>
      </c>
      <c r="J1" s="155">
        <v>2005</v>
      </c>
      <c r="K1" s="155">
        <v>2005</v>
      </c>
    </row>
    <row r="2" spans="1:16" x14ac:dyDescent="0.45">
      <c r="A2" s="155" t="s">
        <v>88</v>
      </c>
      <c r="B2" s="155" t="s">
        <v>368</v>
      </c>
      <c r="C2" s="155" t="s">
        <v>278</v>
      </c>
      <c r="D2" s="155" t="s">
        <v>279</v>
      </c>
      <c r="E2" s="155" t="s">
        <v>85</v>
      </c>
      <c r="F2" s="155" t="s">
        <v>281</v>
      </c>
      <c r="G2" s="155" t="s">
        <v>269</v>
      </c>
      <c r="H2" s="155" t="s">
        <v>86</v>
      </c>
      <c r="I2" s="155" t="s">
        <v>277</v>
      </c>
      <c r="J2" s="155" t="s">
        <v>87</v>
      </c>
      <c r="K2" s="155" t="s">
        <v>283</v>
      </c>
    </row>
    <row r="3" spans="1:16" x14ac:dyDescent="0.45">
      <c r="A3" s="155" t="s">
        <v>89</v>
      </c>
      <c r="B3" s="155" t="str">
        <f>RIGHT(P3,LEN(P3)-2)</f>
        <v>Room air-conditioner - Large</v>
      </c>
      <c r="C3" s="156">
        <v>6.3071999999999999</v>
      </c>
      <c r="D3" s="155">
        <v>2006</v>
      </c>
      <c r="E3" s="155">
        <v>0.01</v>
      </c>
      <c r="F3" s="155">
        <v>2.76</v>
      </c>
      <c r="G3" s="155">
        <v>0.15</v>
      </c>
      <c r="H3" s="155">
        <v>92</v>
      </c>
      <c r="I3" s="155">
        <v>0.12</v>
      </c>
      <c r="J3" s="155">
        <v>2</v>
      </c>
      <c r="K3" s="155">
        <v>10</v>
      </c>
      <c r="N3" s="155" t="s">
        <v>179</v>
      </c>
      <c r="O3" s="155" t="str">
        <f t="shared" ref="O3" si="0">MID(N3,FIND("[",N3),FIND("]",N3))</f>
        <v>[ Room air-conditioner - Large ]</v>
      </c>
      <c r="P3" s="155" t="str">
        <f t="shared" ref="P3" si="1">LEFT(O3,LEN(O3)-2)</f>
        <v>[ Room air-conditioner - Large</v>
      </c>
    </row>
    <row r="4" spans="1:16" x14ac:dyDescent="0.45">
      <c r="A4" s="155" t="s">
        <v>90</v>
      </c>
      <c r="B4" s="155" t="str">
        <f t="shared" ref="B4:B16" si="2">RIGHT(P4,LEN(P4)-2)</f>
        <v>Air fans - Large</v>
      </c>
      <c r="C4" s="156">
        <v>6.3071999999999999</v>
      </c>
      <c r="D4" s="155">
        <v>2006</v>
      </c>
      <c r="E4" s="155">
        <v>0.01</v>
      </c>
      <c r="F4" s="155">
        <v>2.76</v>
      </c>
      <c r="G4" s="155">
        <v>0.15</v>
      </c>
      <c r="H4" s="155">
        <v>135</v>
      </c>
      <c r="I4" s="155">
        <v>0.12</v>
      </c>
      <c r="J4" s="155">
        <v>2</v>
      </c>
      <c r="K4" s="155">
        <v>10</v>
      </c>
      <c r="N4" s="155" t="s">
        <v>180</v>
      </c>
      <c r="O4" s="155" t="str">
        <f t="shared" ref="O4:O16" si="3">MID(N4,FIND("[",N4),FIND("]",N4))</f>
        <v>[ Air fans - Large ]</v>
      </c>
      <c r="P4" s="155" t="str">
        <f t="shared" ref="P4:P16" si="4">LEFT(O4,LEN(O4)-2)</f>
        <v>[ Air fans - Large</v>
      </c>
    </row>
    <row r="5" spans="1:16" x14ac:dyDescent="0.45">
      <c r="A5" s="155" t="s">
        <v>91</v>
      </c>
      <c r="B5" s="155" t="str">
        <f t="shared" si="2"/>
        <v>Roof-top central electric chiller - Large</v>
      </c>
      <c r="C5" s="156">
        <v>6.3071999999999999</v>
      </c>
      <c r="D5" s="155">
        <v>2006</v>
      </c>
      <c r="E5" s="155">
        <v>0.01</v>
      </c>
      <c r="F5" s="155">
        <v>2.76</v>
      </c>
      <c r="G5" s="155">
        <v>0.15</v>
      </c>
      <c r="H5" s="155">
        <v>81</v>
      </c>
      <c r="I5" s="155">
        <v>0.12</v>
      </c>
      <c r="J5" s="155">
        <v>5</v>
      </c>
      <c r="K5" s="155">
        <v>10</v>
      </c>
      <c r="N5" s="155" t="s">
        <v>181</v>
      </c>
      <c r="O5" s="155" t="str">
        <f t="shared" si="3"/>
        <v>[ Roof-top central electric chiller - Large ]</v>
      </c>
      <c r="P5" s="155" t="str">
        <f t="shared" si="4"/>
        <v>[ Roof-top central electric chiller - Large</v>
      </c>
    </row>
    <row r="6" spans="1:16" x14ac:dyDescent="0.45">
      <c r="A6" s="155" t="s">
        <v>92</v>
      </c>
      <c r="B6" s="155" t="str">
        <f t="shared" si="2"/>
        <v>Centralized electrical air conditioner - Large</v>
      </c>
      <c r="C6" s="155">
        <v>31.536000000000001</v>
      </c>
      <c r="D6" s="155">
        <v>2006</v>
      </c>
      <c r="E6" s="155">
        <v>0.01</v>
      </c>
      <c r="F6" s="155">
        <v>2.76</v>
      </c>
      <c r="G6" s="155">
        <v>0.15</v>
      </c>
      <c r="H6" s="156">
        <v>734</v>
      </c>
      <c r="I6" s="155">
        <v>0.12</v>
      </c>
      <c r="J6" s="155">
        <v>23.42</v>
      </c>
      <c r="K6" s="155">
        <v>15</v>
      </c>
      <c r="N6" s="155" t="s">
        <v>182</v>
      </c>
      <c r="O6" s="155" t="str">
        <f t="shared" si="3"/>
        <v>[ Centralized electrical air conditioner - Large ]</v>
      </c>
      <c r="P6" s="155" t="str">
        <f t="shared" si="4"/>
        <v>[ Centralized electrical air conditioner - Large</v>
      </c>
    </row>
    <row r="7" spans="1:16" x14ac:dyDescent="0.45">
      <c r="A7" s="155" t="s">
        <v>93</v>
      </c>
      <c r="B7" s="155" t="str">
        <f t="shared" si="2"/>
        <v>Non-reversible electricity heat pump - Large</v>
      </c>
      <c r="C7" s="155">
        <v>31.536000000000001</v>
      </c>
      <c r="D7" s="155">
        <v>2006</v>
      </c>
      <c r="E7" s="155">
        <v>0.01</v>
      </c>
      <c r="F7" s="155">
        <v>2.76</v>
      </c>
      <c r="G7" s="155">
        <v>0.15</v>
      </c>
      <c r="H7" s="155">
        <v>242</v>
      </c>
      <c r="I7" s="155">
        <v>0.12</v>
      </c>
      <c r="J7" s="155">
        <v>5</v>
      </c>
      <c r="K7" s="155">
        <v>15</v>
      </c>
      <c r="N7" s="155" t="s">
        <v>183</v>
      </c>
      <c r="O7" s="155" t="str">
        <f t="shared" si="3"/>
        <v>[ Non-reversible electricity heat pump - Large ]</v>
      </c>
      <c r="P7" s="155" t="str">
        <f t="shared" si="4"/>
        <v>[ Non-reversible electricity heat pump - Large</v>
      </c>
    </row>
    <row r="8" spans="1:16" x14ac:dyDescent="0.45">
      <c r="A8" s="155" t="s">
        <v>94</v>
      </c>
      <c r="B8" s="155" t="str">
        <f t="shared" si="2"/>
        <v>Centralized gas air conditioner - Large</v>
      </c>
      <c r="C8" s="155">
        <v>31.536000000000001</v>
      </c>
      <c r="D8" s="155">
        <v>2006</v>
      </c>
      <c r="E8" s="155">
        <v>0.01</v>
      </c>
      <c r="F8" s="155">
        <v>4.41</v>
      </c>
      <c r="G8" s="155">
        <v>0.15</v>
      </c>
      <c r="H8" s="155">
        <v>1724</v>
      </c>
      <c r="I8" s="155">
        <v>0.12</v>
      </c>
      <c r="J8" s="155">
        <v>41.05</v>
      </c>
      <c r="K8" s="155">
        <v>15</v>
      </c>
      <c r="N8" s="155" t="s">
        <v>184</v>
      </c>
      <c r="O8" s="155" t="str">
        <f t="shared" si="3"/>
        <v>[ Centralized gas air conditioner - Large ]</v>
      </c>
      <c r="P8" s="155" t="str">
        <f t="shared" si="4"/>
        <v>[ Centralized gas air conditioner - Large</v>
      </c>
    </row>
    <row r="9" spans="1:16" x14ac:dyDescent="0.45">
      <c r="A9" s="155" t="s">
        <v>95</v>
      </c>
      <c r="B9" s="155" t="str">
        <f t="shared" si="2"/>
        <v>Non reversible gas heat pump - Large</v>
      </c>
      <c r="C9" s="155">
        <v>31.536000000000001</v>
      </c>
      <c r="D9" s="155">
        <v>2006</v>
      </c>
      <c r="E9" s="155">
        <v>0.01</v>
      </c>
      <c r="F9" s="155">
        <v>1.0349999999999999</v>
      </c>
      <c r="G9" s="155">
        <v>0.15</v>
      </c>
      <c r="H9" s="155">
        <v>1228</v>
      </c>
      <c r="I9" s="155">
        <v>0.12</v>
      </c>
      <c r="J9" s="155">
        <v>25.38</v>
      </c>
      <c r="K9" s="155">
        <v>15</v>
      </c>
      <c r="N9" s="155" t="s">
        <v>185</v>
      </c>
      <c r="O9" s="155" t="str">
        <f t="shared" si="3"/>
        <v>[ Non reversible gas heat pump - Large ]</v>
      </c>
      <c r="P9" s="155" t="str">
        <f t="shared" si="4"/>
        <v>[ Non reversible gas heat pump - Large</v>
      </c>
    </row>
    <row r="10" spans="1:16" x14ac:dyDescent="0.45">
      <c r="A10" s="157" t="s">
        <v>96</v>
      </c>
      <c r="B10" s="157" t="str">
        <f t="shared" si="2"/>
        <v>Room air-conditioner - Small</v>
      </c>
      <c r="C10" s="163">
        <v>6.3071999999999999</v>
      </c>
      <c r="D10" s="157">
        <v>2006</v>
      </c>
      <c r="E10" s="157">
        <v>0.01</v>
      </c>
      <c r="F10" s="157">
        <v>3.2</v>
      </c>
      <c r="G10" s="157">
        <v>0.15</v>
      </c>
      <c r="H10" s="157">
        <v>92</v>
      </c>
      <c r="I10" s="157">
        <v>0.12</v>
      </c>
      <c r="J10" s="157">
        <v>2</v>
      </c>
      <c r="K10" s="157">
        <v>10</v>
      </c>
      <c r="N10" s="155" t="s">
        <v>186</v>
      </c>
      <c r="O10" s="155" t="str">
        <f t="shared" si="3"/>
        <v>[ Room air-conditioner - Small ]</v>
      </c>
      <c r="P10" s="155" t="str">
        <f t="shared" si="4"/>
        <v>[ Room air-conditioner - Small</v>
      </c>
    </row>
    <row r="11" spans="1:16" x14ac:dyDescent="0.45">
      <c r="A11" s="157" t="s">
        <v>97</v>
      </c>
      <c r="B11" s="157" t="str">
        <f t="shared" si="2"/>
        <v>Air fans - Small</v>
      </c>
      <c r="C11" s="163">
        <v>6.3071999999999999</v>
      </c>
      <c r="D11" s="157">
        <v>2006</v>
      </c>
      <c r="E11" s="157">
        <v>0.01</v>
      </c>
      <c r="F11" s="157">
        <v>3.2</v>
      </c>
      <c r="G11" s="157">
        <v>0.15</v>
      </c>
      <c r="H11" s="157">
        <v>135</v>
      </c>
      <c r="I11" s="157">
        <v>0.12</v>
      </c>
      <c r="J11" s="157">
        <v>2</v>
      </c>
      <c r="K11" s="157">
        <v>10</v>
      </c>
      <c r="N11" s="155" t="s">
        <v>187</v>
      </c>
      <c r="O11" s="155" t="str">
        <f t="shared" si="3"/>
        <v>[ Air fans - Small ]</v>
      </c>
      <c r="P11" s="155" t="str">
        <f t="shared" si="4"/>
        <v>[ Air fans - Small</v>
      </c>
    </row>
    <row r="12" spans="1:16" x14ac:dyDescent="0.45">
      <c r="A12" s="157" t="s">
        <v>98</v>
      </c>
      <c r="B12" s="157" t="str">
        <f t="shared" si="2"/>
        <v>Roof-top central electric chiller - Small</v>
      </c>
      <c r="C12" s="163">
        <v>6.3071999999999999</v>
      </c>
      <c r="D12" s="157">
        <v>2006</v>
      </c>
      <c r="E12" s="157">
        <v>0.01</v>
      </c>
      <c r="F12" s="157">
        <v>3.2</v>
      </c>
      <c r="G12" s="157">
        <v>0.15</v>
      </c>
      <c r="H12" s="157">
        <v>81</v>
      </c>
      <c r="I12" s="157">
        <v>0.12</v>
      </c>
      <c r="J12" s="157">
        <v>5</v>
      </c>
      <c r="K12" s="157">
        <v>10</v>
      </c>
      <c r="N12" s="155" t="s">
        <v>188</v>
      </c>
      <c r="O12" s="155" t="str">
        <f t="shared" si="3"/>
        <v>[ Roof-top central electric chiller - Small ]</v>
      </c>
      <c r="P12" s="155" t="str">
        <f t="shared" si="4"/>
        <v>[ Roof-top central electric chiller - Small</v>
      </c>
    </row>
    <row r="13" spans="1:16" x14ac:dyDescent="0.45">
      <c r="A13" s="157" t="s">
        <v>99</v>
      </c>
      <c r="B13" s="157" t="str">
        <f t="shared" si="2"/>
        <v>Centralized electrical air conditioner - Small</v>
      </c>
      <c r="C13" s="157">
        <v>31.536000000000001</v>
      </c>
      <c r="D13" s="157">
        <v>2006</v>
      </c>
      <c r="E13" s="157">
        <v>0.01</v>
      </c>
      <c r="F13" s="157">
        <v>3.2</v>
      </c>
      <c r="G13" s="157">
        <v>0.15</v>
      </c>
      <c r="H13" s="157">
        <v>734</v>
      </c>
      <c r="I13" s="157">
        <v>0.12</v>
      </c>
      <c r="J13" s="157">
        <v>23.42</v>
      </c>
      <c r="K13" s="157">
        <v>15</v>
      </c>
      <c r="N13" s="155" t="s">
        <v>189</v>
      </c>
      <c r="O13" s="155" t="str">
        <f t="shared" si="3"/>
        <v>[ Centralized electrical air conditioner - Small ]</v>
      </c>
      <c r="P13" s="155" t="str">
        <f t="shared" si="4"/>
        <v>[ Centralized electrical air conditioner - Small</v>
      </c>
    </row>
    <row r="14" spans="1:16" x14ac:dyDescent="0.45">
      <c r="A14" s="157" t="s">
        <v>100</v>
      </c>
      <c r="B14" s="157" t="str">
        <f t="shared" si="2"/>
        <v>Non-reversible electricity heat pump - Small</v>
      </c>
      <c r="C14" s="157">
        <v>31.536000000000001</v>
      </c>
      <c r="D14" s="157">
        <v>2006</v>
      </c>
      <c r="E14" s="157">
        <v>0.01</v>
      </c>
      <c r="F14" s="157">
        <v>3.2</v>
      </c>
      <c r="G14" s="157">
        <v>0.15</v>
      </c>
      <c r="H14" s="157">
        <v>242</v>
      </c>
      <c r="I14" s="157">
        <v>0.12</v>
      </c>
      <c r="J14" s="157">
        <v>5</v>
      </c>
      <c r="K14" s="157">
        <v>15</v>
      </c>
      <c r="N14" s="155" t="s">
        <v>190</v>
      </c>
      <c r="O14" s="155" t="str">
        <f t="shared" si="3"/>
        <v>[ Non-reversible electricity heat pump - Small ]</v>
      </c>
      <c r="P14" s="155" t="str">
        <f t="shared" si="4"/>
        <v>[ Non-reversible electricity heat pump - Small</v>
      </c>
    </row>
    <row r="15" spans="1:16" x14ac:dyDescent="0.45">
      <c r="A15" s="157" t="s">
        <v>101</v>
      </c>
      <c r="B15" s="157" t="str">
        <f t="shared" si="2"/>
        <v>Centralized gas air conditioner - Small</v>
      </c>
      <c r="C15" s="157">
        <v>31.536000000000001</v>
      </c>
      <c r="D15" s="157">
        <v>2006</v>
      </c>
      <c r="E15" s="157">
        <v>0.01</v>
      </c>
      <c r="F15" s="157">
        <v>4.41</v>
      </c>
      <c r="G15" s="157">
        <v>0.15</v>
      </c>
      <c r="H15" s="157">
        <v>1724</v>
      </c>
      <c r="I15" s="157">
        <v>0.12</v>
      </c>
      <c r="J15" s="157">
        <v>41.05</v>
      </c>
      <c r="K15" s="157">
        <v>15</v>
      </c>
      <c r="N15" s="155" t="s">
        <v>191</v>
      </c>
      <c r="O15" s="155" t="str">
        <f t="shared" si="3"/>
        <v>[ Centralized gas air conditioner - Small ]</v>
      </c>
      <c r="P15" s="155" t="str">
        <f t="shared" si="4"/>
        <v>[ Centralized gas air conditioner - Small</v>
      </c>
    </row>
    <row r="16" spans="1:16" x14ac:dyDescent="0.45">
      <c r="A16" s="157" t="s">
        <v>102</v>
      </c>
      <c r="B16" s="157" t="str">
        <f t="shared" si="2"/>
        <v>Non reversible gas heat pump - Small</v>
      </c>
      <c r="C16" s="157">
        <v>31.536000000000001</v>
      </c>
      <c r="D16" s="157">
        <v>2006</v>
      </c>
      <c r="E16" s="157">
        <v>0.01</v>
      </c>
      <c r="F16" s="157">
        <v>1.0349999999999999</v>
      </c>
      <c r="G16" s="157">
        <v>0.15</v>
      </c>
      <c r="H16" s="157">
        <v>1228</v>
      </c>
      <c r="I16" s="157">
        <v>0.12</v>
      </c>
      <c r="J16" s="157">
        <v>25.38</v>
      </c>
      <c r="K16" s="157">
        <v>15</v>
      </c>
      <c r="L16" s="157"/>
      <c r="N16" s="157" t="s">
        <v>192</v>
      </c>
      <c r="O16" s="155" t="str">
        <f t="shared" si="3"/>
        <v>[ Non reversible gas heat pump - Small ]</v>
      </c>
      <c r="P16" s="155" t="str">
        <f t="shared" si="4"/>
        <v>[ Non reversible gas heat pump - Small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rgb="FFFFC000"/>
  </sheetPr>
  <dimension ref="A1:Z22"/>
  <sheetViews>
    <sheetView zoomScale="85" zoomScaleNormal="85" workbookViewId="0">
      <selection activeCell="A8" sqref="A8:L8"/>
    </sheetView>
  </sheetViews>
  <sheetFormatPr defaultColWidth="9.1328125" defaultRowHeight="14.25" x14ac:dyDescent="0.45"/>
  <cols>
    <col min="1" max="1" width="22.59765625" style="108" customWidth="1"/>
    <col min="2" max="2" width="47.86328125" style="108" bestFit="1" customWidth="1"/>
    <col min="3" max="3" width="17.73046875" style="108" bestFit="1" customWidth="1"/>
    <col min="4" max="4" width="13.59765625" style="108" bestFit="1" customWidth="1"/>
    <col min="5" max="6" width="9.1328125" style="108"/>
    <col min="7" max="7" width="9.1328125" style="108" customWidth="1"/>
    <col min="8" max="12" width="9.1328125" style="108"/>
    <col min="13" max="13" width="3.59765625" style="108" customWidth="1"/>
    <col min="14" max="14" width="12.3984375" style="108" bestFit="1" customWidth="1"/>
    <col min="15" max="15" width="15.73046875" style="108" bestFit="1" customWidth="1"/>
    <col min="16" max="16" width="47.86328125" style="108" bestFit="1" customWidth="1"/>
    <col min="17" max="18" width="9.1328125" style="108"/>
    <col min="19" max="19" width="12.265625" style="108" bestFit="1" customWidth="1"/>
    <col min="20" max="20" width="10.265625" style="108" bestFit="1" customWidth="1"/>
    <col min="21" max="24" width="9.1328125" style="108"/>
    <col min="25" max="25" width="15.1328125" style="108" bestFit="1" customWidth="1"/>
    <col min="26" max="26" width="11.59765625" style="108" bestFit="1" customWidth="1"/>
    <col min="27" max="27" width="18" style="108" bestFit="1" customWidth="1"/>
    <col min="28" max="28" width="9.1328125" style="108"/>
    <col min="29" max="29" width="13" style="108" bestFit="1" customWidth="1"/>
    <col min="30" max="30" width="13.59765625" style="108" bestFit="1" customWidth="1"/>
    <col min="31" max="31" width="11.3984375" style="108" bestFit="1" customWidth="1"/>
    <col min="32" max="32" width="10.1328125" style="108" bestFit="1" customWidth="1"/>
    <col min="33" max="16384" width="9.1328125" style="108"/>
  </cols>
  <sheetData>
    <row r="1" spans="1:26" ht="23.25" x14ac:dyDescent="0.45">
      <c r="A1" s="46" t="s">
        <v>408</v>
      </c>
      <c r="B1" s="107"/>
    </row>
    <row r="2" spans="1:26" x14ac:dyDescent="0.45">
      <c r="A2" s="108" t="s">
        <v>36</v>
      </c>
      <c r="D2" s="109"/>
      <c r="E2" s="109"/>
      <c r="F2" s="110"/>
      <c r="G2" s="110"/>
    </row>
    <row r="3" spans="1:26" x14ac:dyDescent="0.45">
      <c r="D3" s="111" t="s">
        <v>83</v>
      </c>
      <c r="E3" s="109"/>
      <c r="F3" s="110"/>
      <c r="G3" s="110"/>
      <c r="N3" s="111" t="s">
        <v>17</v>
      </c>
      <c r="O3" s="112"/>
      <c r="P3" s="113"/>
      <c r="Q3" s="113"/>
      <c r="R3" s="113"/>
      <c r="S3" s="113"/>
      <c r="T3" s="113"/>
      <c r="U3" s="113"/>
    </row>
    <row r="4" spans="1:26" x14ac:dyDescent="0.45">
      <c r="A4" s="114" t="s">
        <v>2</v>
      </c>
      <c r="B4" s="115" t="s">
        <v>3</v>
      </c>
      <c r="C4" s="114" t="s">
        <v>4</v>
      </c>
      <c r="D4" s="114" t="s">
        <v>5</v>
      </c>
      <c r="E4" s="116" t="s">
        <v>32</v>
      </c>
      <c r="F4" s="117" t="s">
        <v>11</v>
      </c>
      <c r="G4" s="117" t="s">
        <v>7</v>
      </c>
      <c r="H4" s="117" t="s">
        <v>8</v>
      </c>
      <c r="I4" s="117" t="s">
        <v>9</v>
      </c>
      <c r="J4" s="117" t="s">
        <v>10</v>
      </c>
      <c r="K4" s="117" t="s">
        <v>12</v>
      </c>
      <c r="L4" s="117" t="s">
        <v>6</v>
      </c>
      <c r="N4" s="115" t="s">
        <v>18</v>
      </c>
      <c r="O4" s="115" t="s">
        <v>2</v>
      </c>
      <c r="P4" s="115" t="s">
        <v>19</v>
      </c>
      <c r="Q4" s="115" t="s">
        <v>20</v>
      </c>
      <c r="R4" s="115" t="s">
        <v>21</v>
      </c>
      <c r="S4" s="115" t="s">
        <v>22</v>
      </c>
      <c r="T4" s="115" t="s">
        <v>23</v>
      </c>
      <c r="U4" s="115" t="s">
        <v>24</v>
      </c>
    </row>
    <row r="5" spans="1:26" ht="38.25" customHeight="1" x14ac:dyDescent="0.45">
      <c r="A5" s="172" t="s">
        <v>13</v>
      </c>
      <c r="B5" s="172" t="s">
        <v>14</v>
      </c>
      <c r="C5" s="172" t="s">
        <v>15</v>
      </c>
      <c r="D5" s="172" t="s">
        <v>16</v>
      </c>
      <c r="E5" s="173" t="s">
        <v>33</v>
      </c>
      <c r="F5" s="124"/>
      <c r="G5" s="184" t="s">
        <v>413</v>
      </c>
      <c r="H5" s="184" t="s">
        <v>414</v>
      </c>
      <c r="I5" s="174" t="s">
        <v>323</v>
      </c>
      <c r="J5" s="124" t="s">
        <v>31</v>
      </c>
      <c r="K5" s="124"/>
      <c r="L5" s="175" t="s">
        <v>0</v>
      </c>
      <c r="N5" s="125" t="s">
        <v>25</v>
      </c>
      <c r="O5" s="125" t="s">
        <v>26</v>
      </c>
      <c r="P5" s="125" t="s">
        <v>14</v>
      </c>
      <c r="Q5" s="125" t="s">
        <v>27</v>
      </c>
      <c r="R5" s="125" t="s">
        <v>28</v>
      </c>
      <c r="S5" s="125" t="s">
        <v>35</v>
      </c>
      <c r="T5" s="125" t="s">
        <v>29</v>
      </c>
      <c r="U5" s="125" t="s">
        <v>30</v>
      </c>
    </row>
    <row r="6" spans="1:26" x14ac:dyDescent="0.45">
      <c r="A6" s="185" t="s">
        <v>415</v>
      </c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N6" s="186" t="s">
        <v>415</v>
      </c>
      <c r="O6" s="185"/>
      <c r="P6" s="185"/>
      <c r="Q6" s="185"/>
      <c r="R6" s="185"/>
      <c r="S6" s="185"/>
      <c r="T6" s="185"/>
      <c r="U6" s="185"/>
      <c r="W6" s="158"/>
    </row>
    <row r="7" spans="1:26" x14ac:dyDescent="0.45">
      <c r="A7" s="176" t="str">
        <f t="shared" ref="A7:B9" si="0">O7</f>
        <v>CCOKELC_01</v>
      </c>
      <c r="B7" s="176" t="str">
        <f t="shared" si="0"/>
        <v>New commercial - Cooking ELC</v>
      </c>
      <c r="C7" s="176" t="s">
        <v>309</v>
      </c>
      <c r="D7" s="177" t="s">
        <v>383</v>
      </c>
      <c r="E7" s="178">
        <f>Raw_COth!F4</f>
        <v>0.8</v>
      </c>
      <c r="F7" s="179">
        <v>2013</v>
      </c>
      <c r="G7" s="180">
        <f>Raw_COth!H4</f>
        <v>0.5</v>
      </c>
      <c r="H7" s="181">
        <f>Raw_COth!J4</f>
        <v>1.6E-2</v>
      </c>
      <c r="I7" s="182">
        <f>Raw_COth!E4</f>
        <v>0.01</v>
      </c>
      <c r="J7" s="179">
        <f>Raw_COth!K4</f>
        <v>15</v>
      </c>
      <c r="K7" s="183">
        <f>Raw_COth!C4</f>
        <v>0.159944195324635</v>
      </c>
      <c r="L7" s="178">
        <f>Raw_COth!G4</f>
        <v>1</v>
      </c>
      <c r="N7" s="108" t="s">
        <v>286</v>
      </c>
      <c r="O7" s="158" t="s">
        <v>439</v>
      </c>
      <c r="P7" s="108" t="str">
        <f>"New commercial - Cooking "&amp;RIGHT(C7,3)</f>
        <v>New commercial - Cooking ELC</v>
      </c>
      <c r="Q7" s="108" t="s">
        <v>34</v>
      </c>
      <c r="R7" s="168" t="s">
        <v>412</v>
      </c>
      <c r="S7" s="134"/>
      <c r="W7" s="158" t="s">
        <v>410</v>
      </c>
    </row>
    <row r="8" spans="1:26" x14ac:dyDescent="0.45">
      <c r="A8" s="135" t="str">
        <f t="shared" si="0"/>
        <v>CCOKGAS_01</v>
      </c>
      <c r="B8" s="136" t="str">
        <f t="shared" si="0"/>
        <v>New commercial - Cooking GAS</v>
      </c>
      <c r="C8" s="159" t="s">
        <v>312</v>
      </c>
      <c r="D8" s="135" t="s">
        <v>383</v>
      </c>
      <c r="E8" s="138">
        <f>Raw_COth!F5</f>
        <v>0.95</v>
      </c>
      <c r="F8" s="139">
        <v>2013</v>
      </c>
      <c r="G8" s="169">
        <f>Raw_COth!H5</f>
        <v>0.3</v>
      </c>
      <c r="H8" s="170">
        <f>Raw_COth!J5</f>
        <v>6.0000000000000001E-3</v>
      </c>
      <c r="I8" s="140">
        <f>Raw_COth!E5</f>
        <v>0.01</v>
      </c>
      <c r="J8" s="139">
        <f>Raw_COth!K5</f>
        <v>15</v>
      </c>
      <c r="K8" s="171">
        <f>Raw_COth!C5</f>
        <v>0.159944195324635</v>
      </c>
      <c r="L8" s="138">
        <f>Raw_COth!G5</f>
        <v>1</v>
      </c>
      <c r="O8" s="158" t="s">
        <v>440</v>
      </c>
      <c r="P8" s="108" t="str">
        <f t="shared" ref="P8:P9" si="1">"New commercial - Cooking "&amp;RIGHT(C8,3)</f>
        <v>New commercial - Cooking GAS</v>
      </c>
      <c r="Q8" s="108" t="s">
        <v>34</v>
      </c>
      <c r="R8" s="168" t="s">
        <v>412</v>
      </c>
      <c r="S8" s="134"/>
      <c r="W8" s="158" t="s">
        <v>411</v>
      </c>
    </row>
    <row r="9" spans="1:26" x14ac:dyDescent="0.45">
      <c r="A9" s="135" t="str">
        <f t="shared" si="0"/>
        <v>CCOKLPG_01</v>
      </c>
      <c r="B9" s="136" t="str">
        <f t="shared" si="0"/>
        <v>New commercial - Cooking LPG</v>
      </c>
      <c r="C9" s="159" t="s">
        <v>313</v>
      </c>
      <c r="D9" s="135" t="s">
        <v>383</v>
      </c>
      <c r="E9" s="138">
        <f>Raw_COth!F6</f>
        <v>0.6</v>
      </c>
      <c r="F9" s="139">
        <v>2013</v>
      </c>
      <c r="G9" s="169">
        <f>Raw_COth!H6</f>
        <v>0.3</v>
      </c>
      <c r="H9" s="170">
        <f>Raw_COth!J6</f>
        <v>4.0000000000000001E-3</v>
      </c>
      <c r="I9" s="140">
        <f>Raw_COth!E6</f>
        <v>0.01</v>
      </c>
      <c r="J9" s="139">
        <f>Raw_COth!K6</f>
        <v>15</v>
      </c>
      <c r="K9" s="171">
        <f>Raw_COth!C6</f>
        <v>0.159944195324635</v>
      </c>
      <c r="L9" s="138">
        <f>Raw_COth!G6</f>
        <v>1</v>
      </c>
      <c r="O9" s="158" t="s">
        <v>441</v>
      </c>
      <c r="P9" s="108" t="str">
        <f t="shared" si="1"/>
        <v>New commercial - Cooking LPG</v>
      </c>
      <c r="Q9" s="108" t="s">
        <v>34</v>
      </c>
      <c r="R9" s="168" t="s">
        <v>412</v>
      </c>
      <c r="S9" s="134"/>
      <c r="W9" s="158" t="s">
        <v>409</v>
      </c>
      <c r="Z9" s="143"/>
    </row>
    <row r="10" spans="1:26" x14ac:dyDescent="0.45">
      <c r="A10" s="185" t="s">
        <v>417</v>
      </c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N10" s="185" t="s">
        <v>417</v>
      </c>
      <c r="O10" s="185"/>
      <c r="P10" s="185"/>
      <c r="Q10" s="185"/>
      <c r="R10" s="185"/>
      <c r="S10" s="185"/>
      <c r="T10" s="185"/>
      <c r="U10" s="185"/>
    </row>
    <row r="11" spans="1:26" x14ac:dyDescent="0.45">
      <c r="A11" s="176" t="str">
        <f t="shared" ref="A11:A15" si="2">O11</f>
        <v>CLIGELC_01_Inc</v>
      </c>
      <c r="B11" s="176" t="str">
        <f t="shared" ref="B11:B15" si="3">P11</f>
        <v>New commercial - Lighting Incandescent STAD</v>
      </c>
      <c r="C11" s="176" t="s">
        <v>309</v>
      </c>
      <c r="D11" s="177" t="s">
        <v>423</v>
      </c>
      <c r="E11" s="187">
        <f>Raw_COth!F12</f>
        <v>1</v>
      </c>
      <c r="F11" s="179">
        <v>2013</v>
      </c>
      <c r="G11" s="180">
        <f>Raw_COth!H12</f>
        <v>1E-3</v>
      </c>
      <c r="H11" s="181" t="str">
        <f>IF(Raw_COth!J12=0,"",Raw_COth!J12)</f>
        <v/>
      </c>
      <c r="I11" s="182">
        <f>Raw_COth!E12</f>
        <v>0.01</v>
      </c>
      <c r="J11" s="179">
        <f>Raw_COth!K12</f>
        <v>1</v>
      </c>
      <c r="K11" s="183">
        <f>Raw_COth!C12</f>
        <v>1.0512E-3</v>
      </c>
      <c r="L11" s="178">
        <f>Raw_COth!G12</f>
        <v>1</v>
      </c>
      <c r="N11" s="134"/>
      <c r="O11" s="189" t="s">
        <v>553</v>
      </c>
      <c r="P11" s="108" t="str">
        <f>"New commercial - Lighting "&amp;W11</f>
        <v>New commercial - Lighting Incandescent STAD</v>
      </c>
      <c r="Q11" s="134" t="s">
        <v>34</v>
      </c>
      <c r="R11" s="134" t="s">
        <v>412</v>
      </c>
      <c r="S11" s="134"/>
      <c r="T11" s="134"/>
      <c r="U11" s="134"/>
      <c r="W11" s="158" t="s">
        <v>419</v>
      </c>
    </row>
    <row r="12" spans="1:26" x14ac:dyDescent="0.45">
      <c r="A12" s="176" t="str">
        <f t="shared" si="2"/>
        <v>CLIGELC_02_Inc</v>
      </c>
      <c r="B12" s="176" t="str">
        <f t="shared" si="3"/>
        <v>New commercial - Lighting Incandescent IMP</v>
      </c>
      <c r="C12" s="176" t="s">
        <v>309</v>
      </c>
      <c r="D12" s="177" t="s">
        <v>423</v>
      </c>
      <c r="E12" s="187">
        <f>Raw_COth!F13</f>
        <v>1.1000000000000001</v>
      </c>
      <c r="F12" s="179">
        <v>2013</v>
      </c>
      <c r="G12" s="180">
        <f>Raw_COth!H13</f>
        <v>6.0000000000000001E-3</v>
      </c>
      <c r="H12" s="181" t="str">
        <f>IF(Raw_COth!J13=0,"",Raw_COth!J13)</f>
        <v/>
      </c>
      <c r="I12" s="182">
        <f>Raw_COth!E13</f>
        <v>0.01</v>
      </c>
      <c r="J12" s="179">
        <f>Raw_COth!K13</f>
        <v>1.5</v>
      </c>
      <c r="K12" s="183">
        <f>Raw_COth!C13</f>
        <v>1.0512E-3</v>
      </c>
      <c r="L12" s="178">
        <f>Raw_COth!G13</f>
        <v>1</v>
      </c>
      <c r="O12" s="158" t="s">
        <v>554</v>
      </c>
      <c r="P12" s="108" t="str">
        <f t="shared" ref="P12:P14" si="4">"New commercial - Lighting "&amp;W12</f>
        <v>New commercial - Lighting Incandescent IMP</v>
      </c>
      <c r="Q12" s="108" t="s">
        <v>34</v>
      </c>
      <c r="R12" s="108" t="s">
        <v>412</v>
      </c>
      <c r="W12" s="158" t="s">
        <v>420</v>
      </c>
    </row>
    <row r="13" spans="1:26" x14ac:dyDescent="0.45">
      <c r="A13" s="176" t="str">
        <f t="shared" si="2"/>
        <v>CLIGELC_03_Hal</v>
      </c>
      <c r="B13" s="176" t="str">
        <f t="shared" si="3"/>
        <v>New commercial - Lighting Halogens</v>
      </c>
      <c r="C13" s="176" t="s">
        <v>309</v>
      </c>
      <c r="D13" s="177" t="s">
        <v>423</v>
      </c>
      <c r="E13" s="187">
        <f>Raw_COth!F14</f>
        <v>2.2999999999999998</v>
      </c>
      <c r="F13" s="179">
        <v>2013</v>
      </c>
      <c r="G13" s="180">
        <f>Raw_COth!H14</f>
        <v>2E-3</v>
      </c>
      <c r="H13" s="181" t="str">
        <f>IF(Raw_COth!J14=0,"",Raw_COth!J14)</f>
        <v/>
      </c>
      <c r="I13" s="182">
        <f>Raw_COth!E14</f>
        <v>0.01</v>
      </c>
      <c r="J13" s="179">
        <f>Raw_COth!K14</f>
        <v>5</v>
      </c>
      <c r="K13" s="183">
        <f>Raw_COth!C14</f>
        <v>1.0512E-3</v>
      </c>
      <c r="L13" s="178">
        <f>Raw_COth!G14</f>
        <v>1</v>
      </c>
      <c r="O13" s="158" t="s">
        <v>555</v>
      </c>
      <c r="P13" s="108" t="str">
        <f t="shared" si="4"/>
        <v>New commercial - Lighting Halogens</v>
      </c>
      <c r="Q13" s="108" t="s">
        <v>34</v>
      </c>
      <c r="R13" s="108" t="s">
        <v>412</v>
      </c>
      <c r="W13" s="158" t="s">
        <v>421</v>
      </c>
    </row>
    <row r="14" spans="1:26" x14ac:dyDescent="0.45">
      <c r="A14" s="176" t="str">
        <f t="shared" si="2"/>
        <v>CLIGELC_04_Flu</v>
      </c>
      <c r="B14" s="176" t="str">
        <f t="shared" si="3"/>
        <v>New commercial - Lighting Fluorescent</v>
      </c>
      <c r="C14" s="176" t="s">
        <v>309</v>
      </c>
      <c r="D14" s="177" t="s">
        <v>423</v>
      </c>
      <c r="E14" s="187">
        <f>Raw_COth!F15</f>
        <v>4.5</v>
      </c>
      <c r="F14" s="179">
        <v>2013</v>
      </c>
      <c r="G14" s="180">
        <f>Raw_COth!H15</f>
        <v>2.2499999999999998E-3</v>
      </c>
      <c r="H14" s="181" t="str">
        <f>IF(Raw_COth!J15=0,"",Raw_COth!J15)</f>
        <v/>
      </c>
      <c r="I14" s="182">
        <f>Raw_COth!E15</f>
        <v>0.01</v>
      </c>
      <c r="J14" s="179">
        <f>Raw_COth!K15</f>
        <v>8</v>
      </c>
      <c r="K14" s="183">
        <f>Raw_COth!C15</f>
        <v>1.0512E-3</v>
      </c>
      <c r="L14" s="178">
        <f>Raw_COth!G15</f>
        <v>1</v>
      </c>
      <c r="O14" s="158" t="s">
        <v>556</v>
      </c>
      <c r="P14" s="108" t="str">
        <f t="shared" si="4"/>
        <v>New commercial - Lighting Fluorescent</v>
      </c>
      <c r="Q14" s="108" t="s">
        <v>34</v>
      </c>
      <c r="R14" s="108" t="s">
        <v>412</v>
      </c>
      <c r="W14" s="158" t="s">
        <v>422</v>
      </c>
    </row>
    <row r="15" spans="1:26" x14ac:dyDescent="0.45">
      <c r="A15" s="176" t="str">
        <f t="shared" si="2"/>
        <v>CPLIELC_01</v>
      </c>
      <c r="B15" s="176" t="str">
        <f t="shared" si="3"/>
        <v>New commercial - Public Lighting</v>
      </c>
      <c r="C15" s="176" t="s">
        <v>309</v>
      </c>
      <c r="D15" s="177" t="s">
        <v>424</v>
      </c>
      <c r="E15" s="187">
        <f>Raw_COth!F16</f>
        <v>1</v>
      </c>
      <c r="F15" s="179">
        <v>2013</v>
      </c>
      <c r="G15" s="180">
        <f>Raw_COth!H16</f>
        <v>0.1</v>
      </c>
      <c r="H15" s="181">
        <f>IF(Raw_COth!J16=0,"",Raw_COth!J16)</f>
        <v>1E-3</v>
      </c>
      <c r="I15" s="182">
        <f>Raw_COth!E16</f>
        <v>0.01</v>
      </c>
      <c r="J15" s="179">
        <f>Raw_COth!K16</f>
        <v>15</v>
      </c>
      <c r="K15" s="183">
        <f>Raw_COth!C16</f>
        <v>0.121448396222656</v>
      </c>
      <c r="L15" s="178">
        <f>Raw_COth!G16</f>
        <v>1</v>
      </c>
      <c r="O15" s="158" t="s">
        <v>442</v>
      </c>
      <c r="P15" s="108" t="str">
        <f>"New commercial - Public Lighting"</f>
        <v>New commercial - Public Lighting</v>
      </c>
      <c r="Q15" s="108" t="s">
        <v>34</v>
      </c>
      <c r="R15" s="108" t="s">
        <v>412</v>
      </c>
      <c r="W15" s="158" t="s">
        <v>418</v>
      </c>
    </row>
    <row r="16" spans="1:26" x14ac:dyDescent="0.45">
      <c r="A16" s="185" t="s">
        <v>416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N16" s="185" t="s">
        <v>416</v>
      </c>
      <c r="O16" s="185"/>
      <c r="P16" s="185"/>
      <c r="Q16" s="185"/>
      <c r="R16" s="185"/>
      <c r="S16" s="185"/>
      <c r="T16" s="185"/>
      <c r="U16" s="185"/>
    </row>
    <row r="17" spans="1:23" x14ac:dyDescent="0.45">
      <c r="A17" s="176" t="str">
        <f t="shared" ref="A17:A20" si="5">O17</f>
        <v>CREFELC_01_Ref</v>
      </c>
      <c r="B17" s="176" t="str">
        <f t="shared" ref="B17:B20" si="6">P17</f>
        <v>New commercial - Refrigerators (energy class B,A)</v>
      </c>
      <c r="C17" s="176" t="s">
        <v>309</v>
      </c>
      <c r="D17" s="177" t="s">
        <v>429</v>
      </c>
      <c r="E17" s="187">
        <f>Raw_COth!F22</f>
        <v>1</v>
      </c>
      <c r="F17" s="179">
        <v>2013</v>
      </c>
      <c r="G17" s="180">
        <f>Raw_COth!H22</f>
        <v>0.3</v>
      </c>
      <c r="H17" s="181">
        <f>Raw_COth!J22</f>
        <v>1.524E-2</v>
      </c>
      <c r="I17" s="182">
        <f>Raw_COth!E22</f>
        <v>0.01</v>
      </c>
      <c r="J17" s="179">
        <f>Raw_COth!K22</f>
        <v>15</v>
      </c>
      <c r="K17" s="183">
        <f>Raw_COth!C22</f>
        <v>6.7324159393553004E-3</v>
      </c>
      <c r="L17" s="178">
        <f>Raw_COth!G22</f>
        <v>1</v>
      </c>
      <c r="O17" s="158" t="s">
        <v>557</v>
      </c>
      <c r="P17" s="108" t="str">
        <f>"New commercial - "&amp;W17</f>
        <v>New commercial - Refrigerators (energy class B,A)</v>
      </c>
      <c r="Q17" s="108" t="s">
        <v>34</v>
      </c>
      <c r="R17" s="108" t="s">
        <v>412</v>
      </c>
      <c r="W17" s="108" t="s">
        <v>425</v>
      </c>
    </row>
    <row r="18" spans="1:23" x14ac:dyDescent="0.45">
      <c r="A18" s="176" t="str">
        <f t="shared" si="5"/>
        <v>CREFELC_02_Ref</v>
      </c>
      <c r="B18" s="176" t="str">
        <f t="shared" si="6"/>
        <v>New commercial - Refrigerators (A+, A++)</v>
      </c>
      <c r="C18" s="176" t="s">
        <v>309</v>
      </c>
      <c r="D18" s="177" t="s">
        <v>429</v>
      </c>
      <c r="E18" s="187">
        <f>Raw_COth!F23</f>
        <v>1.62</v>
      </c>
      <c r="F18" s="179">
        <v>2013</v>
      </c>
      <c r="G18" s="180">
        <f>Raw_COth!H23</f>
        <v>0.55000000000000004</v>
      </c>
      <c r="H18" s="181">
        <f>Raw_COth!J23</f>
        <v>1.162E-2</v>
      </c>
      <c r="I18" s="182">
        <f>Raw_COth!E23</f>
        <v>0.01</v>
      </c>
      <c r="J18" s="179">
        <f>Raw_COth!K23</f>
        <v>15</v>
      </c>
      <c r="K18" s="183">
        <f>Raw_COth!C23</f>
        <v>6.7324159393553004E-3</v>
      </c>
      <c r="L18" s="178">
        <f>Raw_COth!G23</f>
        <v>1</v>
      </c>
      <c r="O18" s="158" t="s">
        <v>558</v>
      </c>
      <c r="P18" s="108" t="str">
        <f t="shared" ref="P18:P20" si="7">"New commercial - "&amp;W18</f>
        <v>New commercial - Refrigerators (A+, A++)</v>
      </c>
      <c r="Q18" s="108" t="s">
        <v>34</v>
      </c>
      <c r="R18" s="108" t="s">
        <v>412</v>
      </c>
      <c r="W18" s="108" t="s">
        <v>426</v>
      </c>
    </row>
    <row r="19" spans="1:23" x14ac:dyDescent="0.45">
      <c r="A19" s="176" t="str">
        <f t="shared" si="5"/>
        <v>CREFELC_03_Fre</v>
      </c>
      <c r="B19" s="176" t="str">
        <f t="shared" si="6"/>
        <v>New commercial - Freezers (B,A)</v>
      </c>
      <c r="C19" s="176" t="s">
        <v>309</v>
      </c>
      <c r="D19" s="177" t="s">
        <v>429</v>
      </c>
      <c r="E19" s="187">
        <f>Raw_COth!F24</f>
        <v>2.86</v>
      </c>
      <c r="F19" s="179">
        <v>2013</v>
      </c>
      <c r="G19" s="180">
        <f>Raw_COth!H24</f>
        <v>0.75</v>
      </c>
      <c r="H19" s="181">
        <f>Raw_COth!J24</f>
        <v>7.62E-3</v>
      </c>
      <c r="I19" s="182">
        <f>Raw_COth!E24</f>
        <v>0.01</v>
      </c>
      <c r="J19" s="179">
        <f>Raw_COth!K24</f>
        <v>15</v>
      </c>
      <c r="K19" s="183">
        <f>Raw_COth!C24</f>
        <v>6.7324159393553004E-3</v>
      </c>
      <c r="L19" s="178">
        <f>Raw_COth!G24</f>
        <v>1</v>
      </c>
      <c r="O19" s="158" t="s">
        <v>559</v>
      </c>
      <c r="P19" s="108" t="str">
        <f t="shared" si="7"/>
        <v>New commercial - Freezers (B,A)</v>
      </c>
      <c r="Q19" s="108" t="s">
        <v>34</v>
      </c>
      <c r="R19" s="108" t="s">
        <v>412</v>
      </c>
      <c r="W19" s="108" t="s">
        <v>427</v>
      </c>
    </row>
    <row r="20" spans="1:23" x14ac:dyDescent="0.45">
      <c r="A20" s="176" t="str">
        <f t="shared" si="5"/>
        <v>CREFELC_04_Fre</v>
      </c>
      <c r="B20" s="176" t="str">
        <f t="shared" si="6"/>
        <v>New commercial - Freezers (A+,A++)</v>
      </c>
      <c r="C20" s="176" t="s">
        <v>309</v>
      </c>
      <c r="D20" s="177" t="s">
        <v>429</v>
      </c>
      <c r="E20" s="187">
        <f>Raw_COth!F25</f>
        <v>3.01</v>
      </c>
      <c r="F20" s="179">
        <v>2013</v>
      </c>
      <c r="G20" s="180">
        <f>Raw_COth!H25</f>
        <v>0.1</v>
      </c>
      <c r="H20" s="181">
        <f>Raw_COth!J25</f>
        <v>5.3E-3</v>
      </c>
      <c r="I20" s="182">
        <f>Raw_COth!E25</f>
        <v>0.01</v>
      </c>
      <c r="J20" s="179">
        <f>Raw_COth!K25</f>
        <v>15</v>
      </c>
      <c r="K20" s="183">
        <f>Raw_COth!C25</f>
        <v>6.7324159393553004E-3</v>
      </c>
      <c r="L20" s="178">
        <f>Raw_COth!G25</f>
        <v>1</v>
      </c>
      <c r="O20" s="158" t="s">
        <v>560</v>
      </c>
      <c r="P20" s="108" t="str">
        <f t="shared" si="7"/>
        <v>New commercial - Freezers (A+,A++)</v>
      </c>
      <c r="Q20" s="108" t="s">
        <v>34</v>
      </c>
      <c r="R20" s="108" t="s">
        <v>412</v>
      </c>
      <c r="W20" s="108" t="s">
        <v>428</v>
      </c>
    </row>
    <row r="21" spans="1:23" x14ac:dyDescent="0.45">
      <c r="A21" s="186" t="s">
        <v>430</v>
      </c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N21" s="186" t="s">
        <v>430</v>
      </c>
      <c r="O21" s="185"/>
      <c r="P21" s="185"/>
      <c r="Q21" s="185"/>
      <c r="R21" s="185"/>
      <c r="S21" s="185"/>
      <c r="T21" s="185"/>
      <c r="U21" s="185"/>
    </row>
    <row r="22" spans="1:23" x14ac:dyDescent="0.45">
      <c r="A22" s="176" t="str">
        <f t="shared" ref="A22" si="8">O22</f>
        <v>COELELC_01</v>
      </c>
      <c r="B22" s="176" t="str">
        <f t="shared" ref="B22" si="9">P22</f>
        <v>New commercial - Other Electricity Appliances</v>
      </c>
      <c r="C22" s="176" t="s">
        <v>309</v>
      </c>
      <c r="D22" s="177" t="s">
        <v>432</v>
      </c>
      <c r="E22" s="187">
        <f>Raw_COth!F31</f>
        <v>1</v>
      </c>
      <c r="F22" s="179">
        <v>2013</v>
      </c>
      <c r="G22" s="180">
        <f>Raw_COth!H31</f>
        <v>0.01</v>
      </c>
      <c r="H22" s="181">
        <f>Raw_COth!J31</f>
        <v>7.4999999999999997E-3</v>
      </c>
      <c r="I22" s="182">
        <f>Raw_COth!E31</f>
        <v>0.01</v>
      </c>
      <c r="J22" s="179">
        <f>Raw_COth!K31</f>
        <v>15</v>
      </c>
      <c r="K22" s="183">
        <f>Raw_COth!C31</f>
        <v>4.9763480352233297E-2</v>
      </c>
      <c r="L22" s="178">
        <f>Raw_COth!G31</f>
        <v>1</v>
      </c>
      <c r="O22" s="158" t="s">
        <v>443</v>
      </c>
      <c r="P22" s="108" t="str">
        <f>"New commercial - "&amp;W22</f>
        <v>New commercial - Other Electricity Appliances</v>
      </c>
      <c r="Q22" s="108" t="s">
        <v>34</v>
      </c>
      <c r="R22" s="108" t="s">
        <v>412</v>
      </c>
      <c r="W22" s="158" t="s">
        <v>431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20273B-2C8D-4520-9FDE-EF20D51299F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84E9051-DB10-4D4B-B78D-DE1C1F1FC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07C550-9056-4674-9B3B-CB67924D4B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Intro</vt:lpstr>
      <vt:lpstr>COM_CH</vt:lpstr>
      <vt:lpstr>Raw_CH</vt:lpstr>
      <vt:lpstr>COM_CW</vt:lpstr>
      <vt:lpstr>Raw_CW</vt:lpstr>
      <vt:lpstr>COM_CC</vt:lpstr>
      <vt:lpstr>Raw_CC</vt:lpstr>
      <vt:lpstr>COM_COth</vt:lpstr>
      <vt:lpstr>Raw_COth</vt:lpstr>
      <vt:lpstr>COM_PV</vt:lpstr>
      <vt:lpstr>COM_CHP</vt:lpstr>
      <vt:lpstr>Raw_CCHP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2015-08-25T14:05:54Z</dcterms:created>
  <dcterms:modified xsi:type="dcterms:W3CDTF">2020-10-21T12:07:00Z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52303493022918</vt:r8>
  </property>
</Properties>
</file>