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Olex\Downloads\"/>
    </mc:Choice>
  </mc:AlternateContent>
  <xr:revisionPtr revIDLastSave="0" documentId="13_ncr:1_{3936600B-22EE-4D29-AF31-DFC1182F110D}" xr6:coauthVersionLast="46" xr6:coauthVersionMax="46" xr10:uidLastSave="{00000000-0000-0000-0000-000000000000}"/>
  <bookViews>
    <workbookView xWindow="-120" yWindow="-120" windowWidth="29040" windowHeight="15840" activeTab="4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</sheet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8" l="1"/>
  <c r="E19" i="6" l="1"/>
  <c r="E17" i="6"/>
  <c r="E15" i="6"/>
  <c r="E13" i="6"/>
  <c r="E11" i="6"/>
  <c r="E9" i="6"/>
  <c r="E7" i="6"/>
  <c r="E20" i="6"/>
  <c r="E18" i="6"/>
  <c r="E16" i="6"/>
  <c r="E14" i="6"/>
  <c r="E12" i="6"/>
  <c r="E10" i="6"/>
  <c r="E8" i="6"/>
  <c r="E6" i="6"/>
  <c r="E4" i="6"/>
  <c r="Q39" i="1"/>
  <c r="P39" i="1"/>
  <c r="Q38" i="1"/>
  <c r="P38" i="1"/>
  <c r="Q37" i="1"/>
  <c r="P37" i="1"/>
  <c r="Q36" i="1"/>
  <c r="P36" i="1"/>
  <c r="Q35" i="1"/>
  <c r="P35" i="1"/>
  <c r="Q34" i="1"/>
  <c r="P34" i="1"/>
  <c r="Q33" i="1"/>
  <c r="P33" i="1"/>
  <c r="Q32" i="1"/>
  <c r="P32" i="1"/>
  <c r="Q31" i="1"/>
  <c r="P31" i="1"/>
  <c r="Q30" i="1"/>
  <c r="P30" i="1"/>
  <c r="Q29" i="1"/>
  <c r="P29" i="1"/>
  <c r="E21" i="6"/>
  <c r="E5" i="6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3" i="1"/>
  <c r="K22" i="1" l="1"/>
  <c r="K23" i="1"/>
  <c r="K24" i="1"/>
  <c r="K25" i="1"/>
  <c r="K21" i="1"/>
  <c r="C3" i="7" a="1"/>
  <c r="C3" i="7" s="1"/>
  <c r="D28" i="1" s="1"/>
  <c r="D3" i="7" a="1"/>
  <c r="D3" i="7" s="1"/>
  <c r="R3" i="7" a="1"/>
  <c r="R3" i="7" s="1"/>
  <c r="T3" i="6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E6" i="7"/>
  <c r="G6" i="7"/>
  <c r="H6" i="7"/>
  <c r="J6" i="7"/>
  <c r="L6" i="7"/>
  <c r="M6" i="7"/>
  <c r="O6" i="7"/>
  <c r="P6" i="7"/>
  <c r="Q6" i="7"/>
  <c r="R6" i="7"/>
  <c r="T6" i="7"/>
  <c r="X6" i="7"/>
  <c r="Z6" i="7"/>
  <c r="AB6" i="7"/>
  <c r="C7" i="7"/>
  <c r="D7" i="7"/>
  <c r="E7" i="7"/>
  <c r="F7" i="7"/>
  <c r="G7" i="7"/>
  <c r="H7" i="7"/>
  <c r="J7" i="7"/>
  <c r="L7" i="7"/>
  <c r="M7" i="7"/>
  <c r="N7" i="7"/>
  <c r="O7" i="7"/>
  <c r="P7" i="7"/>
  <c r="R7" i="7"/>
  <c r="T7" i="7"/>
  <c r="U7" i="7"/>
  <c r="V7" i="7"/>
  <c r="W7" i="7"/>
  <c r="X7" i="7"/>
  <c r="Z7" i="7"/>
  <c r="AB7" i="7"/>
  <c r="AC7" i="7"/>
  <c r="AD7" i="7"/>
  <c r="K5" i="5"/>
  <c r="L5" i="5"/>
  <c r="N5" i="5"/>
  <c r="P5" i="5"/>
  <c r="T5" i="5"/>
  <c r="V5" i="5"/>
  <c r="AB5" i="5"/>
  <c r="AD5" i="5"/>
  <c r="AJ5" i="5"/>
  <c r="V3" i="6" l="1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D41" i="1"/>
  <c r="D33" i="1"/>
  <c r="D34" i="1"/>
  <c r="AD3" i="7" a="1"/>
  <c r="AD3" i="7" s="1"/>
  <c r="N3" i="7" a="1"/>
  <c r="N3" i="7" s="1"/>
  <c r="D16" i="1"/>
  <c r="D8" i="1"/>
  <c r="D23" i="1"/>
  <c r="D40" i="1"/>
  <c r="D32" i="1"/>
  <c r="W6" i="7"/>
  <c r="D15" i="1"/>
  <c r="D7" i="1"/>
  <c r="D22" i="1"/>
  <c r="D39" i="1"/>
  <c r="D31" i="1"/>
  <c r="J5" i="5"/>
  <c r="V6" i="7"/>
  <c r="F6" i="7"/>
  <c r="D14" i="1"/>
  <c r="D6" i="1"/>
  <c r="D21" i="1"/>
  <c r="D38" i="1"/>
  <c r="D30" i="1"/>
  <c r="D25" i="1"/>
  <c r="Y5" i="5"/>
  <c r="AC6" i="7"/>
  <c r="U6" i="7"/>
  <c r="D13" i="1"/>
  <c r="D5" i="1"/>
  <c r="D20" i="1"/>
  <c r="D37" i="1"/>
  <c r="D29" i="1"/>
  <c r="D26" i="1"/>
  <c r="D12" i="1"/>
  <c r="D4" i="1"/>
  <c r="D19" i="1"/>
  <c r="D36" i="1"/>
  <c r="D43" i="1"/>
  <c r="D44" i="1"/>
  <c r="D45" i="1"/>
  <c r="D53" i="1"/>
  <c r="D55" i="1"/>
  <c r="D56" i="1"/>
  <c r="D46" i="1"/>
  <c r="D54" i="1"/>
  <c r="D57" i="1"/>
  <c r="D52" i="1"/>
  <c r="D47" i="1"/>
  <c r="D48" i="1"/>
  <c r="D49" i="1"/>
  <c r="D50" i="1"/>
  <c r="D51" i="1"/>
  <c r="D11" i="1"/>
  <c r="D17" i="1"/>
  <c r="D18" i="1"/>
  <c r="D35" i="1"/>
  <c r="D27" i="1"/>
  <c r="Z12" i="6" l="1"/>
  <c r="R12" i="6"/>
  <c r="J6" i="6"/>
  <c r="J16" i="6"/>
  <c r="J14" i="6"/>
  <c r="J12" i="6"/>
  <c r="J10" i="6"/>
  <c r="J8" i="6"/>
  <c r="J18" i="6"/>
  <c r="J20" i="6"/>
  <c r="J4" i="6"/>
  <c r="G9" i="6"/>
  <c r="AE9" i="6"/>
  <c r="K15" i="6"/>
  <c r="M19" i="6"/>
  <c r="O13" i="6"/>
  <c r="O21" i="6"/>
  <c r="I13" i="6"/>
  <c r="G12" i="6"/>
  <c r="O6" i="6"/>
  <c r="W12" i="6"/>
  <c r="I4" i="6"/>
  <c r="K10" i="6"/>
  <c r="T16" i="6"/>
  <c r="M4" i="6"/>
  <c r="G15" i="6"/>
  <c r="K5" i="6"/>
  <c r="M17" i="6"/>
  <c r="O19" i="6"/>
  <c r="W19" i="6"/>
  <c r="I15" i="6"/>
  <c r="G6" i="6"/>
  <c r="G18" i="6"/>
  <c r="O10" i="6"/>
  <c r="I6" i="6"/>
  <c r="K16" i="6"/>
  <c r="M6" i="6"/>
  <c r="L16" i="6"/>
  <c r="L20" i="6"/>
  <c r="L18" i="6"/>
  <c r="L8" i="6"/>
  <c r="L10" i="6"/>
  <c r="L6" i="6"/>
  <c r="L4" i="6"/>
  <c r="L14" i="6"/>
  <c r="L12" i="6"/>
  <c r="N20" i="6"/>
  <c r="N8" i="6"/>
  <c r="N10" i="6"/>
  <c r="N18" i="6"/>
  <c r="N4" i="6"/>
  <c r="N16" i="6"/>
  <c r="N12" i="6"/>
  <c r="N6" i="6"/>
  <c r="N14" i="6"/>
  <c r="U15" i="6"/>
  <c r="G7" i="6"/>
  <c r="K11" i="6"/>
  <c r="M5" i="6"/>
  <c r="O5" i="6"/>
  <c r="S17" i="6"/>
  <c r="I9" i="6"/>
  <c r="AA12" i="6"/>
  <c r="G8" i="6"/>
  <c r="O16" i="6"/>
  <c r="O18" i="6"/>
  <c r="I14" i="6"/>
  <c r="Q6" i="6"/>
  <c r="K18" i="6"/>
  <c r="M12" i="6"/>
  <c r="T13" i="6"/>
  <c r="G19" i="6"/>
  <c r="K7" i="6"/>
  <c r="M15" i="6"/>
  <c r="O9" i="6"/>
  <c r="I7" i="6"/>
  <c r="AA19" i="6"/>
  <c r="G10" i="6"/>
  <c r="O12" i="6"/>
  <c r="I20" i="6"/>
  <c r="K4" i="6"/>
  <c r="K12" i="6"/>
  <c r="M8" i="6"/>
  <c r="M14" i="6"/>
  <c r="U18" i="6"/>
  <c r="AB18" i="6"/>
  <c r="AD18" i="6"/>
  <c r="G21" i="6"/>
  <c r="G17" i="6"/>
  <c r="K19" i="6"/>
  <c r="M9" i="6"/>
  <c r="O7" i="6"/>
  <c r="I5" i="6"/>
  <c r="I11" i="6"/>
  <c r="G16" i="6"/>
  <c r="O4" i="6"/>
  <c r="W14" i="6"/>
  <c r="I10" i="6"/>
  <c r="K20" i="6"/>
  <c r="T10" i="6"/>
  <c r="M18" i="6"/>
  <c r="G13" i="6"/>
  <c r="K21" i="6"/>
  <c r="M11" i="6"/>
  <c r="O11" i="6"/>
  <c r="W15" i="6"/>
  <c r="I21" i="6"/>
  <c r="G14" i="6"/>
  <c r="O20" i="6"/>
  <c r="I8" i="6"/>
  <c r="K14" i="6"/>
  <c r="M20" i="6"/>
  <c r="H8" i="6"/>
  <c r="H6" i="6"/>
  <c r="H20" i="6"/>
  <c r="H14" i="6"/>
  <c r="H4" i="6"/>
  <c r="H12" i="6"/>
  <c r="H16" i="6"/>
  <c r="H10" i="6"/>
  <c r="H18" i="6"/>
  <c r="X18" i="6"/>
  <c r="T5" i="6"/>
  <c r="G5" i="6"/>
  <c r="K9" i="6"/>
  <c r="K17" i="6"/>
  <c r="M7" i="6"/>
  <c r="O17" i="6"/>
  <c r="I19" i="6"/>
  <c r="AA17" i="6"/>
  <c r="G4" i="6"/>
  <c r="O8" i="6"/>
  <c r="I18" i="6"/>
  <c r="Q10" i="6"/>
  <c r="K8" i="6"/>
  <c r="M10" i="6"/>
  <c r="U9" i="6"/>
  <c r="G11" i="6"/>
  <c r="K13" i="6"/>
  <c r="M21" i="6"/>
  <c r="M13" i="6"/>
  <c r="O15" i="6"/>
  <c r="S15" i="6"/>
  <c r="I17" i="6"/>
  <c r="AA4" i="6"/>
  <c r="G20" i="6"/>
  <c r="O14" i="6"/>
  <c r="I16" i="6"/>
  <c r="I12" i="6"/>
  <c r="Q14" i="6"/>
  <c r="K6" i="6"/>
  <c r="M16" i="6"/>
  <c r="V10" i="6"/>
  <c r="R17" i="6"/>
  <c r="R5" i="6"/>
  <c r="J21" i="6"/>
  <c r="J19" i="6"/>
  <c r="J9" i="6"/>
  <c r="J7" i="6"/>
  <c r="J17" i="6"/>
  <c r="J5" i="6"/>
  <c r="J13" i="6"/>
  <c r="J15" i="6"/>
  <c r="J11" i="6"/>
  <c r="AB7" i="6"/>
  <c r="AB9" i="6"/>
  <c r="AB5" i="6"/>
  <c r="AB21" i="6"/>
  <c r="AD19" i="6"/>
  <c r="AD17" i="6"/>
  <c r="AD9" i="6"/>
  <c r="AD7" i="6"/>
  <c r="AD13" i="6"/>
  <c r="X17" i="6"/>
  <c r="X11" i="6"/>
  <c r="X13" i="6"/>
  <c r="X9" i="6"/>
  <c r="X21" i="6"/>
  <c r="X15" i="6"/>
  <c r="H19" i="6"/>
  <c r="H17" i="6"/>
  <c r="H5" i="6"/>
  <c r="H7" i="6"/>
  <c r="H11" i="6"/>
  <c r="H13" i="6"/>
  <c r="H15" i="6"/>
  <c r="H21" i="6"/>
  <c r="H9" i="6"/>
  <c r="Z7" i="6"/>
  <c r="Z5" i="6"/>
  <c r="Z13" i="6"/>
  <c r="Z17" i="6"/>
  <c r="Z11" i="6"/>
  <c r="Z19" i="6"/>
  <c r="L19" i="6"/>
  <c r="L11" i="6"/>
  <c r="L7" i="6"/>
  <c r="L5" i="6"/>
  <c r="L9" i="6"/>
  <c r="L15" i="6"/>
  <c r="L13" i="6"/>
  <c r="L21" i="6"/>
  <c r="L17" i="6"/>
  <c r="N17" i="6"/>
  <c r="N19" i="6"/>
  <c r="N11" i="6"/>
  <c r="N15" i="6"/>
  <c r="N13" i="6"/>
  <c r="N9" i="6"/>
  <c r="N5" i="6"/>
  <c r="N7" i="6"/>
  <c r="N21" i="6"/>
  <c r="P3" i="6"/>
  <c r="U5" i="5"/>
  <c r="T19" i="6" s="1"/>
  <c r="AF3" i="6"/>
  <c r="AK5" i="5"/>
  <c r="AD11" i="6" l="1"/>
  <c r="AB11" i="6"/>
  <c r="R15" i="6"/>
  <c r="R19" i="6"/>
  <c r="V20" i="6"/>
  <c r="AA7" i="6"/>
  <c r="T9" i="6"/>
  <c r="Q17" i="6"/>
  <c r="X12" i="6"/>
  <c r="X10" i="6"/>
  <c r="Y18" i="6"/>
  <c r="V13" i="6"/>
  <c r="AC19" i="6"/>
  <c r="W21" i="6"/>
  <c r="AD10" i="6"/>
  <c r="AB20" i="6"/>
  <c r="S18" i="6"/>
  <c r="Q9" i="6"/>
  <c r="AC18" i="6"/>
  <c r="AA11" i="6"/>
  <c r="T21" i="6"/>
  <c r="Y16" i="6"/>
  <c r="V17" i="6"/>
  <c r="AC11" i="6"/>
  <c r="W7" i="6"/>
  <c r="R14" i="6"/>
  <c r="Z14" i="6"/>
  <c r="P6" i="6"/>
  <c r="P12" i="6"/>
  <c r="P18" i="6"/>
  <c r="P8" i="6"/>
  <c r="P20" i="6"/>
  <c r="P4" i="6"/>
  <c r="P14" i="6"/>
  <c r="P16" i="6"/>
  <c r="P10" i="6"/>
  <c r="X5" i="6"/>
  <c r="AD15" i="6"/>
  <c r="AB13" i="6"/>
  <c r="R21" i="6"/>
  <c r="V6" i="6"/>
  <c r="V8" i="6"/>
  <c r="AA21" i="6"/>
  <c r="AC6" i="6"/>
  <c r="S8" i="6"/>
  <c r="Q19" i="6"/>
  <c r="X16" i="6"/>
  <c r="Q8" i="6"/>
  <c r="AA16" i="6"/>
  <c r="S11" i="6"/>
  <c r="U5" i="6"/>
  <c r="Y14" i="6"/>
  <c r="V5" i="6"/>
  <c r="AC15" i="6"/>
  <c r="AD4" i="6"/>
  <c r="AB12" i="6"/>
  <c r="AE6" i="6"/>
  <c r="Y7" i="6"/>
  <c r="U8" i="6"/>
  <c r="S16" i="6"/>
  <c r="Q11" i="6"/>
  <c r="Y6" i="6"/>
  <c r="S19" i="6"/>
  <c r="U11" i="6"/>
  <c r="Y12" i="6"/>
  <c r="V21" i="6"/>
  <c r="AC9" i="6"/>
  <c r="R16" i="6"/>
  <c r="Z16" i="6"/>
  <c r="Z15" i="6"/>
  <c r="Z21" i="6"/>
  <c r="X7" i="6"/>
  <c r="AD5" i="6"/>
  <c r="AB15" i="6"/>
  <c r="R13" i="6"/>
  <c r="V12" i="6"/>
  <c r="U6" i="6"/>
  <c r="S6" i="6"/>
  <c r="Q21" i="6"/>
  <c r="U4" i="6"/>
  <c r="AE4" i="6"/>
  <c r="Y13" i="6"/>
  <c r="X14" i="6"/>
  <c r="AC20" i="6"/>
  <c r="AA9" i="6"/>
  <c r="T15" i="6"/>
  <c r="Q18" i="6"/>
  <c r="AA10" i="6"/>
  <c r="S13" i="6"/>
  <c r="U17" i="6"/>
  <c r="AD20" i="6"/>
  <c r="AB16" i="6"/>
  <c r="T6" i="6"/>
  <c r="W10" i="6"/>
  <c r="AE7" i="6"/>
  <c r="AE18" i="6"/>
  <c r="Y5" i="6"/>
  <c r="Q4" i="6"/>
  <c r="AA8" i="6"/>
  <c r="S21" i="6"/>
  <c r="T7" i="6"/>
  <c r="Q16" i="6"/>
  <c r="AA20" i="6"/>
  <c r="S7" i="6"/>
  <c r="U7" i="6"/>
  <c r="R6" i="6"/>
  <c r="Z6" i="6"/>
  <c r="R9" i="6"/>
  <c r="V16" i="6"/>
  <c r="AE8" i="6"/>
  <c r="Y15" i="6"/>
  <c r="W4" i="6"/>
  <c r="AE13" i="6"/>
  <c r="X4" i="6"/>
  <c r="AC16" i="6"/>
  <c r="S20" i="6"/>
  <c r="Q7" i="6"/>
  <c r="AC10" i="6"/>
  <c r="AA5" i="6"/>
  <c r="T11" i="6"/>
  <c r="AD8" i="6"/>
  <c r="AB14" i="6"/>
  <c r="W16" i="6"/>
  <c r="W17" i="6"/>
  <c r="T14" i="6"/>
  <c r="W8" i="6"/>
  <c r="AE11" i="6"/>
  <c r="AC8" i="6"/>
  <c r="AA13" i="6"/>
  <c r="T17" i="6"/>
  <c r="Q12" i="6"/>
  <c r="AA14" i="6"/>
  <c r="R4" i="6"/>
  <c r="Z4" i="6"/>
  <c r="R11" i="6"/>
  <c r="V14" i="6"/>
  <c r="T20" i="6"/>
  <c r="W20" i="6"/>
  <c r="AE5" i="6"/>
  <c r="T18" i="6"/>
  <c r="W9" i="6"/>
  <c r="X20" i="6"/>
  <c r="U16" i="6"/>
  <c r="S14" i="6"/>
  <c r="Y17" i="6"/>
  <c r="U20" i="6"/>
  <c r="S4" i="6"/>
  <c r="Q13" i="6"/>
  <c r="AD6" i="6"/>
  <c r="AD14" i="6"/>
  <c r="AB4" i="6"/>
  <c r="W13" i="6"/>
  <c r="AC7" i="6"/>
  <c r="T4" i="6"/>
  <c r="W11" i="6"/>
  <c r="U14" i="6"/>
  <c r="S10" i="6"/>
  <c r="Q15" i="6"/>
  <c r="AC14" i="6"/>
  <c r="AA15" i="6"/>
  <c r="R18" i="6"/>
  <c r="R20" i="6"/>
  <c r="Z20" i="6"/>
  <c r="AF12" i="6"/>
  <c r="AF10" i="6"/>
  <c r="AF14" i="6"/>
  <c r="AF18" i="6"/>
  <c r="AF8" i="6"/>
  <c r="AF16" i="6"/>
  <c r="AF6" i="6"/>
  <c r="AF20" i="6"/>
  <c r="AF4" i="6"/>
  <c r="V18" i="6"/>
  <c r="W5" i="6"/>
  <c r="V15" i="6"/>
  <c r="AC17" i="6"/>
  <c r="X6" i="6"/>
  <c r="AE16" i="6"/>
  <c r="Y19" i="6"/>
  <c r="AE21" i="6"/>
  <c r="U10" i="6"/>
  <c r="AE12" i="6"/>
  <c r="Y11" i="6"/>
  <c r="AD12" i="6"/>
  <c r="AB10" i="6"/>
  <c r="AB6" i="6"/>
  <c r="Y20" i="6"/>
  <c r="V9" i="6"/>
  <c r="AC21" i="6"/>
  <c r="V19" i="6"/>
  <c r="AC5" i="6"/>
  <c r="AE20" i="6"/>
  <c r="Y21" i="6"/>
  <c r="U12" i="6"/>
  <c r="S12" i="6"/>
  <c r="Q5" i="6"/>
  <c r="R8" i="6"/>
  <c r="Z8" i="6"/>
  <c r="Z18" i="6"/>
  <c r="Z9" i="6"/>
  <c r="X19" i="6"/>
  <c r="AD21" i="6"/>
  <c r="AB17" i="6"/>
  <c r="AB19" i="6"/>
  <c r="R7" i="6"/>
  <c r="V4" i="6"/>
  <c r="Y10" i="6"/>
  <c r="V11" i="6"/>
  <c r="AC13" i="6"/>
  <c r="Y8" i="6"/>
  <c r="AA18" i="6"/>
  <c r="S5" i="6"/>
  <c r="U13" i="6"/>
  <c r="X8" i="6"/>
  <c r="T8" i="6"/>
  <c r="W18" i="6"/>
  <c r="AE17" i="6"/>
  <c r="AE14" i="6"/>
  <c r="AE19" i="6"/>
  <c r="AD16" i="6"/>
  <c r="AB8" i="6"/>
  <c r="AC4" i="6"/>
  <c r="Q20" i="6"/>
  <c r="AA6" i="6"/>
  <c r="S9" i="6"/>
  <c r="U19" i="6"/>
  <c r="Y4" i="6"/>
  <c r="V7" i="6"/>
  <c r="U21" i="6"/>
  <c r="T12" i="6"/>
  <c r="W6" i="6"/>
  <c r="AE15" i="6"/>
  <c r="AE10" i="6"/>
  <c r="Y9" i="6"/>
  <c r="R10" i="6"/>
  <c r="Z10" i="6"/>
  <c r="AC12" i="6"/>
  <c r="AF19" i="6"/>
  <c r="AF17" i="6"/>
  <c r="AF11" i="6"/>
  <c r="AF5" i="6"/>
  <c r="AF7" i="6"/>
  <c r="AF9" i="6"/>
  <c r="AF15" i="6"/>
  <c r="AF13" i="6"/>
  <c r="AF21" i="6"/>
  <c r="P7" i="6"/>
  <c r="P5" i="6"/>
  <c r="P13" i="6"/>
  <c r="P15" i="6"/>
  <c r="P9" i="6"/>
  <c r="P17" i="6"/>
  <c r="P11" i="6"/>
  <c r="P19" i="6"/>
  <c r="P21" i="6"/>
</calcChain>
</file>

<file path=xl/sharedStrings.xml><?xml version="1.0" encoding="utf-8"?>
<sst xmlns="http://schemas.openxmlformats.org/spreadsheetml/2006/main" count="693" uniqueCount="200">
  <si>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</si>
  <si>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</si>
  <si>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</si>
  <si>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</si>
  <si>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</si>
  <si>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</si>
  <si>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</si>
  <si>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</si>
  <si>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</si>
  <si>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</si>
  <si>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</si>
  <si>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</si>
  <si>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</si>
  <si>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</si>
  <si>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</si>
  <si>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</si>
  <si>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</si>
  <si>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</si>
  <si>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</si>
  <si>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</si>
  <si>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</si>
  <si>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</si>
  <si>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</si>
  <si>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</si>
  <si>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</si>
  <si>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</si>
  <si>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</si>
  <si>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</si>
  <si>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</si>
  <si>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</si>
  <si>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</si>
  <si>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</si>
  <si>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</si>
  <si>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</si>
  <si>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</si>
  <si>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</si>
  <si>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</si>
  <si>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</si>
  <si>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</si>
  <si>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</si>
  <si>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</si>
  <si>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</si>
  <si>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</si>
  <si>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</si>
  <si>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</si>
  <si>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</si>
  <si>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</si>
  <si>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</si>
  <si>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</si>
  <si>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</si>
  <si>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</si>
  <si>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</si>
  <si>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</si>
  <si>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</si>
  <si>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</si>
  <si>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</si>
  <si>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</si>
  <si>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</si>
  <si>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CHCS</t>
  </si>
  <si>
    <t>Commercial space heat  demand - Commercial Services</t>
  </si>
  <si>
    <t>CHPS</t>
  </si>
  <si>
    <t>Commercial space heat demand - Public Services</t>
  </si>
  <si>
    <t>CCCS</t>
  </si>
  <si>
    <t>Commercial space cooling demand - Commercial Services</t>
  </si>
  <si>
    <t>CCPS</t>
  </si>
  <si>
    <t>Commercial space cooling demand - Public Services</t>
  </si>
  <si>
    <t>CWCS</t>
  </si>
  <si>
    <t>Commercial water heating demand - Commercial Services</t>
  </si>
  <si>
    <t>CWPS</t>
  </si>
  <si>
    <t>Commercial water heating demand - Public Services</t>
  </si>
  <si>
    <t>CLIG</t>
  </si>
  <si>
    <t>Commercial Lighting Demand</t>
  </si>
  <si>
    <t>CCOK</t>
  </si>
  <si>
    <t>Commercial Cooking Demand</t>
  </si>
  <si>
    <t>CREF</t>
  </si>
  <si>
    <t>Commercial Refrigeration Demand</t>
  </si>
  <si>
    <t>CPLI</t>
  </si>
  <si>
    <t>Commercial Public Lighting Demand</t>
  </si>
  <si>
    <t>COEL</t>
  </si>
  <si>
    <t>Commercial Other Electric Demand</t>
  </si>
  <si>
    <t>COEN</t>
  </si>
  <si>
    <t>Commercial Other Energy Demand</t>
  </si>
  <si>
    <t>CDCE</t>
  </si>
  <si>
    <t>Commercial Data Centres Energy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</si>
  <si>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</si>
  <si>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</si>
  <si>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</si>
  <si>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</si>
  <si>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</si>
  <si>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</si>
  <si>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</si>
  <si>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</si>
  <si>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</si>
  <si>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</si>
  <si>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</si>
  <si>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</si>
  <si>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</si>
  <si>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</si>
  <si>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</si>
  <si>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</si>
  <si>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</si>
  <si>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</si>
  <si>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</si>
  <si>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</si>
  <si>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</si>
  <si>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</si>
  <si>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</si>
  <si>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</si>
  <si>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</si>
  <si>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</si>
  <si>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</si>
  <si>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</si>
  <si>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</si>
  <si>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</si>
  <si>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</si>
  <si>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</si>
  <si>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</si>
  <si>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</si>
  <si>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</si>
  <si>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</si>
  <si>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</si>
  <si>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</si>
  <si>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</si>
  <si>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</si>
  <si>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</si>
  <si>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</si>
  <si>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</si>
  <si>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</si>
  <si>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</si>
  <si>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</si>
  <si>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</si>
  <si>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</si>
  <si>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</si>
  <si>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</si>
  <si>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</si>
  <si>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</si>
  <si>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</si>
  <si>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</si>
  <si>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</si>
  <si>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</si>
  <si>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</si>
  <si>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</si>
  <si>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</si>
  <si>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</si>
  <si>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</si>
  <si>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</si>
  <si>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</si>
  <si>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</si>
  <si>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</si>
  <si>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</si>
  <si>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</si>
  <si>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</si>
  <si>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</si>
  <si>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</si>
  <si>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</si>
  <si>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</si>
  <si>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</si>
  <si>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</si>
  <si>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</si>
  <si>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</si>
  <si>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</si>
  <si>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Residential Space Heating Apartment</t>
  </si>
  <si>
    <t>RSDSH_Att</t>
  </si>
  <si>
    <t>Residential Space Heating Attached</t>
  </si>
  <si>
    <t>RSDSH_Det</t>
  </si>
  <si>
    <t>Residential Space Heating Detached</t>
  </si>
  <si>
    <t>RSDSC_Apt</t>
  </si>
  <si>
    <t>Residential Space Cooling Apartment</t>
  </si>
  <si>
    <t>RSDSC_Att</t>
  </si>
  <si>
    <t>Residential Space Cooling Attached</t>
  </si>
  <si>
    <t>RSDSC_Det</t>
  </si>
  <si>
    <t>Residential Space Cooling Detached</t>
  </si>
  <si>
    <t>RSDWH_Apt</t>
  </si>
  <si>
    <t>Residential Water Heating Apartment</t>
  </si>
  <si>
    <t>RSDWH_Att</t>
  </si>
  <si>
    <t>Residential Water Heating Attached</t>
  </si>
  <si>
    <t>RSDWH_Det</t>
  </si>
  <si>
    <t>Residential Water Heating Detached</t>
  </si>
  <si>
    <t>RSDLT_Apt</t>
  </si>
  <si>
    <t>Residential Lighting Apartment</t>
  </si>
  <si>
    <t>RSDLT_Att</t>
  </si>
  <si>
    <t>Residential Lighting Attached</t>
  </si>
  <si>
    <t>RSDLT_Det</t>
  </si>
  <si>
    <t>Residential Lighting Detached</t>
  </si>
  <si>
    <t>RSDPF_Apt</t>
  </si>
  <si>
    <t>Residential Pumps &amp; Fans Apartment</t>
  </si>
  <si>
    <t>RSDPF_Att</t>
  </si>
  <si>
    <t>Residential Pumps &amp; Fans Attached</t>
  </si>
  <si>
    <t>RSDPF_Det</t>
  </si>
  <si>
    <t>Residential Pumps &amp; Fans Detached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</si>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</sst>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E+00"/>
    <numFmt numFmtId="167" formatCode="\Te\x\t"/>
    <numFmt numFmtId="168" formatCode="0.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9" fillId="9" borderId="7">
      <alignment horizontal="center" vertical="center" wrapText="1"/>
    </xf>
  </cellStyleXfs>
  <cellXfs count="37">
    <xf numFmtId="0" fontId="0" fillId="0" borderId="0" xfId="0"/>
    <xf numFmtId="164" fontId="0" fillId="0" borderId="0" xfId="0" applyNumberFormat="1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5" fontId="4" fillId="0" borderId="0" xfId="1" applyNumberFormat="1"/>
    <xf numFmtId="166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0" fontId="12" fillId="0" borderId="0" xfId="0" applyFont="1"/>
    <xf numFmtId="167" fontId="13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4" fillId="10" borderId="8" xfId="2" applyFont="1" applyFill="1" applyBorder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15" fillId="0" borderId="0" xfId="0" applyFont="1" applyFill="1"/>
    <xf numFmtId="168" fontId="0" fillId="0" borderId="0" xfId="0" applyNumberFormat="1" applyFill="1"/>
    <xf numFmtId="168" fontId="0" fillId="0" borderId="0" xfId="0" applyNumberFormat="1"/>
    <xf numFmtId="0" fontId="0" fillId="0" borderId="0" xfId="0" applyFill="1" applyBorder="1"/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65"/>
  <sheetViews>
    <sheetView zoomScaleNormal="100" workbookViewId="0">
      <selection activeCell="H10" sqref="H10"/>
    </sheetView>
  </sheetViews>
  <sheetFormatPr defaultRowHeight="12.75" x14ac:dyDescent="0.2"/>
  <cols>
    <col min="1" max="6" width="9.140625" style="4"/>
    <col min="7" max="7" width="10.7109375" style="4" bestFit="1" customWidth="1"/>
    <col min="8" max="8" width="9.140625" style="4"/>
    <col min="9" max="9" width="11.7109375" style="4" bestFit="1" customWidth="1"/>
    <col min="10" max="16384" width="9.140625" style="4"/>
  </cols>
  <sheetData>
    <row r="4" spans="3:37" x14ac:dyDescent="0.2">
      <c r="C4" s="3" t="s">
        <v>88</v>
      </c>
    </row>
    <row r="5" spans="3:37" ht="15.75" thickBot="1" x14ac:dyDescent="0.3">
      <c r="C5" s="5" t="s">
        <v>89</v>
      </c>
      <c r="D5" s="6" t="s">
        <v>90</v>
      </c>
      <c r="E5" s="7" t="s">
        <v>91</v>
      </c>
      <c r="F5" s="7" t="s">
        <v>1</v>
      </c>
      <c r="G5" s="7" t="s">
        <v>2</v>
      </c>
      <c r="H5" s="7" t="s">
        <v>87</v>
      </c>
      <c r="I5" s="8" t="s">
        <v>4</v>
      </c>
      <c r="J5" s="9" t="str">
        <f>Regions!C$3</f>
        <v>IE</v>
      </c>
      <c r="K5" s="9" t="str">
        <f>Regions!D$3</f>
        <v>National</v>
      </c>
      <c r="L5" s="9" t="str">
        <f>Regions!E$3</f>
        <v>IE-CW</v>
      </c>
      <c r="M5" s="9" t="str">
        <f>Regions!F$3</f>
        <v>IE-D</v>
      </c>
      <c r="N5" s="9" t="str">
        <f>Regions!G$3</f>
        <v>IE-KE</v>
      </c>
      <c r="O5" s="9" t="str">
        <f>Regions!H$3</f>
        <v>IE-KK</v>
      </c>
      <c r="P5" s="9" t="str">
        <f>Regions!I$3</f>
        <v>IE-LS</v>
      </c>
      <c r="Q5" s="9" t="str">
        <f>Regions!J$3</f>
        <v>IE-LD</v>
      </c>
      <c r="R5" s="9" t="str">
        <f>Regions!K$3</f>
        <v>IE-LH</v>
      </c>
      <c r="S5" s="9" t="str">
        <f>Regions!L$3</f>
        <v>IE-MH</v>
      </c>
      <c r="T5" s="9" t="str">
        <f>Regions!M$3</f>
        <v>IE-OY</v>
      </c>
      <c r="U5" s="9" t="str">
        <f>Regions!N$3</f>
        <v>IE-WH</v>
      </c>
      <c r="V5" s="9" t="str">
        <f>Regions!O$3</f>
        <v>IE-WX</v>
      </c>
      <c r="W5" s="9" t="str">
        <f>Regions!P$3</f>
        <v>IE-WW</v>
      </c>
      <c r="X5" s="9" t="str">
        <f>Regions!Q$3</f>
        <v>IE-CE</v>
      </c>
      <c r="Y5" s="9" t="str">
        <f>Regions!R$3</f>
        <v>IE-CO</v>
      </c>
      <c r="Z5" s="9" t="str">
        <f>Regions!S$3</f>
        <v>IE-KY</v>
      </c>
      <c r="AA5" s="9" t="str">
        <f>Regions!T$3</f>
        <v>IE-LK</v>
      </c>
      <c r="AB5" s="9" t="str">
        <f>Regions!U$3</f>
        <v>IE-TA</v>
      </c>
      <c r="AC5" s="9" t="str">
        <f>Regions!V$3</f>
        <v>IE-WD</v>
      </c>
      <c r="AD5" s="9" t="str">
        <f>Regions!W$3</f>
        <v>IE-G</v>
      </c>
      <c r="AE5" s="9" t="str">
        <f>Regions!X$3</f>
        <v>IE-LM</v>
      </c>
      <c r="AF5" s="9" t="str">
        <f>Regions!Y$3</f>
        <v>IE-MO</v>
      </c>
      <c r="AG5" s="9" t="str">
        <f>Regions!Z$3</f>
        <v>IE-RN</v>
      </c>
      <c r="AH5" s="9" t="str">
        <f>Regions!AA$3</f>
        <v>IE-SO</v>
      </c>
      <c r="AI5" s="9" t="str">
        <f>Regions!AB$3</f>
        <v>IE-CN</v>
      </c>
      <c r="AJ5" s="9" t="str">
        <f>Regions!AC$3</f>
        <v>IE-DL</v>
      </c>
      <c r="AK5" s="9" t="str">
        <f>Regions!AD$3</f>
        <v>IE-MN</v>
      </c>
    </row>
    <row r="6" spans="3:37" ht="15" x14ac:dyDescent="0.25">
      <c r="C6" s="4" t="s">
        <v>92</v>
      </c>
      <c r="D6" s="25" t="s">
        <v>93</v>
      </c>
      <c r="G6" s="11" t="s">
        <v>85</v>
      </c>
      <c r="H6" s="4">
        <v>2018</v>
      </c>
      <c r="I6" s="4" t="s">
        <v>34</v>
      </c>
      <c r="J6" s="23">
        <v>14.5565610923972</v>
      </c>
      <c r="K6" s="24"/>
      <c r="L6" s="23">
        <v>0.19075815329593299</v>
      </c>
      <c r="M6" s="23">
        <v>3.8137077787050999</v>
      </c>
      <c r="N6" s="23">
        <v>0.70334338163959498</v>
      </c>
      <c r="O6" s="23">
        <v>0.32630593319176299</v>
      </c>
      <c r="P6" s="23">
        <v>0.25725946218495199</v>
      </c>
      <c r="Q6" s="23">
        <v>0.129264106093787</v>
      </c>
      <c r="R6" s="23">
        <v>0.37066642356770202</v>
      </c>
      <c r="S6" s="23">
        <v>0.61012642539130302</v>
      </c>
      <c r="T6" s="23">
        <v>0.25256357827040099</v>
      </c>
      <c r="U6" s="23">
        <v>0.28627808516599801</v>
      </c>
      <c r="V6" s="23">
        <v>0.49824919039150301</v>
      </c>
      <c r="W6" s="23">
        <v>0.44072764898712002</v>
      </c>
      <c r="X6" s="23">
        <v>0.38789417997018399</v>
      </c>
      <c r="Y6" s="23">
        <v>1.6403528726431</v>
      </c>
      <c r="Z6" s="23">
        <v>0.50223766282260596</v>
      </c>
      <c r="AA6" s="23">
        <v>0.59887772521592197</v>
      </c>
      <c r="AB6" s="23">
        <v>0.54597893159747002</v>
      </c>
      <c r="AC6" s="23">
        <v>0.36254754715780002</v>
      </c>
      <c r="AD6" s="23">
        <v>0.81031808544859996</v>
      </c>
      <c r="AE6" s="23">
        <v>0.103998215898054</v>
      </c>
      <c r="AF6" s="23">
        <v>0.43396473286285803</v>
      </c>
      <c r="AG6" s="23">
        <v>0.22701130303233</v>
      </c>
      <c r="AH6" s="23">
        <v>0.20014421509334299</v>
      </c>
      <c r="AI6" s="23">
        <v>0.22324073939976699</v>
      </c>
      <c r="AJ6" s="23">
        <v>0.43304852577361902</v>
      </c>
      <c r="AK6" s="23">
        <v>0.20769618859639599</v>
      </c>
    </row>
    <row r="7" spans="3:37" ht="15" x14ac:dyDescent="0.25">
      <c r="C7" s="4" t="s">
        <v>92</v>
      </c>
      <c r="D7" s="25" t="s">
        <v>93</v>
      </c>
      <c r="G7" s="11" t="s">
        <v>85</v>
      </c>
      <c r="H7" s="4">
        <v>2018</v>
      </c>
      <c r="I7" s="4" t="s">
        <v>36</v>
      </c>
      <c r="J7" s="23">
        <v>31.276118540281001</v>
      </c>
      <c r="K7" s="24"/>
      <c r="L7" s="23">
        <v>0.43519149385547101</v>
      </c>
      <c r="M7" s="23">
        <v>7.6211536449989303</v>
      </c>
      <c r="N7" s="23">
        <v>1.55190938276765</v>
      </c>
      <c r="O7" s="23">
        <v>0.73703191607760699</v>
      </c>
      <c r="P7" s="23">
        <v>0.55451713599955699</v>
      </c>
      <c r="Q7" s="23">
        <v>0.28568437258778701</v>
      </c>
      <c r="R7" s="23">
        <v>0.76950577172521395</v>
      </c>
      <c r="S7" s="23">
        <v>1.33594997982505</v>
      </c>
      <c r="T7" s="23">
        <v>0.56616320344762305</v>
      </c>
      <c r="U7" s="23">
        <v>0.63911185847442997</v>
      </c>
      <c r="V7" s="23">
        <v>1.1334816009734401</v>
      </c>
      <c r="W7" s="23">
        <v>0.96185938421931305</v>
      </c>
      <c r="X7" s="23">
        <v>0.87235861089184197</v>
      </c>
      <c r="Y7" s="23">
        <v>3.5254749048173299</v>
      </c>
      <c r="Z7" s="23">
        <v>1.15388698840036</v>
      </c>
      <c r="AA7" s="23">
        <v>1.29957366713114</v>
      </c>
      <c r="AB7" s="23">
        <v>1.2604324784412999</v>
      </c>
      <c r="AC7" s="23">
        <v>0.79517788054022298</v>
      </c>
      <c r="AD7" s="23">
        <v>1.7803554187858499</v>
      </c>
      <c r="AE7" s="23">
        <v>0.23333731031609201</v>
      </c>
      <c r="AF7" s="23">
        <v>0.98601597898071303</v>
      </c>
      <c r="AG7" s="23">
        <v>0.53090140271719199</v>
      </c>
      <c r="AH7" s="23">
        <v>0.43310682655274901</v>
      </c>
      <c r="AI7" s="23">
        <v>0.47060177269377002</v>
      </c>
      <c r="AJ7" s="23">
        <v>0.86668930093951202</v>
      </c>
      <c r="AK7" s="23">
        <v>0.47664625412085698</v>
      </c>
    </row>
    <row r="8" spans="3:37" ht="15" x14ac:dyDescent="0.25">
      <c r="C8" s="4" t="s">
        <v>92</v>
      </c>
      <c r="D8" s="25" t="s">
        <v>93</v>
      </c>
      <c r="G8" s="11" t="s">
        <v>85</v>
      </c>
      <c r="H8" s="4">
        <v>2018</v>
      </c>
      <c r="I8" s="4" t="s">
        <v>38</v>
      </c>
      <c r="J8" s="23">
        <v>27.131577542973599</v>
      </c>
      <c r="K8" s="24"/>
      <c r="L8" s="23">
        <v>0.373897486374975</v>
      </c>
      <c r="M8" s="23">
        <v>6.66074493403499</v>
      </c>
      <c r="N8" s="23">
        <v>1.3457957919305099</v>
      </c>
      <c r="O8" s="23">
        <v>0.64805463087287196</v>
      </c>
      <c r="P8" s="23">
        <v>0.48149946813234101</v>
      </c>
      <c r="Q8" s="23">
        <v>0.247929982488685</v>
      </c>
      <c r="R8" s="23">
        <v>0.67368745787157902</v>
      </c>
      <c r="S8" s="23">
        <v>1.1456149031137901</v>
      </c>
      <c r="T8" s="23">
        <v>0.49378011021821799</v>
      </c>
      <c r="U8" s="23">
        <v>0.54722173482691405</v>
      </c>
      <c r="V8" s="23">
        <v>0.97262646758485305</v>
      </c>
      <c r="W8" s="23">
        <v>0.83286416374941896</v>
      </c>
      <c r="X8" s="23">
        <v>0.74674766413249005</v>
      </c>
      <c r="Y8" s="23">
        <v>3.0449422514531701</v>
      </c>
      <c r="Z8" s="23">
        <v>1.0126394376791299</v>
      </c>
      <c r="AA8" s="23">
        <v>1.1217784798314201</v>
      </c>
      <c r="AB8" s="23">
        <v>1.08524276473925</v>
      </c>
      <c r="AC8" s="23">
        <v>0.68342924139985906</v>
      </c>
      <c r="AD8" s="23">
        <v>1.55274051805081</v>
      </c>
      <c r="AE8" s="23">
        <v>0.20031586047476799</v>
      </c>
      <c r="AF8" s="23">
        <v>0.86102306186829503</v>
      </c>
      <c r="AG8" s="23">
        <v>0.451316097288887</v>
      </c>
      <c r="AH8" s="23">
        <v>0.37617525772313698</v>
      </c>
      <c r="AI8" s="23">
        <v>0.40231788404487301</v>
      </c>
      <c r="AJ8" s="23">
        <v>0.74109890371757103</v>
      </c>
      <c r="AK8" s="23">
        <v>0.42809298937083901</v>
      </c>
    </row>
    <row r="9" spans="3:37" ht="15" x14ac:dyDescent="0.25">
      <c r="C9" s="4" t="s">
        <v>92</v>
      </c>
      <c r="D9" s="25" t="s">
        <v>93</v>
      </c>
      <c r="G9" s="11" t="s">
        <v>85</v>
      </c>
      <c r="H9" s="4">
        <v>2018</v>
      </c>
      <c r="I9" s="4" t="s">
        <v>40</v>
      </c>
      <c r="J9" s="23">
        <v>11.625551</v>
      </c>
      <c r="K9" s="24"/>
      <c r="L9" s="23">
        <v>0.17794099599204999</v>
      </c>
      <c r="M9" s="23">
        <v>2.6576907930321299</v>
      </c>
      <c r="N9" s="23">
        <v>0.48228404218784598</v>
      </c>
      <c r="O9" s="23">
        <v>0.31014966827589202</v>
      </c>
      <c r="P9" s="23">
        <v>0.22090468018989401</v>
      </c>
      <c r="Q9" s="23">
        <v>0.106603976450188</v>
      </c>
      <c r="R9" s="23">
        <v>0.27935990585939302</v>
      </c>
      <c r="S9" s="23">
        <v>0.43225128206324598</v>
      </c>
      <c r="T9" s="23">
        <v>0.20333600685129699</v>
      </c>
      <c r="U9" s="23">
        <v>0.23152778091853199</v>
      </c>
      <c r="V9" s="23">
        <v>0.46795618987426502</v>
      </c>
      <c r="W9" s="23">
        <v>0.30871042636808299</v>
      </c>
      <c r="X9" s="23">
        <v>0.30378726686741397</v>
      </c>
      <c r="Y9" s="23">
        <v>1.6254277052660899</v>
      </c>
      <c r="Z9" s="23">
        <v>0.44225677339931202</v>
      </c>
      <c r="AA9" s="23">
        <v>0.49831113834882401</v>
      </c>
      <c r="AB9" s="23">
        <v>0.40793968700183098</v>
      </c>
      <c r="AC9" s="23">
        <v>0.3789208277735</v>
      </c>
      <c r="AD9" s="23">
        <v>0.60506096800451603</v>
      </c>
      <c r="AE9" s="23">
        <v>8.0693470189707697E-2</v>
      </c>
      <c r="AF9" s="23">
        <v>0.34078379979033402</v>
      </c>
      <c r="AG9" s="23">
        <v>0.15133440977952001</v>
      </c>
      <c r="AH9" s="23">
        <v>0.16503078794415499</v>
      </c>
      <c r="AI9" s="23">
        <v>0.19182704360164701</v>
      </c>
      <c r="AJ9" s="23">
        <v>0.40087863270627699</v>
      </c>
      <c r="AK9" s="23">
        <v>0.154582741264056</v>
      </c>
    </row>
    <row r="10" spans="3:37" ht="15" x14ac:dyDescent="0.25">
      <c r="C10" s="4" t="s">
        <v>92</v>
      </c>
      <c r="D10" s="25" t="s">
        <v>93</v>
      </c>
      <c r="G10" s="11" t="s">
        <v>85</v>
      </c>
      <c r="H10" s="4">
        <v>2018</v>
      </c>
      <c r="I10" s="4" t="s">
        <v>42</v>
      </c>
      <c r="J10" s="23">
        <v>7.7245727925227703</v>
      </c>
      <c r="K10" s="24"/>
      <c r="L10" s="23">
        <v>9.2353600579585193E-2</v>
      </c>
      <c r="M10" s="23">
        <v>2.18565051154552</v>
      </c>
      <c r="N10" s="23">
        <v>0.36094016622216002</v>
      </c>
      <c r="O10" s="23">
        <v>0.160971553655473</v>
      </c>
      <c r="P10" s="23">
        <v>0.13739325701343899</v>
      </c>
      <c r="Q10" s="23">
        <v>6.6303111018221506E-2</v>
      </c>
      <c r="R10" s="23">
        <v>0.20907225210952099</v>
      </c>
      <c r="S10" s="23">
        <v>0.31639527280693802</v>
      </c>
      <c r="T10" s="23">
        <v>0.126466294083908</v>
      </c>
      <c r="U10" s="23">
        <v>0.14400037102947</v>
      </c>
      <c r="V10" s="23">
        <v>0.24287511041201201</v>
      </c>
      <c r="W10" s="23">
        <v>0.23103810796296301</v>
      </c>
      <c r="X10" s="23">
        <v>0.19274182814699201</v>
      </c>
      <c r="Y10" s="23">
        <v>0.880626263602864</v>
      </c>
      <c r="Z10" s="23">
        <v>0.239606430141375</v>
      </c>
      <c r="AA10" s="23">
        <v>0.31616005760135901</v>
      </c>
      <c r="AB10" s="23">
        <v>0.25882270135028701</v>
      </c>
      <c r="AC10" s="23">
        <v>0.18845766705778599</v>
      </c>
      <c r="AD10" s="23">
        <v>0.418614934630201</v>
      </c>
      <c r="AE10" s="23">
        <v>5.1980938259190403E-2</v>
      </c>
      <c r="AF10" s="23">
        <v>0.21170504023817699</v>
      </c>
      <c r="AG10" s="23">
        <v>0.104701587785582</v>
      </c>
      <c r="AH10" s="23">
        <v>0.106309162052679</v>
      </c>
      <c r="AI10" s="23">
        <v>0.12357071379453501</v>
      </c>
      <c r="AJ10" s="23">
        <v>0.25823709659708599</v>
      </c>
      <c r="AK10" s="23">
        <v>9.95787628254481E-2</v>
      </c>
    </row>
    <row r="11" spans="3:37" ht="15" x14ac:dyDescent="0.25">
      <c r="C11" s="4" t="s">
        <v>92</v>
      </c>
      <c r="D11" s="25" t="s">
        <v>93</v>
      </c>
      <c r="G11" s="11" t="s">
        <v>85</v>
      </c>
      <c r="H11" s="4">
        <v>2018</v>
      </c>
      <c r="I11" s="4" t="s">
        <v>44</v>
      </c>
      <c r="J11" s="23">
        <v>3.5132998087277199</v>
      </c>
      <c r="K11" s="24"/>
      <c r="L11" s="23">
        <v>4.2004379525771102E-2</v>
      </c>
      <c r="M11" s="23">
        <v>0.99408028513777102</v>
      </c>
      <c r="N11" s="23">
        <v>0.16416325549782501</v>
      </c>
      <c r="O11" s="23">
        <v>7.3213282321037701E-2</v>
      </c>
      <c r="P11" s="23">
        <v>6.2489372105217399E-2</v>
      </c>
      <c r="Q11" s="23">
        <v>3.0156063450376601E-2</v>
      </c>
      <c r="R11" s="23">
        <v>9.5090501840783506E-2</v>
      </c>
      <c r="S11" s="23">
        <v>0.143903291650118</v>
      </c>
      <c r="T11" s="23">
        <v>5.75195572298293E-2</v>
      </c>
      <c r="U11" s="23">
        <v>6.5494427922832596E-2</v>
      </c>
      <c r="V11" s="23">
        <v>0.110464759912835</v>
      </c>
      <c r="W11" s="23">
        <v>0.105081039730871</v>
      </c>
      <c r="X11" s="23">
        <v>8.7663078095158206E-2</v>
      </c>
      <c r="Y11" s="23">
        <v>0.40052753292342302</v>
      </c>
      <c r="Z11" s="23">
        <v>0.108978094685117</v>
      </c>
      <c r="AA11" s="23">
        <v>0.14379631077765201</v>
      </c>
      <c r="AB11" s="23">
        <v>0.117718063066032</v>
      </c>
      <c r="AC11" s="23">
        <v>8.5714550618035304E-2</v>
      </c>
      <c r="AD11" s="23">
        <v>0.190394965426499</v>
      </c>
      <c r="AE11" s="23">
        <v>2.36420350158753E-2</v>
      </c>
      <c r="AF11" s="23">
        <v>9.6287949813282703E-2</v>
      </c>
      <c r="AG11" s="23">
        <v>4.7620506430678201E-2</v>
      </c>
      <c r="AH11" s="23">
        <v>4.8351665359049598E-2</v>
      </c>
      <c r="AI11" s="23">
        <v>5.6202585799816303E-2</v>
      </c>
      <c r="AJ11" s="23">
        <v>0.117451717583548</v>
      </c>
      <c r="AK11" s="23">
        <v>4.5290536808279797E-2</v>
      </c>
    </row>
    <row r="12" spans="3:37" ht="15" x14ac:dyDescent="0.25">
      <c r="C12" s="4" t="s">
        <v>92</v>
      </c>
      <c r="D12" s="25" t="s">
        <v>93</v>
      </c>
      <c r="G12" s="11" t="s">
        <v>85</v>
      </c>
      <c r="H12" s="4">
        <v>2018</v>
      </c>
      <c r="I12" s="4" t="s">
        <v>46</v>
      </c>
      <c r="J12" s="23">
        <v>21.784659175997099</v>
      </c>
      <c r="K12" s="24"/>
      <c r="L12" s="23">
        <v>0.26045346019004401</v>
      </c>
      <c r="M12" s="23">
        <v>6.1639203553045503</v>
      </c>
      <c r="N12" s="23">
        <v>1.0179149987024101</v>
      </c>
      <c r="O12" s="23">
        <v>0.45396820349853301</v>
      </c>
      <c r="P12" s="23">
        <v>0.387473243829765</v>
      </c>
      <c r="Q12" s="23">
        <v>0.18698647998221901</v>
      </c>
      <c r="R12" s="23">
        <v>0.58962066611279595</v>
      </c>
      <c r="S12" s="23">
        <v>0.89229053413382597</v>
      </c>
      <c r="T12" s="23">
        <v>0.35665727903246103</v>
      </c>
      <c r="U12" s="23">
        <v>0.40610647195022498</v>
      </c>
      <c r="V12" s="23">
        <v>0.68495069497951599</v>
      </c>
      <c r="W12" s="23">
        <v>0.65156825805464502</v>
      </c>
      <c r="X12" s="23">
        <v>0.54356598713202597</v>
      </c>
      <c r="Y12" s="23">
        <v>2.4835215524915499</v>
      </c>
      <c r="Z12" s="23">
        <v>0.67573243947675998</v>
      </c>
      <c r="AA12" s="23">
        <v>0.89162718572295796</v>
      </c>
      <c r="AB12" s="23">
        <v>0.72992571723638999</v>
      </c>
      <c r="AC12" s="23">
        <v>0.53148389642096905</v>
      </c>
      <c r="AD12" s="23">
        <v>1.1805680290473299</v>
      </c>
      <c r="AE12" s="23">
        <v>0.146595423985277</v>
      </c>
      <c r="AF12" s="23">
        <v>0.59704559349789399</v>
      </c>
      <c r="AG12" s="23">
        <v>0.29527696435231898</v>
      </c>
      <c r="AH12" s="23">
        <v>0.29981060762935702</v>
      </c>
      <c r="AI12" s="23">
        <v>0.34849123135384003</v>
      </c>
      <c r="AJ12" s="23">
        <v>0.72827420843415902</v>
      </c>
      <c r="AK12" s="23">
        <v>0.28082969344526898</v>
      </c>
    </row>
    <row r="13" spans="3:37" ht="15" x14ac:dyDescent="0.25">
      <c r="C13" s="4" t="s">
        <v>92</v>
      </c>
      <c r="D13" s="25" t="s">
        <v>93</v>
      </c>
      <c r="G13" s="11" t="s">
        <v>85</v>
      </c>
      <c r="H13" s="4">
        <v>2018</v>
      </c>
      <c r="I13" s="4" t="s">
        <v>48</v>
      </c>
      <c r="J13" s="23">
        <v>0.23349320028657899</v>
      </c>
      <c r="K13" s="24"/>
      <c r="L13" s="23">
        <v>0</v>
      </c>
      <c r="M13" s="23">
        <v>0.13599128494106499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4.7489540821759602E-2</v>
      </c>
      <c r="Y13" s="23">
        <v>4.7056267691773199E-4</v>
      </c>
      <c r="Z13" s="23">
        <v>4.7235778638893701E-2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9.4112535383546506E-5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</row>
    <row r="14" spans="3:37" ht="15" x14ac:dyDescent="0.25">
      <c r="C14" s="4" t="s">
        <v>92</v>
      </c>
      <c r="D14" s="25" t="s">
        <v>93</v>
      </c>
      <c r="G14" s="11" t="s">
        <v>85</v>
      </c>
      <c r="H14" s="4">
        <v>2018</v>
      </c>
      <c r="I14" s="12" t="s">
        <v>50</v>
      </c>
      <c r="J14" s="23">
        <v>45.935836654432002</v>
      </c>
      <c r="K14" s="24"/>
      <c r="L14" s="23">
        <v>0</v>
      </c>
      <c r="M14" s="23">
        <v>40.411547456014503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2.3928132767411898</v>
      </c>
      <c r="Y14" s="23">
        <v>2.2124403851853902</v>
      </c>
      <c r="Z14" s="23">
        <v>0.24110252653151401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0.68832808501139198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</row>
    <row r="15" spans="3:37" ht="15" x14ac:dyDescent="0.25">
      <c r="C15" s="4" t="s">
        <v>92</v>
      </c>
      <c r="D15" s="26" t="s">
        <v>93</v>
      </c>
      <c r="G15" s="11" t="s">
        <v>85</v>
      </c>
      <c r="H15" s="4">
        <v>2018</v>
      </c>
      <c r="I15" s="4" t="s">
        <v>94</v>
      </c>
      <c r="J15" s="23">
        <v>1.1293662452688</v>
      </c>
      <c r="K15" s="23">
        <v>1.1293662452688</v>
      </c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</row>
    <row r="16" spans="3:37" ht="15" x14ac:dyDescent="0.25">
      <c r="C16" s="4" t="s">
        <v>92</v>
      </c>
      <c r="D16" s="26" t="s">
        <v>93</v>
      </c>
      <c r="G16" s="11" t="s">
        <v>85</v>
      </c>
      <c r="H16" s="4">
        <v>2018</v>
      </c>
      <c r="I16" s="4" t="s">
        <v>95</v>
      </c>
      <c r="J16" s="23">
        <v>2.0006897535500099</v>
      </c>
      <c r="K16" s="23">
        <v>2.0006897535500099</v>
      </c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</row>
    <row r="17" spans="3:37" ht="15" x14ac:dyDescent="0.25">
      <c r="C17" s="4" t="s">
        <v>92</v>
      </c>
      <c r="D17" s="26" t="s">
        <v>93</v>
      </c>
      <c r="G17" s="11" t="s">
        <v>85</v>
      </c>
      <c r="H17" s="4">
        <v>2018</v>
      </c>
      <c r="I17" s="4" t="s">
        <v>96</v>
      </c>
      <c r="J17" s="23">
        <v>0.77162665337257497</v>
      </c>
      <c r="K17" s="23">
        <v>0.77162665337257497</v>
      </c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</row>
    <row r="18" spans="3:37" ht="15" x14ac:dyDescent="0.25">
      <c r="C18" s="4" t="s">
        <v>92</v>
      </c>
      <c r="D18" s="26" t="s">
        <v>93</v>
      </c>
      <c r="G18" s="11" t="s">
        <v>85</v>
      </c>
      <c r="H18" s="4">
        <v>2018</v>
      </c>
      <c r="I18" s="4" t="s">
        <v>97</v>
      </c>
      <c r="J18" s="23">
        <v>1.0288379823457801</v>
      </c>
      <c r="K18" s="23">
        <v>1.0288379823457801</v>
      </c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</row>
    <row r="19" spans="3:37" ht="15" x14ac:dyDescent="0.25">
      <c r="C19" s="4" t="s">
        <v>92</v>
      </c>
      <c r="D19" s="26" t="s">
        <v>93</v>
      </c>
      <c r="G19" s="11" t="s">
        <v>85</v>
      </c>
      <c r="H19" s="4">
        <v>2018</v>
      </c>
      <c r="I19" s="4" t="s">
        <v>98</v>
      </c>
      <c r="J19" s="23">
        <v>0.83034086441921995</v>
      </c>
      <c r="K19" s="23">
        <v>0.83034086441921995</v>
      </c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</row>
    <row r="20" spans="3:37" ht="15" x14ac:dyDescent="0.25">
      <c r="C20" s="4" t="s">
        <v>92</v>
      </c>
      <c r="D20" s="26" t="s">
        <v>93</v>
      </c>
      <c r="G20" s="11" t="s">
        <v>85</v>
      </c>
      <c r="H20" s="4">
        <v>2018</v>
      </c>
      <c r="I20" s="4" t="s">
        <v>99</v>
      </c>
      <c r="J20" s="23">
        <v>9.2169270601308995</v>
      </c>
      <c r="K20" s="23">
        <v>9.2169270601308995</v>
      </c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</row>
    <row r="21" spans="3:37" ht="15" x14ac:dyDescent="0.25">
      <c r="C21" s="4" t="s">
        <v>92</v>
      </c>
      <c r="D21" s="26" t="s">
        <v>93</v>
      </c>
      <c r="G21" s="11" t="s">
        <v>85</v>
      </c>
      <c r="H21" s="4">
        <v>2018</v>
      </c>
      <c r="I21" s="4" t="s">
        <v>100</v>
      </c>
      <c r="J21" s="23">
        <v>0</v>
      </c>
      <c r="K21" s="23">
        <v>0</v>
      </c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</row>
    <row r="22" spans="3:37" ht="15" x14ac:dyDescent="0.25">
      <c r="C22" s="4" t="s">
        <v>92</v>
      </c>
      <c r="D22" s="25" t="s">
        <v>93</v>
      </c>
      <c r="G22" s="11" t="s">
        <v>85</v>
      </c>
      <c r="H22" s="4">
        <v>2018</v>
      </c>
      <c r="I22" s="4" t="s">
        <v>52</v>
      </c>
      <c r="J22" s="23">
        <v>206.79888500000001</v>
      </c>
      <c r="K22" s="23">
        <v>206.79888500000001</v>
      </c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</row>
    <row r="23" spans="3:37" ht="15" x14ac:dyDescent="0.25">
      <c r="C23" s="4" t="s">
        <v>92</v>
      </c>
      <c r="D23" s="25" t="s">
        <v>93</v>
      </c>
      <c r="G23" s="11" t="s">
        <v>85</v>
      </c>
      <c r="H23" s="4">
        <v>2018</v>
      </c>
      <c r="I23" s="4" t="s">
        <v>54</v>
      </c>
      <c r="J23" s="23">
        <v>766.351721</v>
      </c>
      <c r="K23" s="23">
        <v>766.351721</v>
      </c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</row>
    <row r="24" spans="3:37" ht="15" x14ac:dyDescent="0.25">
      <c r="C24" s="4" t="s">
        <v>92</v>
      </c>
      <c r="D24" s="25" t="s">
        <v>93</v>
      </c>
      <c r="G24" s="11" t="s">
        <v>85</v>
      </c>
      <c r="H24" s="4">
        <v>2018</v>
      </c>
      <c r="I24" s="4" t="s">
        <v>56</v>
      </c>
      <c r="J24" s="23">
        <v>724.42972899999995</v>
      </c>
      <c r="K24" s="23">
        <v>724.42972899999995</v>
      </c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</row>
    <row r="25" spans="3:37" ht="15" x14ac:dyDescent="0.25">
      <c r="C25" s="4" t="s">
        <v>92</v>
      </c>
      <c r="D25" s="25" t="s">
        <v>93</v>
      </c>
      <c r="G25" s="11" t="s">
        <v>85</v>
      </c>
      <c r="H25" s="4">
        <v>2018</v>
      </c>
      <c r="I25" s="4" t="s">
        <v>58</v>
      </c>
      <c r="J25" s="23">
        <v>12.7133829170957</v>
      </c>
      <c r="K25" s="23">
        <v>12.7133829170957</v>
      </c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</row>
    <row r="26" spans="3:37" ht="15" x14ac:dyDescent="0.25">
      <c r="C26" s="4" t="s">
        <v>92</v>
      </c>
      <c r="D26" s="25" t="s">
        <v>93</v>
      </c>
      <c r="G26" s="11" t="s">
        <v>85</v>
      </c>
      <c r="H26" s="4">
        <v>2018</v>
      </c>
      <c r="I26" s="4" t="s">
        <v>60</v>
      </c>
      <c r="J26" s="23">
        <v>11.4839387329157</v>
      </c>
      <c r="K26" s="23">
        <v>11.4839387329157</v>
      </c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</row>
    <row r="27" spans="3:37" ht="15" x14ac:dyDescent="0.25">
      <c r="C27" s="4" t="s">
        <v>92</v>
      </c>
      <c r="D27" s="25" t="s">
        <v>93</v>
      </c>
      <c r="G27" s="11" t="s">
        <v>85</v>
      </c>
      <c r="H27" s="4">
        <v>2018</v>
      </c>
      <c r="I27" s="4" t="s">
        <v>62</v>
      </c>
      <c r="J27" s="23">
        <v>8.8153537670115707</v>
      </c>
      <c r="K27" s="23">
        <v>8.8153537670115707</v>
      </c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</row>
    <row r="28" spans="3:37" ht="15" x14ac:dyDescent="0.25">
      <c r="C28" s="4" t="s">
        <v>92</v>
      </c>
      <c r="D28" s="25" t="s">
        <v>93</v>
      </c>
      <c r="G28" s="11" t="s">
        <v>85</v>
      </c>
      <c r="H28" s="4">
        <v>2018</v>
      </c>
      <c r="I28" s="4" t="s">
        <v>64</v>
      </c>
      <c r="J28" s="23">
        <v>4.3126302226859501</v>
      </c>
      <c r="K28" s="23">
        <v>4.3126302226859501</v>
      </c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</row>
    <row r="29" spans="3:37" ht="15" x14ac:dyDescent="0.25">
      <c r="C29" s="4" t="s">
        <v>92</v>
      </c>
      <c r="D29" s="25" t="s">
        <v>93</v>
      </c>
      <c r="G29" s="11" t="s">
        <v>85</v>
      </c>
      <c r="H29" s="4">
        <v>2018</v>
      </c>
      <c r="I29" s="4" t="s">
        <v>66</v>
      </c>
      <c r="J29" s="23">
        <v>1.3178746133407899</v>
      </c>
      <c r="K29" s="23">
        <v>1.3178746133407899</v>
      </c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</row>
    <row r="30" spans="3:37" ht="15" x14ac:dyDescent="0.25">
      <c r="C30" s="4" t="s">
        <v>92</v>
      </c>
      <c r="D30" s="25" t="s">
        <v>93</v>
      </c>
      <c r="G30" s="11" t="s">
        <v>85</v>
      </c>
      <c r="H30" s="4">
        <v>2018</v>
      </c>
      <c r="I30" s="4" t="s">
        <v>68</v>
      </c>
      <c r="J30" s="23">
        <v>1.2331093201030401</v>
      </c>
      <c r="K30" s="23">
        <v>1.2331093201030401</v>
      </c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</row>
    <row r="31" spans="3:37" ht="15" x14ac:dyDescent="0.25">
      <c r="C31" s="4" t="s">
        <v>92</v>
      </c>
      <c r="D31" s="25" t="s">
        <v>93</v>
      </c>
      <c r="G31" s="11" t="s">
        <v>85</v>
      </c>
      <c r="H31" s="4">
        <v>2018</v>
      </c>
      <c r="I31" s="4" t="s">
        <v>70</v>
      </c>
      <c r="J31" s="23">
        <v>35.9977015327608</v>
      </c>
      <c r="K31" s="23">
        <v>35.9977015327608</v>
      </c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</row>
    <row r="32" spans="3:37" ht="15" x14ac:dyDescent="0.25">
      <c r="C32" s="4" t="s">
        <v>92</v>
      </c>
      <c r="D32" s="25" t="s">
        <v>93</v>
      </c>
      <c r="G32" s="11" t="s">
        <v>85</v>
      </c>
      <c r="H32" s="4">
        <v>2018</v>
      </c>
      <c r="I32" s="4" t="s">
        <v>72</v>
      </c>
      <c r="J32" s="23">
        <v>0.84071163403600102</v>
      </c>
      <c r="K32" s="23">
        <v>0.84071163403600102</v>
      </c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</row>
    <row r="33" spans="3:37" ht="15" x14ac:dyDescent="0.25">
      <c r="C33" s="4" t="s">
        <v>92</v>
      </c>
      <c r="D33" s="25" t="s">
        <v>93</v>
      </c>
      <c r="G33" s="11" t="s">
        <v>85</v>
      </c>
      <c r="H33" s="4">
        <v>2018</v>
      </c>
      <c r="I33" s="4" t="s">
        <v>74</v>
      </c>
      <c r="J33" s="23">
        <v>2.5953782987835501</v>
      </c>
      <c r="K33" s="23">
        <v>2.5953782987835501</v>
      </c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</row>
    <row r="34" spans="3:37" ht="15" x14ac:dyDescent="0.25">
      <c r="C34" s="4" t="s">
        <v>92</v>
      </c>
      <c r="D34" s="25" t="s">
        <v>93</v>
      </c>
      <c r="G34" s="11" t="s">
        <v>85</v>
      </c>
      <c r="H34" s="4">
        <v>2018</v>
      </c>
      <c r="I34" s="4" t="s">
        <v>76</v>
      </c>
      <c r="J34" s="23">
        <v>1.1448908452668201</v>
      </c>
      <c r="K34" s="23">
        <v>1.1448908452668201</v>
      </c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</row>
    <row r="35" spans="3:37" ht="15" x14ac:dyDescent="0.25">
      <c r="C35" s="4" t="s">
        <v>92</v>
      </c>
      <c r="D35" s="25" t="s">
        <v>93</v>
      </c>
      <c r="G35" s="11" t="s">
        <v>85</v>
      </c>
      <c r="H35" s="4">
        <v>2018</v>
      </c>
      <c r="I35" s="4" t="s">
        <v>78</v>
      </c>
      <c r="J35" s="23">
        <v>8.0991705816317694</v>
      </c>
      <c r="K35" s="23">
        <v>8.0991705816317694</v>
      </c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</row>
    <row r="36" spans="3:37" ht="15" x14ac:dyDescent="0.25">
      <c r="C36" s="4" t="s">
        <v>92</v>
      </c>
      <c r="D36" s="27" t="s">
        <v>93</v>
      </c>
      <c r="G36" s="11" t="s">
        <v>85</v>
      </c>
      <c r="H36" s="4">
        <v>2018</v>
      </c>
      <c r="I36" s="4" t="s">
        <v>80</v>
      </c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</row>
    <row r="37" spans="3:37" ht="15" x14ac:dyDescent="0.25">
      <c r="C37" s="4" t="s">
        <v>92</v>
      </c>
      <c r="D37" s="25" t="s">
        <v>93</v>
      </c>
      <c r="G37" s="11" t="s">
        <v>85</v>
      </c>
      <c r="H37" s="4">
        <v>2018</v>
      </c>
      <c r="I37" s="4" t="s">
        <v>6</v>
      </c>
      <c r="J37" s="23">
        <v>2.0712927345907701</v>
      </c>
      <c r="K37" s="23">
        <v>2.0712927345907701</v>
      </c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</row>
    <row r="38" spans="3:37" ht="15" x14ac:dyDescent="0.25">
      <c r="C38" s="4" t="s">
        <v>92</v>
      </c>
      <c r="D38" s="25" t="s">
        <v>93</v>
      </c>
      <c r="G38" s="11" t="s">
        <v>85</v>
      </c>
      <c r="H38" s="4">
        <v>2018</v>
      </c>
      <c r="I38" s="4" t="s">
        <v>8</v>
      </c>
      <c r="J38" s="23">
        <v>22.2490403410117</v>
      </c>
      <c r="K38" s="23">
        <v>22.2490403410117</v>
      </c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</row>
    <row r="39" spans="3:37" ht="15" x14ac:dyDescent="0.25">
      <c r="C39" s="4" t="s">
        <v>92</v>
      </c>
      <c r="D39" s="25" t="s">
        <v>93</v>
      </c>
      <c r="G39" s="11" t="s">
        <v>85</v>
      </c>
      <c r="H39" s="4">
        <v>2018</v>
      </c>
      <c r="I39" s="4" t="s">
        <v>10</v>
      </c>
      <c r="J39" s="23">
        <v>1.2014578872914701</v>
      </c>
      <c r="K39" s="23">
        <v>1.2014578872914701</v>
      </c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</row>
    <row r="40" spans="3:37" ht="15" x14ac:dyDescent="0.25">
      <c r="C40" s="4" t="s">
        <v>92</v>
      </c>
      <c r="D40" s="25" t="s">
        <v>93</v>
      </c>
      <c r="G40" s="11" t="s">
        <v>85</v>
      </c>
      <c r="H40" s="4">
        <v>2018</v>
      </c>
      <c r="I40" s="4" t="s">
        <v>12</v>
      </c>
      <c r="J40" s="23">
        <v>6.6890404714869804</v>
      </c>
      <c r="K40" s="23">
        <v>6.6890404714869804</v>
      </c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</row>
    <row r="41" spans="3:37" ht="15" x14ac:dyDescent="0.25">
      <c r="C41" s="4" t="s">
        <v>92</v>
      </c>
      <c r="D41" s="25" t="s">
        <v>93</v>
      </c>
      <c r="G41" s="11" t="s">
        <v>85</v>
      </c>
      <c r="H41" s="4">
        <v>2018</v>
      </c>
      <c r="I41" s="4" t="s">
        <v>14</v>
      </c>
      <c r="J41" s="23">
        <v>0.67287296253748397</v>
      </c>
      <c r="K41" s="23">
        <v>0.67287296253748397</v>
      </c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</row>
    <row r="42" spans="3:37" ht="15" x14ac:dyDescent="0.25">
      <c r="C42" s="4" t="s">
        <v>92</v>
      </c>
      <c r="D42" s="25" t="s">
        <v>93</v>
      </c>
      <c r="G42" s="11" t="s">
        <v>85</v>
      </c>
      <c r="H42" s="4">
        <v>2018</v>
      </c>
      <c r="I42" s="4" t="s">
        <v>16</v>
      </c>
      <c r="J42" s="23">
        <v>10.5976971594968</v>
      </c>
      <c r="K42" s="23">
        <v>10.5976971594968</v>
      </c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</row>
    <row r="43" spans="3:37" ht="15" x14ac:dyDescent="0.25">
      <c r="C43" s="4" t="s">
        <v>92</v>
      </c>
      <c r="D43" s="25" t="s">
        <v>93</v>
      </c>
      <c r="G43" s="11" t="s">
        <v>85</v>
      </c>
      <c r="H43" s="4">
        <v>2018</v>
      </c>
      <c r="I43" s="4" t="s">
        <v>18</v>
      </c>
      <c r="J43" s="23">
        <v>1.14056826967015</v>
      </c>
      <c r="K43" s="23">
        <v>1.14056826967015</v>
      </c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</row>
    <row r="44" spans="3:37" ht="15" x14ac:dyDescent="0.25">
      <c r="C44" s="4" t="s">
        <v>92</v>
      </c>
      <c r="D44" s="25" t="s">
        <v>93</v>
      </c>
      <c r="G44" s="11" t="s">
        <v>85</v>
      </c>
      <c r="H44" s="4">
        <v>2018</v>
      </c>
      <c r="I44" s="4" t="s">
        <v>20</v>
      </c>
      <c r="J44" s="23">
        <v>17.770098364755199</v>
      </c>
      <c r="K44" s="23">
        <v>17.770098364755199</v>
      </c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</row>
    <row r="45" spans="3:37" ht="15" x14ac:dyDescent="0.25">
      <c r="C45" s="4" t="s">
        <v>92</v>
      </c>
      <c r="D45" s="25" t="s">
        <v>93</v>
      </c>
      <c r="G45" s="11" t="s">
        <v>85</v>
      </c>
      <c r="H45" s="4">
        <v>2018</v>
      </c>
      <c r="I45" s="4" t="s">
        <v>22</v>
      </c>
      <c r="J45" s="23">
        <v>19.5397050142764</v>
      </c>
      <c r="K45" s="23">
        <v>19.5397050142764</v>
      </c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</row>
    <row r="46" spans="3:37" ht="15" x14ac:dyDescent="0.25">
      <c r="C46" s="4" t="s">
        <v>92</v>
      </c>
      <c r="D46" s="25" t="s">
        <v>93</v>
      </c>
      <c r="G46" s="11" t="s">
        <v>85</v>
      </c>
      <c r="H46" s="4">
        <v>2018</v>
      </c>
      <c r="I46" s="4" t="s">
        <v>24</v>
      </c>
      <c r="J46" s="23">
        <v>1.28965569884044</v>
      </c>
      <c r="K46" s="23">
        <v>1.28965569884044</v>
      </c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</row>
    <row r="47" spans="3:37" ht="15" x14ac:dyDescent="0.25">
      <c r="C47" s="4" t="s">
        <v>92</v>
      </c>
      <c r="D47" s="25" t="s">
        <v>93</v>
      </c>
      <c r="G47" s="11" t="s">
        <v>85</v>
      </c>
      <c r="H47" s="4">
        <v>2018</v>
      </c>
      <c r="I47" s="4" t="s">
        <v>26</v>
      </c>
      <c r="J47" s="23">
        <v>4.2689583715443504</v>
      </c>
      <c r="K47" s="23">
        <v>4.2689583715443504</v>
      </c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</row>
    <row r="48" spans="3:37" ht="15" x14ac:dyDescent="0.25">
      <c r="C48" s="4" t="s">
        <v>92</v>
      </c>
      <c r="D48" s="25" t="s">
        <v>93</v>
      </c>
      <c r="G48" s="11" t="s">
        <v>85</v>
      </c>
      <c r="H48" s="4">
        <v>2018</v>
      </c>
      <c r="I48" s="4" t="s">
        <v>28</v>
      </c>
      <c r="J48" s="23">
        <v>0.16518244671693</v>
      </c>
      <c r="K48" s="23">
        <v>0.16518244671693</v>
      </c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</row>
    <row r="49" spans="3:37" ht="15" x14ac:dyDescent="0.25">
      <c r="C49" s="4" t="s">
        <v>92</v>
      </c>
      <c r="D49" s="25" t="s">
        <v>93</v>
      </c>
      <c r="G49" s="11" t="s">
        <v>85</v>
      </c>
      <c r="H49" s="4">
        <v>2018</v>
      </c>
      <c r="I49" s="4" t="s">
        <v>30</v>
      </c>
      <c r="J49" s="23">
        <v>4.2546573385120396</v>
      </c>
      <c r="K49" s="23">
        <v>4.2546573385120396</v>
      </c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</row>
    <row r="50" spans="3:37" ht="15" x14ac:dyDescent="0.25">
      <c r="C50" s="4" t="s">
        <v>92</v>
      </c>
      <c r="D50" s="25" t="s">
        <v>93</v>
      </c>
      <c r="G50" s="11" t="s">
        <v>85</v>
      </c>
      <c r="H50" s="4">
        <v>2018</v>
      </c>
      <c r="I50" s="13" t="s">
        <v>32</v>
      </c>
      <c r="J50" s="23">
        <v>4.0239683065477196</v>
      </c>
      <c r="K50" s="23">
        <v>4.0239683065477196</v>
      </c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</row>
    <row r="51" spans="3:37" ht="15" x14ac:dyDescent="0.25">
      <c r="C51" s="4" t="s">
        <v>92</v>
      </c>
      <c r="D51" s="27" t="s">
        <v>93</v>
      </c>
      <c r="G51" s="11" t="s">
        <v>85</v>
      </c>
      <c r="H51" s="4">
        <v>2018</v>
      </c>
      <c r="I51" t="s">
        <v>160</v>
      </c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</row>
    <row r="52" spans="3:37" ht="15" x14ac:dyDescent="0.25">
      <c r="C52" s="4" t="s">
        <v>92</v>
      </c>
      <c r="D52" s="27" t="s">
        <v>93</v>
      </c>
      <c r="G52" s="11" t="s">
        <v>85</v>
      </c>
      <c r="H52" s="4">
        <v>2018</v>
      </c>
      <c r="I52" t="s">
        <v>162</v>
      </c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</row>
    <row r="53" spans="3:37" ht="15" x14ac:dyDescent="0.25">
      <c r="C53" s="4" t="s">
        <v>92</v>
      </c>
      <c r="D53" s="27" t="s">
        <v>93</v>
      </c>
      <c r="G53" s="11" t="s">
        <v>85</v>
      </c>
      <c r="H53" s="4">
        <v>2018</v>
      </c>
      <c r="I53" t="s">
        <v>164</v>
      </c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</row>
    <row r="54" spans="3:37" ht="15" x14ac:dyDescent="0.25">
      <c r="C54" s="4" t="s">
        <v>92</v>
      </c>
      <c r="D54" s="27" t="s">
        <v>93</v>
      </c>
      <c r="G54" s="11" t="s">
        <v>85</v>
      </c>
      <c r="H54" s="4">
        <v>2018</v>
      </c>
      <c r="I54" t="s">
        <v>166</v>
      </c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</row>
    <row r="55" spans="3:37" ht="15" x14ac:dyDescent="0.25">
      <c r="C55" s="4" t="s">
        <v>92</v>
      </c>
      <c r="D55" s="27" t="s">
        <v>93</v>
      </c>
      <c r="G55" s="11" t="s">
        <v>85</v>
      </c>
      <c r="H55" s="4">
        <v>2018</v>
      </c>
      <c r="I55" t="s">
        <v>168</v>
      </c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</row>
    <row r="56" spans="3:37" ht="15" x14ac:dyDescent="0.25">
      <c r="C56" s="4" t="s">
        <v>92</v>
      </c>
      <c r="D56" s="10" t="s">
        <v>93</v>
      </c>
      <c r="G56" s="11" t="s">
        <v>85</v>
      </c>
      <c r="H56" s="4">
        <v>2018</v>
      </c>
      <c r="I56" t="s">
        <v>170</v>
      </c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</row>
    <row r="57" spans="3:37" ht="15" x14ac:dyDescent="0.25">
      <c r="C57" s="4" t="s">
        <v>92</v>
      </c>
      <c r="D57" s="10" t="s">
        <v>93</v>
      </c>
      <c r="G57" s="11" t="s">
        <v>85</v>
      </c>
      <c r="H57" s="4">
        <v>2018</v>
      </c>
      <c r="I57" t="s">
        <v>172</v>
      </c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</row>
    <row r="58" spans="3:37" ht="15" x14ac:dyDescent="0.25">
      <c r="C58" s="4" t="s">
        <v>92</v>
      </c>
      <c r="D58" s="10" t="s">
        <v>93</v>
      </c>
      <c r="G58" s="11" t="s">
        <v>85</v>
      </c>
      <c r="H58" s="4">
        <v>2018</v>
      </c>
      <c r="I58" t="s">
        <v>174</v>
      </c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</row>
    <row r="59" spans="3:37" ht="15" x14ac:dyDescent="0.25">
      <c r="C59" s="4" t="s">
        <v>92</v>
      </c>
      <c r="D59" s="10" t="s">
        <v>93</v>
      </c>
      <c r="G59" s="11" t="s">
        <v>85</v>
      </c>
      <c r="H59" s="4">
        <v>2018</v>
      </c>
      <c r="I59" t="s">
        <v>176</v>
      </c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</row>
    <row r="60" spans="3:37" ht="15" x14ac:dyDescent="0.25">
      <c r="C60" s="4" t="s">
        <v>92</v>
      </c>
      <c r="D60" s="10" t="s">
        <v>93</v>
      </c>
      <c r="G60" s="11" t="s">
        <v>85</v>
      </c>
      <c r="H60" s="4">
        <v>2018</v>
      </c>
      <c r="I60" t="s">
        <v>178</v>
      </c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</row>
    <row r="61" spans="3:37" ht="15" x14ac:dyDescent="0.25">
      <c r="C61" s="4" t="s">
        <v>92</v>
      </c>
      <c r="D61" s="10" t="s">
        <v>93</v>
      </c>
      <c r="G61" s="11" t="s">
        <v>85</v>
      </c>
      <c r="H61" s="4">
        <v>2018</v>
      </c>
      <c r="I61" t="s">
        <v>180</v>
      </c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</row>
    <row r="62" spans="3:37" ht="15" x14ac:dyDescent="0.25">
      <c r="C62" s="4" t="s">
        <v>92</v>
      </c>
      <c r="D62" s="10" t="s">
        <v>93</v>
      </c>
      <c r="G62" s="11" t="s">
        <v>85</v>
      </c>
      <c r="H62" s="4">
        <v>2018</v>
      </c>
      <c r="I62" t="s">
        <v>182</v>
      </c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</row>
    <row r="63" spans="3:37" ht="15" x14ac:dyDescent="0.25">
      <c r="C63" s="4" t="s">
        <v>92</v>
      </c>
      <c r="D63" s="10" t="s">
        <v>93</v>
      </c>
      <c r="G63" s="11" t="s">
        <v>85</v>
      </c>
      <c r="H63" s="4">
        <v>2018</v>
      </c>
      <c r="I63" t="s">
        <v>184</v>
      </c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</row>
    <row r="64" spans="3:37" ht="15" x14ac:dyDescent="0.25">
      <c r="C64" s="4" t="s">
        <v>92</v>
      </c>
      <c r="D64" s="10" t="s">
        <v>93</v>
      </c>
      <c r="G64" s="11" t="s">
        <v>85</v>
      </c>
      <c r="H64" s="4">
        <v>2018</v>
      </c>
      <c r="I64" t="s">
        <v>186</v>
      </c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</row>
    <row r="65" spans="3:37" ht="15" x14ac:dyDescent="0.25">
      <c r="C65" s="4" t="s">
        <v>92</v>
      </c>
      <c r="D65" s="10" t="s">
        <v>93</v>
      </c>
      <c r="G65" s="11" t="s">
        <v>85</v>
      </c>
      <c r="H65" s="4">
        <v>2018</v>
      </c>
      <c r="I65" t="s">
        <v>188</v>
      </c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21"/>
  <sheetViews>
    <sheetView workbookViewId="0">
      <selection activeCell="I6" sqref="I6"/>
    </sheetView>
  </sheetViews>
  <sheetFormatPr defaultRowHeight="12.75" x14ac:dyDescent="0.2"/>
  <cols>
    <col min="1" max="3" width="9.140625" style="4"/>
    <col min="4" max="4" width="11.140625" style="4" bestFit="1" customWidth="1"/>
    <col min="5" max="16384" width="9.140625" style="4"/>
  </cols>
  <sheetData>
    <row r="2" spans="2:32" x14ac:dyDescent="0.2">
      <c r="B2" s="4" t="s">
        <v>101</v>
      </c>
    </row>
    <row r="3" spans="2:32" ht="15.75" thickBot="1" x14ac:dyDescent="0.25">
      <c r="B3" s="14" t="s">
        <v>91</v>
      </c>
      <c r="C3" s="14" t="s">
        <v>1</v>
      </c>
      <c r="D3" s="14" t="s">
        <v>2</v>
      </c>
      <c r="E3" s="14" t="s">
        <v>4</v>
      </c>
      <c r="F3" s="14" t="s">
        <v>87</v>
      </c>
      <c r="G3" s="9" t="str">
        <f>Regions!E$3</f>
        <v>IE-CW</v>
      </c>
      <c r="H3" s="9" t="str">
        <f>Regions!F$3</f>
        <v>IE-D</v>
      </c>
      <c r="I3" s="9" t="str">
        <f>Regions!G$3</f>
        <v>IE-KE</v>
      </c>
      <c r="J3" s="9" t="str">
        <f>Regions!H$3</f>
        <v>IE-KK</v>
      </c>
      <c r="K3" s="9" t="str">
        <f>Regions!I$3</f>
        <v>IE-LS</v>
      </c>
      <c r="L3" s="9" t="str">
        <f>Regions!J$3</f>
        <v>IE-LD</v>
      </c>
      <c r="M3" s="9" t="str">
        <f>Regions!K$3</f>
        <v>IE-LH</v>
      </c>
      <c r="N3" s="9" t="str">
        <f>Regions!L$3</f>
        <v>IE-MH</v>
      </c>
      <c r="O3" s="9" t="str">
        <f>Regions!M$3</f>
        <v>IE-OY</v>
      </c>
      <c r="P3" s="9" t="str">
        <f>Regions!N$3</f>
        <v>IE-WH</v>
      </c>
      <c r="Q3" s="9" t="str">
        <f>Regions!O$3</f>
        <v>IE-WX</v>
      </c>
      <c r="R3" s="9" t="str">
        <f>Regions!P$3</f>
        <v>IE-WW</v>
      </c>
      <c r="S3" s="9" t="str">
        <f>Regions!Q$3</f>
        <v>IE-CE</v>
      </c>
      <c r="T3" s="9" t="str">
        <f>Regions!R$3</f>
        <v>IE-CO</v>
      </c>
      <c r="U3" s="9" t="str">
        <f>Regions!S$3</f>
        <v>IE-KY</v>
      </c>
      <c r="V3" s="9" t="str">
        <f>Regions!T$3</f>
        <v>IE-LK</v>
      </c>
      <c r="W3" s="9" t="str">
        <f>Regions!U$3</f>
        <v>IE-TA</v>
      </c>
      <c r="X3" s="9" t="str">
        <f>Regions!V$3</f>
        <v>IE-WD</v>
      </c>
      <c r="Y3" s="9" t="str">
        <f>Regions!W$3</f>
        <v>IE-G</v>
      </c>
      <c r="Z3" s="9" t="str">
        <f>Regions!X$3</f>
        <v>IE-LM</v>
      </c>
      <c r="AA3" s="9" t="str">
        <f>Regions!Y$3</f>
        <v>IE-MO</v>
      </c>
      <c r="AB3" s="9" t="str">
        <f>Regions!Z$3</f>
        <v>IE-RN</v>
      </c>
      <c r="AC3" s="9" t="str">
        <f>Regions!AA$3</f>
        <v>IE-SO</v>
      </c>
      <c r="AD3" s="9" t="str">
        <f>Regions!AB$3</f>
        <v>IE-CN</v>
      </c>
      <c r="AE3" s="9" t="str">
        <f>Regions!AC$3</f>
        <v>IE-DL</v>
      </c>
      <c r="AF3" s="9" t="str">
        <f>Regions!AD$3</f>
        <v>IE-MN</v>
      </c>
    </row>
    <row r="4" spans="2:32" customFormat="1" ht="15" x14ac:dyDescent="0.25">
      <c r="D4" s="4" t="s">
        <v>85</v>
      </c>
      <c r="E4" s="4" t="str">
        <f>DEMANDS!$F$17</f>
        <v>TRAPS</v>
      </c>
      <c r="F4" s="4">
        <v>2020</v>
      </c>
      <c r="G4" s="15">
        <f>HLOOKUP(REG_TRA_DEMANDS!G$3,'BY-Demands'!$J$5:$AK$14,MATCH($E4,'BY-Demands'!$I$5:$I$14,0),FALSE)*HLOOKUP(REG_TRA_DEMANDS!$F4,DEMANDS!$H$2:$CN$25,MATCH($E4,DEMANDS!$F$2:$F$25,0),FALSE)/HLOOKUP(2018,DEMANDS!$H$2:$CN$25,MATCH($E4,DEMANDS!$F$2:$F$25,0),FALSE)</f>
        <v>0.14102260336618419</v>
      </c>
      <c r="H4" s="15">
        <f>HLOOKUP(REG_TRA_DEMANDS!H$3,'BY-Demands'!$J$5:$AK$14,MATCH($E4,'BY-Demands'!$I$5:$I$14,0),FALSE)*HLOOKUP(REG_TRA_DEMANDS!$F4,DEMANDS!$H$2:$CN$25,MATCH($E4,DEMANDS!$F$2:$F$25,0),FALSE)/HLOOKUP(2018,DEMANDS!$H$2:$CN$25,MATCH($E4,DEMANDS!$F$2:$F$25,0),FALSE)</f>
        <v>2.8193762108637852</v>
      </c>
      <c r="I4" s="15">
        <f>HLOOKUP(REG_TRA_DEMANDS!I$3,'BY-Demands'!$J$5:$AK$14,MATCH($E4,'BY-Demands'!$I$5:$I$14,0),FALSE)*HLOOKUP(REG_TRA_DEMANDS!$F4,DEMANDS!$H$2:$CN$25,MATCH($E4,DEMANDS!$F$2:$F$25,0),FALSE)/HLOOKUP(2018,DEMANDS!$H$2:$CN$25,MATCH($E4,DEMANDS!$F$2:$F$25,0),FALSE)</f>
        <v>0.51996369762144268</v>
      </c>
      <c r="J4" s="15">
        <f>HLOOKUP(REG_TRA_DEMANDS!J$3,'BY-Demands'!$J$5:$AK$14,MATCH($E4,'BY-Demands'!$I$5:$I$14,0),FALSE)*HLOOKUP(REG_TRA_DEMANDS!$F4,DEMANDS!$H$2:$CN$25,MATCH($E4,DEMANDS!$F$2:$F$25,0),FALSE)/HLOOKUP(2018,DEMANDS!$H$2:$CN$25,MATCH($E4,DEMANDS!$F$2:$F$25,0),FALSE)</f>
        <v>0.2412295956815371</v>
      </c>
      <c r="K4" s="15">
        <f>HLOOKUP(REG_TRA_DEMANDS!K$3,'BY-Demands'!$J$5:$AK$14,MATCH($E4,'BY-Demands'!$I$5:$I$14,0),FALSE)*HLOOKUP(REG_TRA_DEMANDS!$F4,DEMANDS!$H$2:$CN$25,MATCH($E4,DEMANDS!$F$2:$F$25,0),FALSE)/HLOOKUP(2018,DEMANDS!$H$2:$CN$25,MATCH($E4,DEMANDS!$F$2:$F$25,0),FALSE)</f>
        <v>0.19018531303154435</v>
      </c>
      <c r="L4" s="15">
        <f>HLOOKUP(REG_TRA_DEMANDS!L$3,'BY-Demands'!$J$5:$AK$14,MATCH($E4,'BY-Demands'!$I$5:$I$14,0),FALSE)*HLOOKUP(REG_TRA_DEMANDS!$F4,DEMANDS!$H$2:$CN$25,MATCH($E4,DEMANDS!$F$2:$F$25,0),FALSE)/HLOOKUP(2018,DEMANDS!$H$2:$CN$25,MATCH($E4,DEMANDS!$F$2:$F$25,0),FALSE)</f>
        <v>9.5561633661176384E-2</v>
      </c>
      <c r="M4" s="15">
        <f>HLOOKUP(REG_TRA_DEMANDS!M$3,'BY-Demands'!$J$5:$AK$14,MATCH($E4,'BY-Demands'!$I$5:$I$14,0),FALSE)*HLOOKUP(REG_TRA_DEMANDS!$F4,DEMANDS!$H$2:$CN$25,MATCH($E4,DEMANDS!$F$2:$F$25,0),FALSE)/HLOOKUP(2018,DEMANDS!$H$2:$CN$25,MATCH($E4,DEMANDS!$F$2:$F$25,0),FALSE)</f>
        <v>0.27402416687719383</v>
      </c>
      <c r="N4" s="15">
        <f>HLOOKUP(REG_TRA_DEMANDS!N$3,'BY-Demands'!$J$5:$AK$14,MATCH($E4,'BY-Demands'!$I$5:$I$14,0),FALSE)*HLOOKUP(REG_TRA_DEMANDS!$F4,DEMANDS!$H$2:$CN$25,MATCH($E4,DEMANDS!$F$2:$F$25,0),FALSE)/HLOOKUP(2018,DEMANDS!$H$2:$CN$25,MATCH($E4,DEMANDS!$F$2:$F$25,0),FALSE)</f>
        <v>0.45105079601868803</v>
      </c>
      <c r="O4" s="15">
        <f>HLOOKUP(REG_TRA_DEMANDS!O$3,'BY-Demands'!$J$5:$AK$14,MATCH($E4,'BY-Demands'!$I$5:$I$14,0),FALSE)*HLOOKUP(REG_TRA_DEMANDS!$F4,DEMANDS!$H$2:$CN$25,MATCH($E4,DEMANDS!$F$2:$F$25,0),FALSE)/HLOOKUP(2018,DEMANDS!$H$2:$CN$25,MATCH($E4,DEMANDS!$F$2:$F$25,0),FALSE)</f>
        <v>0.18671376666095213</v>
      </c>
      <c r="P4" s="15">
        <f>HLOOKUP(REG_TRA_DEMANDS!P$3,'BY-Demands'!$J$5:$AK$14,MATCH($E4,'BY-Demands'!$I$5:$I$14,0),FALSE)*HLOOKUP(REG_TRA_DEMANDS!$F4,DEMANDS!$H$2:$CN$25,MATCH($E4,DEMANDS!$F$2:$F$25,0),FALSE)/HLOOKUP(2018,DEMANDS!$H$2:$CN$25,MATCH($E4,DEMANDS!$F$2:$F$25,0),FALSE)</f>
        <v>0.21163803569729758</v>
      </c>
      <c r="Q4" s="15">
        <f>HLOOKUP(REG_TRA_DEMANDS!Q$3,'BY-Demands'!$J$5:$AK$14,MATCH($E4,'BY-Demands'!$I$5:$I$14,0),FALSE)*HLOOKUP(REG_TRA_DEMANDS!$F4,DEMANDS!$H$2:$CN$25,MATCH($E4,DEMANDS!$F$2:$F$25,0),FALSE)/HLOOKUP(2018,DEMANDS!$H$2:$CN$25,MATCH($E4,DEMANDS!$F$2:$F$25,0),FALSE)</f>
        <v>0.36834282959899767</v>
      </c>
      <c r="R4" s="15">
        <f>HLOOKUP(REG_TRA_DEMANDS!R$3,'BY-Demands'!$J$5:$AK$14,MATCH($E4,'BY-Demands'!$I$5:$I$14,0),FALSE)*HLOOKUP(REG_TRA_DEMANDS!$F4,DEMANDS!$H$2:$CN$25,MATCH($E4,DEMANDS!$F$2:$F$25,0),FALSE)/HLOOKUP(2018,DEMANDS!$H$2:$CN$25,MATCH($E4,DEMANDS!$F$2:$F$25,0),FALSE)</f>
        <v>0.32581863140183054</v>
      </c>
      <c r="S4" s="15">
        <f>HLOOKUP(REG_TRA_DEMANDS!S$3,'BY-Demands'!$J$5:$AK$14,MATCH($E4,'BY-Demands'!$I$5:$I$14,0),FALSE)*HLOOKUP(REG_TRA_DEMANDS!$F4,DEMANDS!$H$2:$CN$25,MATCH($E4,DEMANDS!$F$2:$F$25,0),FALSE)/HLOOKUP(2018,DEMANDS!$H$2:$CN$25,MATCH($E4,DEMANDS!$F$2:$F$25,0),FALSE)</f>
        <v>0.28676020471389613</v>
      </c>
      <c r="T4" s="15">
        <f>HLOOKUP(REG_TRA_DEMANDS!T$3,'BY-Demands'!$J$5:$AK$14,MATCH($E4,'BY-Demands'!$I$5:$I$14,0),FALSE)*HLOOKUP(REG_TRA_DEMANDS!$F4,DEMANDS!$H$2:$CN$25,MATCH($E4,DEMANDS!$F$2:$F$25,0),FALSE)/HLOOKUP(2018,DEMANDS!$H$2:$CN$25,MATCH($E4,DEMANDS!$F$2:$F$25,0),FALSE)</f>
        <v>1.2126707484972317</v>
      </c>
      <c r="U4" s="15">
        <f>HLOOKUP(REG_TRA_DEMANDS!U$3,'BY-Demands'!$J$5:$AK$14,MATCH($E4,'BY-Demands'!$I$5:$I$14,0),FALSE)*HLOOKUP(REG_TRA_DEMANDS!$F4,DEMANDS!$H$2:$CN$25,MATCH($E4,DEMANDS!$F$2:$F$25,0),FALSE)/HLOOKUP(2018,DEMANDS!$H$2:$CN$25,MATCH($E4,DEMANDS!$F$2:$F$25,0),FALSE)</f>
        <v>0.37129140482878509</v>
      </c>
      <c r="V4" s="15">
        <f>HLOOKUP(REG_TRA_DEMANDS!V$3,'BY-Demands'!$J$5:$AK$14,MATCH($E4,'BY-Demands'!$I$5:$I$14,0),FALSE)*HLOOKUP(REG_TRA_DEMANDS!$F4,DEMANDS!$H$2:$CN$25,MATCH($E4,DEMANDS!$F$2:$F$25,0),FALSE)/HLOOKUP(2018,DEMANDS!$H$2:$CN$25,MATCH($E4,DEMANDS!$F$2:$F$25,0),FALSE)</f>
        <v>0.44273492088669852</v>
      </c>
      <c r="W4" s="15">
        <f>HLOOKUP(REG_TRA_DEMANDS!W$3,'BY-Demands'!$J$5:$AK$14,MATCH($E4,'BY-Demands'!$I$5:$I$14,0),FALSE)*HLOOKUP(REG_TRA_DEMANDS!$F4,DEMANDS!$H$2:$CN$25,MATCH($E4,DEMANDS!$F$2:$F$25,0),FALSE)/HLOOKUP(2018,DEMANDS!$H$2:$CN$25,MATCH($E4,DEMANDS!$F$2:$F$25,0),FALSE)</f>
        <v>0.40362820139863753</v>
      </c>
      <c r="X4" s="15">
        <f>HLOOKUP(REG_TRA_DEMANDS!X$3,'BY-Demands'!$J$5:$AK$14,MATCH($E4,'BY-Demands'!$I$5:$I$14,0),FALSE)*HLOOKUP(REG_TRA_DEMANDS!$F4,DEMANDS!$H$2:$CN$25,MATCH($E4,DEMANDS!$F$2:$F$25,0),FALSE)/HLOOKUP(2018,DEMANDS!$H$2:$CN$25,MATCH($E4,DEMANDS!$F$2:$F$25,0),FALSE)</f>
        <v>0.26802209006972721</v>
      </c>
      <c r="Y4" s="15">
        <f>HLOOKUP(REG_TRA_DEMANDS!Y$3,'BY-Demands'!$J$5:$AK$14,MATCH($E4,'BY-Demands'!$I$5:$I$14,0),FALSE)*HLOOKUP(REG_TRA_DEMANDS!$F4,DEMANDS!$H$2:$CN$25,MATCH($E4,DEMANDS!$F$2:$F$25,0),FALSE)/HLOOKUP(2018,DEMANDS!$H$2:$CN$25,MATCH($E4,DEMANDS!$F$2:$F$25,0),FALSE)</f>
        <v>0.59904734864666986</v>
      </c>
      <c r="Z4" s="15">
        <f>HLOOKUP(REG_TRA_DEMANDS!Z$3,'BY-Demands'!$J$5:$AK$14,MATCH($E4,'BY-Demands'!$I$5:$I$14,0),FALSE)*HLOOKUP(REG_TRA_DEMANDS!$F4,DEMANDS!$H$2:$CN$25,MATCH($E4,DEMANDS!$F$2:$F$25,0),FALSE)/HLOOKUP(2018,DEMANDS!$H$2:$CN$25,MATCH($E4,DEMANDS!$F$2:$F$25,0),FALSE)</f>
        <v>7.6883209959732524E-2</v>
      </c>
      <c r="AA4" s="15">
        <f>HLOOKUP(REG_TRA_DEMANDS!AA$3,'BY-Demands'!$J$5:$AK$14,MATCH($E4,'BY-Demands'!$I$5:$I$14,0),FALSE)*HLOOKUP(REG_TRA_DEMANDS!$F4,DEMANDS!$H$2:$CN$25,MATCH($E4,DEMANDS!$F$2:$F$25,0),FALSE)/HLOOKUP(2018,DEMANDS!$H$2:$CN$25,MATCH($E4,DEMANDS!$F$2:$F$25,0),FALSE)</f>
        <v>0.32081898120752922</v>
      </c>
      <c r="AB4" s="15">
        <f>HLOOKUP(REG_TRA_DEMANDS!AB$3,'BY-Demands'!$J$5:$AK$14,MATCH($E4,'BY-Demands'!$I$5:$I$14,0),FALSE)*HLOOKUP(REG_TRA_DEMANDS!$F4,DEMANDS!$H$2:$CN$25,MATCH($E4,DEMANDS!$F$2:$F$25,0),FALSE)/HLOOKUP(2018,DEMANDS!$H$2:$CN$25,MATCH($E4,DEMANDS!$F$2:$F$25,0),FALSE)</f>
        <v>0.1678236258531208</v>
      </c>
      <c r="AC4" s="15">
        <f>HLOOKUP(REG_TRA_DEMANDS!AC$3,'BY-Demands'!$J$5:$AK$14,MATCH($E4,'BY-Demands'!$I$5:$I$14,0),FALSE)*HLOOKUP(REG_TRA_DEMANDS!$F4,DEMANDS!$H$2:$CN$25,MATCH($E4,DEMANDS!$F$2:$F$25,0),FALSE)/HLOOKUP(2018,DEMANDS!$H$2:$CN$25,MATCH($E4,DEMANDS!$F$2:$F$25,0),FALSE)</f>
        <v>0.14796147778469043</v>
      </c>
      <c r="AD4" s="15">
        <f>HLOOKUP(REG_TRA_DEMANDS!AD$3,'BY-Demands'!$J$5:$AK$14,MATCH($E4,'BY-Demands'!$I$5:$I$14,0),FALSE)*HLOOKUP(REG_TRA_DEMANDS!$F4,DEMANDS!$H$2:$CN$25,MATCH($E4,DEMANDS!$F$2:$F$25,0),FALSE)/HLOOKUP(2018,DEMANDS!$H$2:$CN$25,MATCH($E4,DEMANDS!$F$2:$F$25,0),FALSE)</f>
        <v>0.16503614500140071</v>
      </c>
      <c r="AE4" s="15">
        <f>HLOOKUP(REG_TRA_DEMANDS!AE$3,'BY-Demands'!$J$5:$AK$14,MATCH($E4,'BY-Demands'!$I$5:$I$14,0),FALSE)*HLOOKUP(REG_TRA_DEMANDS!$F4,DEMANDS!$H$2:$CN$25,MATCH($E4,DEMANDS!$F$2:$F$25,0),FALSE)/HLOOKUP(2018,DEMANDS!$H$2:$CN$25,MATCH($E4,DEMANDS!$F$2:$F$25,0),FALSE)</f>
        <v>0.32014165283799628</v>
      </c>
      <c r="AF4" s="15">
        <f>HLOOKUP(REG_TRA_DEMANDS!AF$3,'BY-Demands'!$J$5:$AK$14,MATCH($E4,'BY-Demands'!$I$5:$I$14,0),FALSE)*HLOOKUP(REG_TRA_DEMANDS!$F4,DEMANDS!$H$2:$CN$25,MATCH($E4,DEMANDS!$F$2:$F$25,0),FALSE)/HLOOKUP(2018,DEMANDS!$H$2:$CN$25,MATCH($E4,DEMANDS!$F$2:$F$25,0),FALSE)</f>
        <v>0.15354445783325901</v>
      </c>
    </row>
    <row r="5" spans="2:32" x14ac:dyDescent="0.2">
      <c r="D5" s="4" t="s">
        <v>85</v>
      </c>
      <c r="E5" s="4" t="str">
        <f>DEMANDS!$F$17</f>
        <v>TRAPS</v>
      </c>
      <c r="F5" s="4">
        <v>2050</v>
      </c>
      <c r="G5" s="15">
        <f>HLOOKUP(REG_TRA_DEMANDS!G$3,'BY-Demands'!$J$5:$AK$14,MATCH($E5,'BY-Demands'!$I$5:$I$14,0),FALSE)*HLOOKUP(REG_TRA_DEMANDS!$F5,DEMANDS!$H$2:$CN$25,MATCH($E5,DEMANDS!$F$2:$F$25,0),FALSE)/HLOOKUP(2018,DEMANDS!$H$2:$CN$25,MATCH($E5,DEMANDS!$F$2:$F$25,0),FALSE)</f>
        <v>0.24919348706604891</v>
      </c>
      <c r="H5" s="15">
        <f>HLOOKUP(REG_TRA_DEMANDS!H$3,'BY-Demands'!$J$5:$AK$14,MATCH($E5,'BY-Demands'!$I$5:$I$14,0),FALSE)*HLOOKUP(REG_TRA_DEMANDS!$F5,DEMANDS!$H$2:$CN$25,MATCH($E5,DEMANDS!$F$2:$F$25,0),FALSE)/HLOOKUP(2018,DEMANDS!$H$2:$CN$25,MATCH($E5,DEMANDS!$F$2:$F$25,0),FALSE)</f>
        <v>4.9819686530101315</v>
      </c>
      <c r="I5" s="15">
        <f>HLOOKUP(REG_TRA_DEMANDS!I$3,'BY-Demands'!$J$5:$AK$14,MATCH($E5,'BY-Demands'!$I$5:$I$14,0),FALSE)*HLOOKUP(REG_TRA_DEMANDS!$F5,DEMANDS!$H$2:$CN$25,MATCH($E5,DEMANDS!$F$2:$F$25,0),FALSE)/HLOOKUP(2018,DEMANDS!$H$2:$CN$25,MATCH($E5,DEMANDS!$F$2:$F$25,0),FALSE)</f>
        <v>0.91879999280394731</v>
      </c>
      <c r="J5" s="15">
        <f>HLOOKUP(REG_TRA_DEMANDS!J$3,'BY-Demands'!$J$5:$AK$14,MATCH($E5,'BY-Demands'!$I$5:$I$14,0),FALSE)*HLOOKUP(REG_TRA_DEMANDS!$F5,DEMANDS!$H$2:$CN$25,MATCH($E5,DEMANDS!$F$2:$F$25,0),FALSE)/HLOOKUP(2018,DEMANDS!$H$2:$CN$25,MATCH($E5,DEMANDS!$F$2:$F$25,0),FALSE)</f>
        <v>0.42626389455684793</v>
      </c>
      <c r="K5" s="15">
        <f>HLOOKUP(REG_TRA_DEMANDS!K$3,'BY-Demands'!$J$5:$AK$14,MATCH($E5,'BY-Demands'!$I$5:$I$14,0),FALSE)*HLOOKUP(REG_TRA_DEMANDS!$F5,DEMANDS!$H$2:$CN$25,MATCH($E5,DEMANDS!$F$2:$F$25,0),FALSE)/HLOOKUP(2018,DEMANDS!$H$2:$CN$25,MATCH($E5,DEMANDS!$F$2:$F$25,0),FALSE)</f>
        <v>0.33606627740388867</v>
      </c>
      <c r="L5" s="15">
        <f>HLOOKUP(REG_TRA_DEMANDS!L$3,'BY-Demands'!$J$5:$AK$14,MATCH($E5,'BY-Demands'!$I$5:$I$14,0),FALSE)*HLOOKUP(REG_TRA_DEMANDS!$F5,DEMANDS!$H$2:$CN$25,MATCH($E5,DEMANDS!$F$2:$F$25,0),FALSE)/HLOOKUP(2018,DEMANDS!$H$2:$CN$25,MATCH($E5,DEMANDS!$F$2:$F$25,0),FALSE)</f>
        <v>0.16886184308995011</v>
      </c>
      <c r="M5" s="15">
        <f>HLOOKUP(REG_TRA_DEMANDS!M$3,'BY-Demands'!$J$5:$AK$14,MATCH($E5,'BY-Demands'!$I$5:$I$14,0),FALSE)*HLOOKUP(REG_TRA_DEMANDS!$F5,DEMANDS!$H$2:$CN$25,MATCH($E5,DEMANDS!$F$2:$F$25,0),FALSE)/HLOOKUP(2018,DEMANDS!$H$2:$CN$25,MATCH($E5,DEMANDS!$F$2:$F$25,0),FALSE)</f>
        <v>0.48421342433443482</v>
      </c>
      <c r="N5" s="15">
        <f>HLOOKUP(REG_TRA_DEMANDS!N$3,'BY-Demands'!$J$5:$AK$14,MATCH($E5,'BY-Demands'!$I$5:$I$14,0),FALSE)*HLOOKUP(REG_TRA_DEMANDS!$F5,DEMANDS!$H$2:$CN$25,MATCH($E5,DEMANDS!$F$2:$F$25,0),FALSE)/HLOOKUP(2018,DEMANDS!$H$2:$CN$25,MATCH($E5,DEMANDS!$F$2:$F$25,0),FALSE)</f>
        <v>0.797027696417964</v>
      </c>
      <c r="O5" s="15">
        <f>HLOOKUP(REG_TRA_DEMANDS!O$3,'BY-Demands'!$J$5:$AK$14,MATCH($E5,'BY-Demands'!$I$5:$I$14,0),FALSE)*HLOOKUP(REG_TRA_DEMANDS!$F5,DEMANDS!$H$2:$CN$25,MATCH($E5,DEMANDS!$F$2:$F$25,0),FALSE)/HLOOKUP(2018,DEMANDS!$H$2:$CN$25,MATCH($E5,DEMANDS!$F$2:$F$25,0),FALSE)</f>
        <v>0.32993189380189941</v>
      </c>
      <c r="P5" s="15">
        <f>HLOOKUP(REG_TRA_DEMANDS!P$3,'BY-Demands'!$J$5:$AK$14,MATCH($E5,'BY-Demands'!$I$5:$I$14,0),FALSE)*HLOOKUP(REG_TRA_DEMANDS!$F5,DEMANDS!$H$2:$CN$25,MATCH($E5,DEMANDS!$F$2:$F$25,0),FALSE)/HLOOKUP(2018,DEMANDS!$H$2:$CN$25,MATCH($E5,DEMANDS!$F$2:$F$25,0),FALSE)</f>
        <v>0.37397423428835075</v>
      </c>
      <c r="Q5" s="15">
        <f>HLOOKUP(REG_TRA_DEMANDS!Q$3,'BY-Demands'!$J$5:$AK$14,MATCH($E5,'BY-Demands'!$I$5:$I$14,0),FALSE)*HLOOKUP(REG_TRA_DEMANDS!$F5,DEMANDS!$H$2:$CN$25,MATCH($E5,DEMANDS!$F$2:$F$25,0),FALSE)/HLOOKUP(2018,DEMANDS!$H$2:$CN$25,MATCH($E5,DEMANDS!$F$2:$F$25,0),FALSE)</f>
        <v>0.65087888007008443</v>
      </c>
      <c r="R5" s="15">
        <f>HLOOKUP(REG_TRA_DEMANDS!R$3,'BY-Demands'!$J$5:$AK$14,MATCH($E5,'BY-Demands'!$I$5:$I$14,0),FALSE)*HLOOKUP(REG_TRA_DEMANDS!$F5,DEMANDS!$H$2:$CN$25,MATCH($E5,DEMANDS!$F$2:$F$25,0),FALSE)/HLOOKUP(2018,DEMANDS!$H$2:$CN$25,MATCH($E5,DEMANDS!$F$2:$F$25,0),FALSE)</f>
        <v>0.57573664768678368</v>
      </c>
      <c r="S5" s="15">
        <f>HLOOKUP(REG_TRA_DEMANDS!S$3,'BY-Demands'!$J$5:$AK$14,MATCH($E5,'BY-Demands'!$I$5:$I$14,0),FALSE)*HLOOKUP(REG_TRA_DEMANDS!$F5,DEMANDS!$H$2:$CN$25,MATCH($E5,DEMANDS!$F$2:$F$25,0),FALSE)/HLOOKUP(2018,DEMANDS!$H$2:$CN$25,MATCH($E5,DEMANDS!$F$2:$F$25,0),FALSE)</f>
        <v>0.50671859445735434</v>
      </c>
      <c r="T5" s="15">
        <f>HLOOKUP(REG_TRA_DEMANDS!T$3,'BY-Demands'!$J$5:$AK$14,MATCH($E5,'BY-Demands'!$I$5:$I$14,0),FALSE)*HLOOKUP(REG_TRA_DEMANDS!$F5,DEMANDS!$H$2:$CN$25,MATCH($E5,DEMANDS!$F$2:$F$25,0),FALSE)/HLOOKUP(2018,DEMANDS!$H$2:$CN$25,MATCH($E5,DEMANDS!$F$2:$F$25,0),FALSE)</f>
        <v>2.1428455103494626</v>
      </c>
      <c r="U5" s="15">
        <f>HLOOKUP(REG_TRA_DEMANDS!U$3,'BY-Demands'!$J$5:$AK$14,MATCH($E5,'BY-Demands'!$I$5:$I$14,0),FALSE)*HLOOKUP(REG_TRA_DEMANDS!$F5,DEMANDS!$H$2:$CN$25,MATCH($E5,DEMANDS!$F$2:$F$25,0),FALSE)/HLOOKUP(2018,DEMANDS!$H$2:$CN$25,MATCH($E5,DEMANDS!$F$2:$F$25,0),FALSE)</f>
        <v>0.65608914938754559</v>
      </c>
      <c r="V5" s="15">
        <f>HLOOKUP(REG_TRA_DEMANDS!V$3,'BY-Demands'!$J$5:$AK$14,MATCH($E5,'BY-Demands'!$I$5:$I$14,0),FALSE)*HLOOKUP(REG_TRA_DEMANDS!$F5,DEMANDS!$H$2:$CN$25,MATCH($E5,DEMANDS!$F$2:$F$25,0),FALSE)/HLOOKUP(2018,DEMANDS!$H$2:$CN$25,MATCH($E5,DEMANDS!$F$2:$F$25,0),FALSE)</f>
        <v>0.78233315899855904</v>
      </c>
      <c r="W5" s="15">
        <f>HLOOKUP(REG_TRA_DEMANDS!W$3,'BY-Demands'!$J$5:$AK$14,MATCH($E5,'BY-Demands'!$I$5:$I$14,0),FALSE)*HLOOKUP(REG_TRA_DEMANDS!$F5,DEMANDS!$H$2:$CN$25,MATCH($E5,DEMANDS!$F$2:$F$25,0),FALSE)/HLOOKUP(2018,DEMANDS!$H$2:$CN$25,MATCH($E5,DEMANDS!$F$2:$F$25,0),FALSE)</f>
        <v>0.7132297701493322</v>
      </c>
      <c r="X5" s="15">
        <f>HLOOKUP(REG_TRA_DEMANDS!X$3,'BY-Demands'!$J$5:$AK$14,MATCH($E5,'BY-Demands'!$I$5:$I$14,0),FALSE)*HLOOKUP(REG_TRA_DEMANDS!$F5,DEMANDS!$H$2:$CN$25,MATCH($E5,DEMANDS!$F$2:$F$25,0),FALSE)/HLOOKUP(2018,DEMANDS!$H$2:$CN$25,MATCH($E5,DEMANDS!$F$2:$F$25,0),FALSE)</f>
        <v>0.47360747597162428</v>
      </c>
      <c r="Y5" s="15">
        <f>HLOOKUP(REG_TRA_DEMANDS!Y$3,'BY-Demands'!$J$5:$AK$14,MATCH($E5,'BY-Demands'!$I$5:$I$14,0),FALSE)*HLOOKUP(REG_TRA_DEMANDS!$F5,DEMANDS!$H$2:$CN$25,MATCH($E5,DEMANDS!$F$2:$F$25,0),FALSE)/HLOOKUP(2018,DEMANDS!$H$2:$CN$25,MATCH($E5,DEMANDS!$F$2:$F$25,0),FALSE)</f>
        <v>1.0585444755924167</v>
      </c>
      <c r="Z5" s="15">
        <f>HLOOKUP(REG_TRA_DEMANDS!Z$3,'BY-Demands'!$J$5:$AK$14,MATCH($E5,'BY-Demands'!$I$5:$I$14,0),FALSE)*HLOOKUP(REG_TRA_DEMANDS!$F5,DEMANDS!$H$2:$CN$25,MATCH($E5,DEMANDS!$F$2:$F$25,0),FALSE)/HLOOKUP(2018,DEMANDS!$H$2:$CN$25,MATCH($E5,DEMANDS!$F$2:$F$25,0),FALSE)</f>
        <v>0.13585620127114331</v>
      </c>
      <c r="AA5" s="15">
        <f>HLOOKUP(REG_TRA_DEMANDS!AA$3,'BY-Demands'!$J$5:$AK$14,MATCH($E5,'BY-Demands'!$I$5:$I$14,0),FALSE)*HLOOKUP(REG_TRA_DEMANDS!$F5,DEMANDS!$H$2:$CN$25,MATCH($E5,DEMANDS!$F$2:$F$25,0),FALSE)/HLOOKUP(2018,DEMANDS!$H$2:$CN$25,MATCH($E5,DEMANDS!$F$2:$F$25,0),FALSE)</f>
        <v>0.56690203368669112</v>
      </c>
      <c r="AB5" s="15">
        <f>HLOOKUP(REG_TRA_DEMANDS!AB$3,'BY-Demands'!$J$5:$AK$14,MATCH($E5,'BY-Demands'!$I$5:$I$14,0),FALSE)*HLOOKUP(REG_TRA_DEMANDS!$F5,DEMANDS!$H$2:$CN$25,MATCH($E5,DEMANDS!$F$2:$F$25,0),FALSE)/HLOOKUP(2018,DEMANDS!$H$2:$CN$25,MATCH($E5,DEMANDS!$F$2:$F$25,0),FALSE)</f>
        <v>0.29655213802722385</v>
      </c>
      <c r="AC5" s="15">
        <f>HLOOKUP(REG_TRA_DEMANDS!AC$3,'BY-Demands'!$J$5:$AK$14,MATCH($E5,'BY-Demands'!$I$5:$I$14,0),FALSE)*HLOOKUP(REG_TRA_DEMANDS!$F5,DEMANDS!$H$2:$CN$25,MATCH($E5,DEMANDS!$F$2:$F$25,0),FALSE)/HLOOKUP(2018,DEMANDS!$H$2:$CN$25,MATCH($E5,DEMANDS!$F$2:$F$25,0),FALSE)</f>
        <v>0.26145480029802121</v>
      </c>
      <c r="AD5" s="15">
        <f>HLOOKUP(REG_TRA_DEMANDS!AD$3,'BY-Demands'!$J$5:$AK$14,MATCH($E5,'BY-Demands'!$I$5:$I$14,0),FALSE)*HLOOKUP(REG_TRA_DEMANDS!$F5,DEMANDS!$H$2:$CN$25,MATCH($E5,DEMANDS!$F$2:$F$25,0),FALSE)/HLOOKUP(2018,DEMANDS!$H$2:$CN$25,MATCH($E5,DEMANDS!$F$2:$F$25,0),FALSE)</f>
        <v>0.29162652995454996</v>
      </c>
      <c r="AE5" s="15">
        <f>HLOOKUP(REG_TRA_DEMANDS!AE$3,'BY-Demands'!$J$5:$AK$14,MATCH($E5,'BY-Demands'!$I$5:$I$14,0),FALSE)*HLOOKUP(REG_TRA_DEMANDS!$F5,DEMANDS!$H$2:$CN$25,MATCH($E5,DEMANDS!$F$2:$F$25,0),FALSE)/HLOOKUP(2018,DEMANDS!$H$2:$CN$25,MATCH($E5,DEMANDS!$F$2:$F$25,0),FALSE)</f>
        <v>0.56570516301302765</v>
      </c>
      <c r="AF5" s="15">
        <f>HLOOKUP(REG_TRA_DEMANDS!AF$3,'BY-Demands'!$J$5:$AK$14,MATCH($E5,'BY-Demands'!$I$5:$I$14,0),FALSE)*HLOOKUP(REG_TRA_DEMANDS!$F5,DEMANDS!$H$2:$CN$25,MATCH($E5,DEMANDS!$F$2:$F$25,0),FALSE)/HLOOKUP(2018,DEMANDS!$H$2:$CN$25,MATCH($E5,DEMANDS!$F$2:$F$25,0),FALSE)</f>
        <v>0.2713201852314594</v>
      </c>
    </row>
    <row r="6" spans="2:32" x14ac:dyDescent="0.2">
      <c r="D6" s="4" t="s">
        <v>85</v>
      </c>
      <c r="E6" s="4" t="str">
        <f>DEMANDS!$F$18</f>
        <v>TRAPM</v>
      </c>
      <c r="F6" s="4">
        <v>2020</v>
      </c>
      <c r="G6" s="15">
        <f>HLOOKUP(REG_TRA_DEMANDS!G$3,'BY-Demands'!$J$5:$AK$14,MATCH($E6,'BY-Demands'!$I$5:$I$14,0),FALSE)*HLOOKUP(REG_TRA_DEMANDS!$F6,DEMANDS!$H$2:$CN$25,MATCH($E6,DEMANDS!$F$2:$F$25,0),FALSE)/HLOOKUP(2018,DEMANDS!$H$2:$CN$25,MATCH($E6,DEMANDS!$F$2:$F$25,0),FALSE)</f>
        <v>0.32193664473309486</v>
      </c>
      <c r="H6" s="15">
        <f>HLOOKUP(REG_TRA_DEMANDS!H$3,'BY-Demands'!$J$5:$AK$14,MATCH($E6,'BY-Demands'!$I$5:$I$14,0),FALSE)*HLOOKUP(REG_TRA_DEMANDS!$F6,DEMANDS!$H$2:$CN$25,MATCH($E6,DEMANDS!$F$2:$F$25,0),FALSE)/HLOOKUP(2018,DEMANDS!$H$2:$CN$25,MATCH($E6,DEMANDS!$F$2:$F$25,0),FALSE)</f>
        <v>5.637813854608976</v>
      </c>
      <c r="I6" s="15">
        <f>HLOOKUP(REG_TRA_DEMANDS!I$3,'BY-Demands'!$J$5:$AK$14,MATCH($E6,'BY-Demands'!$I$5:$I$14,0),FALSE)*HLOOKUP(REG_TRA_DEMANDS!$F6,DEMANDS!$H$2:$CN$25,MATCH($E6,DEMANDS!$F$2:$F$25,0),FALSE)/HLOOKUP(2018,DEMANDS!$H$2:$CN$25,MATCH($E6,DEMANDS!$F$2:$F$25,0),FALSE)</f>
        <v>1.1480382927336128</v>
      </c>
      <c r="J6" s="15">
        <f>HLOOKUP(REG_TRA_DEMANDS!J$3,'BY-Demands'!$J$5:$AK$14,MATCH($E6,'BY-Demands'!$I$5:$I$14,0),FALSE)*HLOOKUP(REG_TRA_DEMANDS!$F6,DEMANDS!$H$2:$CN$25,MATCH($E6,DEMANDS!$F$2:$F$25,0),FALSE)/HLOOKUP(2018,DEMANDS!$H$2:$CN$25,MATCH($E6,DEMANDS!$F$2:$F$25,0),FALSE)</f>
        <v>0.54522568908947855</v>
      </c>
      <c r="K6" s="15">
        <f>HLOOKUP(REG_TRA_DEMANDS!K$3,'BY-Demands'!$J$5:$AK$14,MATCH($E6,'BY-Demands'!$I$5:$I$14,0),FALSE)*HLOOKUP(REG_TRA_DEMANDS!$F6,DEMANDS!$H$2:$CN$25,MATCH($E6,DEMANDS!$F$2:$F$25,0),FALSE)/HLOOKUP(2018,DEMANDS!$H$2:$CN$25,MATCH($E6,DEMANDS!$F$2:$F$25,0),FALSE)</f>
        <v>0.41020881320348074</v>
      </c>
      <c r="L6" s="15">
        <f>HLOOKUP(REG_TRA_DEMANDS!L$3,'BY-Demands'!$J$5:$AK$14,MATCH($E6,'BY-Demands'!$I$5:$I$14,0),FALSE)*HLOOKUP(REG_TRA_DEMANDS!$F6,DEMANDS!$H$2:$CN$25,MATCH($E6,DEMANDS!$F$2:$F$25,0),FALSE)/HLOOKUP(2018,DEMANDS!$H$2:$CN$25,MATCH($E6,DEMANDS!$F$2:$F$25,0),FALSE)</f>
        <v>0.21133746790128183</v>
      </c>
      <c r="M6" s="15">
        <f>HLOOKUP(REG_TRA_DEMANDS!M$3,'BY-Demands'!$J$5:$AK$14,MATCH($E6,'BY-Demands'!$I$5:$I$14,0),FALSE)*HLOOKUP(REG_TRA_DEMANDS!$F6,DEMANDS!$H$2:$CN$25,MATCH($E6,DEMANDS!$F$2:$F$25,0),FALSE)/HLOOKUP(2018,DEMANDS!$H$2:$CN$25,MATCH($E6,DEMANDS!$F$2:$F$25,0),FALSE)</f>
        <v>0.56924850267004323</v>
      </c>
      <c r="N6" s="15">
        <f>HLOOKUP(REG_TRA_DEMANDS!N$3,'BY-Demands'!$J$5:$AK$14,MATCH($E6,'BY-Demands'!$I$5:$I$14,0),FALSE)*HLOOKUP(REG_TRA_DEMANDS!$F6,DEMANDS!$H$2:$CN$25,MATCH($E6,DEMANDS!$F$2:$F$25,0),FALSE)/HLOOKUP(2018,DEMANDS!$H$2:$CN$25,MATCH($E6,DEMANDS!$F$2:$F$25,0),FALSE)</f>
        <v>0.98828046988197249</v>
      </c>
      <c r="O6" s="15">
        <f>HLOOKUP(REG_TRA_DEMANDS!O$3,'BY-Demands'!$J$5:$AK$14,MATCH($E6,'BY-Demands'!$I$5:$I$14,0),FALSE)*HLOOKUP(REG_TRA_DEMANDS!$F6,DEMANDS!$H$2:$CN$25,MATCH($E6,DEMANDS!$F$2:$F$25,0),FALSE)/HLOOKUP(2018,DEMANDS!$H$2:$CN$25,MATCH($E6,DEMANDS!$F$2:$F$25,0),FALSE)</f>
        <v>0.41882409160736161</v>
      </c>
      <c r="P6" s="15">
        <f>HLOOKUP(REG_TRA_DEMANDS!P$3,'BY-Demands'!$J$5:$AK$14,MATCH($E6,'BY-Demands'!$I$5:$I$14,0),FALSE)*HLOOKUP(REG_TRA_DEMANDS!$F6,DEMANDS!$H$2:$CN$25,MATCH($E6,DEMANDS!$F$2:$F$25,0),FALSE)/HLOOKUP(2018,DEMANDS!$H$2:$CN$25,MATCH($E6,DEMANDS!$F$2:$F$25,0),FALSE)</f>
        <v>0.47278848560105868</v>
      </c>
      <c r="Q6" s="15">
        <f>HLOOKUP(REG_TRA_DEMANDS!Q$3,'BY-Demands'!$J$5:$AK$14,MATCH($E6,'BY-Demands'!$I$5:$I$14,0),FALSE)*HLOOKUP(REG_TRA_DEMANDS!$F6,DEMANDS!$H$2:$CN$25,MATCH($E6,DEMANDS!$F$2:$F$25,0),FALSE)/HLOOKUP(2018,DEMANDS!$H$2:$CN$25,MATCH($E6,DEMANDS!$F$2:$F$25,0),FALSE)</f>
        <v>0.83850274795415447</v>
      </c>
      <c r="R6" s="15">
        <f>HLOOKUP(REG_TRA_DEMANDS!R$3,'BY-Demands'!$J$5:$AK$14,MATCH($E6,'BY-Demands'!$I$5:$I$14,0),FALSE)*HLOOKUP(REG_TRA_DEMANDS!$F6,DEMANDS!$H$2:$CN$25,MATCH($E6,DEMANDS!$F$2:$F$25,0),FALSE)/HLOOKUP(2018,DEMANDS!$H$2:$CN$25,MATCH($E6,DEMANDS!$F$2:$F$25,0),FALSE)</f>
        <v>0.71154373932557857</v>
      </c>
      <c r="S6" s="15">
        <f>HLOOKUP(REG_TRA_DEMANDS!S$3,'BY-Demands'!$J$5:$AK$14,MATCH($E6,'BY-Demands'!$I$5:$I$14,0),FALSE)*HLOOKUP(REG_TRA_DEMANDS!$F6,DEMANDS!$H$2:$CN$25,MATCH($E6,DEMANDS!$F$2:$F$25,0),FALSE)/HLOOKUP(2018,DEMANDS!$H$2:$CN$25,MATCH($E6,DEMANDS!$F$2:$F$25,0),FALSE)</f>
        <v>0.64533477367968184</v>
      </c>
      <c r="T6" s="15">
        <f>HLOOKUP(REG_TRA_DEMANDS!T$3,'BY-Demands'!$J$5:$AK$14,MATCH($E6,'BY-Demands'!$I$5:$I$14,0),FALSE)*HLOOKUP(REG_TRA_DEMANDS!$F6,DEMANDS!$H$2:$CN$25,MATCH($E6,DEMANDS!$F$2:$F$25,0),FALSE)/HLOOKUP(2018,DEMANDS!$H$2:$CN$25,MATCH($E6,DEMANDS!$F$2:$F$25,0),FALSE)</f>
        <v>2.6080003354214218</v>
      </c>
      <c r="U6" s="15">
        <f>HLOOKUP(REG_TRA_DEMANDS!U$3,'BY-Demands'!$J$5:$AK$14,MATCH($E6,'BY-Demands'!$I$5:$I$14,0),FALSE)*HLOOKUP(REG_TRA_DEMANDS!$F6,DEMANDS!$H$2:$CN$25,MATCH($E6,DEMANDS!$F$2:$F$25,0),FALSE)/HLOOKUP(2018,DEMANDS!$H$2:$CN$25,MATCH($E6,DEMANDS!$F$2:$F$25,0),FALSE)</f>
        <v>0.8535978085319772</v>
      </c>
      <c r="V6" s="15">
        <f>HLOOKUP(REG_TRA_DEMANDS!V$3,'BY-Demands'!$J$5:$AK$14,MATCH($E6,'BY-Demands'!$I$5:$I$14,0),FALSE)*HLOOKUP(REG_TRA_DEMANDS!$F6,DEMANDS!$H$2:$CN$25,MATCH($E6,DEMANDS!$F$2:$F$25,0),FALSE)/HLOOKUP(2018,DEMANDS!$H$2:$CN$25,MATCH($E6,DEMANDS!$F$2:$F$25,0),FALSE)</f>
        <v>0.96137078018953437</v>
      </c>
      <c r="W6" s="15">
        <f>HLOOKUP(REG_TRA_DEMANDS!W$3,'BY-Demands'!$J$5:$AK$14,MATCH($E6,'BY-Demands'!$I$5:$I$14,0),FALSE)*HLOOKUP(REG_TRA_DEMANDS!$F6,DEMANDS!$H$2:$CN$25,MATCH($E6,DEMANDS!$F$2:$F$25,0),FALSE)/HLOOKUP(2018,DEMANDS!$H$2:$CN$25,MATCH($E6,DEMANDS!$F$2:$F$25,0),FALSE)</f>
        <v>0.932415749736074</v>
      </c>
      <c r="X6" s="15">
        <f>HLOOKUP(REG_TRA_DEMANDS!X$3,'BY-Demands'!$J$5:$AK$14,MATCH($E6,'BY-Demands'!$I$5:$I$14,0),FALSE)*HLOOKUP(REG_TRA_DEMANDS!$F6,DEMANDS!$H$2:$CN$25,MATCH($E6,DEMANDS!$F$2:$F$25,0),FALSE)/HLOOKUP(2018,DEMANDS!$H$2:$CN$25,MATCH($E6,DEMANDS!$F$2:$F$25,0),FALSE)</f>
        <v>0.58823966562202801</v>
      </c>
      <c r="Y6" s="15">
        <f>HLOOKUP(REG_TRA_DEMANDS!Y$3,'BY-Demands'!$J$5:$AK$14,MATCH($E6,'BY-Demands'!$I$5:$I$14,0),FALSE)*HLOOKUP(REG_TRA_DEMANDS!$F6,DEMANDS!$H$2:$CN$25,MATCH($E6,DEMANDS!$F$2:$F$25,0),FALSE)/HLOOKUP(2018,DEMANDS!$H$2:$CN$25,MATCH($E6,DEMANDS!$F$2:$F$25,0),FALSE)</f>
        <v>1.3170332096303565</v>
      </c>
      <c r="Z6" s="15">
        <f>HLOOKUP(REG_TRA_DEMANDS!Z$3,'BY-Demands'!$J$5:$AK$14,MATCH($E6,'BY-Demands'!$I$5:$I$14,0),FALSE)*HLOOKUP(REG_TRA_DEMANDS!$F6,DEMANDS!$H$2:$CN$25,MATCH($E6,DEMANDS!$F$2:$F$25,0),FALSE)/HLOOKUP(2018,DEMANDS!$H$2:$CN$25,MATCH($E6,DEMANDS!$F$2:$F$25,0),FALSE)</f>
        <v>0.17261327906182664</v>
      </c>
      <c r="AA6" s="15">
        <f>HLOOKUP(REG_TRA_DEMANDS!AA$3,'BY-Demands'!$J$5:$AK$14,MATCH($E6,'BY-Demands'!$I$5:$I$14,0),FALSE)*HLOOKUP(REG_TRA_DEMANDS!$F6,DEMANDS!$H$2:$CN$25,MATCH($E6,DEMANDS!$F$2:$F$25,0),FALSE)/HLOOKUP(2018,DEMANDS!$H$2:$CN$25,MATCH($E6,DEMANDS!$F$2:$F$25,0),FALSE)</f>
        <v>0.72941378774211518</v>
      </c>
      <c r="AB6" s="15">
        <f>HLOOKUP(REG_TRA_DEMANDS!AB$3,'BY-Demands'!$J$5:$AK$14,MATCH($E6,'BY-Demands'!$I$5:$I$14,0),FALSE)*HLOOKUP(REG_TRA_DEMANDS!$F6,DEMANDS!$H$2:$CN$25,MATCH($E6,DEMANDS!$F$2:$F$25,0),FALSE)/HLOOKUP(2018,DEMANDS!$H$2:$CN$25,MATCH($E6,DEMANDS!$F$2:$F$25,0),FALSE)</f>
        <v>0.39273887171064176</v>
      </c>
      <c r="AC6" s="15">
        <f>HLOOKUP(REG_TRA_DEMANDS!AC$3,'BY-Demands'!$J$5:$AK$14,MATCH($E6,'BY-Demands'!$I$5:$I$14,0),FALSE)*HLOOKUP(REG_TRA_DEMANDS!$F6,DEMANDS!$H$2:$CN$25,MATCH($E6,DEMANDS!$F$2:$F$25,0),FALSE)/HLOOKUP(2018,DEMANDS!$H$2:$CN$25,MATCH($E6,DEMANDS!$F$2:$F$25,0),FALSE)</f>
        <v>0.32039449419408184</v>
      </c>
      <c r="AD6" s="15">
        <f>HLOOKUP(REG_TRA_DEMANDS!AD$3,'BY-Demands'!$J$5:$AK$14,MATCH($E6,'BY-Demands'!$I$5:$I$14,0),FALSE)*HLOOKUP(REG_TRA_DEMANDS!$F6,DEMANDS!$H$2:$CN$25,MATCH($E6,DEMANDS!$F$2:$F$25,0),FALSE)/HLOOKUP(2018,DEMANDS!$H$2:$CN$25,MATCH($E6,DEMANDS!$F$2:$F$25,0),FALSE)</f>
        <v>0.34813170258514758</v>
      </c>
      <c r="AE6" s="15">
        <f>HLOOKUP(REG_TRA_DEMANDS!AE$3,'BY-Demands'!$J$5:$AK$14,MATCH($E6,'BY-Demands'!$I$5:$I$14,0),FALSE)*HLOOKUP(REG_TRA_DEMANDS!$F6,DEMANDS!$H$2:$CN$25,MATCH($E6,DEMANDS!$F$2:$F$25,0),FALSE)/HLOOKUP(2018,DEMANDS!$H$2:$CN$25,MATCH($E6,DEMANDS!$F$2:$F$25,0),FALSE)</f>
        <v>0.64114085295794276</v>
      </c>
      <c r="AF6" s="15">
        <f>HLOOKUP(REG_TRA_DEMANDS!AF$3,'BY-Demands'!$J$5:$AK$14,MATCH($E6,'BY-Demands'!$I$5:$I$14,0),FALSE)*HLOOKUP(REG_TRA_DEMANDS!$F6,DEMANDS!$H$2:$CN$25,MATCH($E6,DEMANDS!$F$2:$F$25,0),FALSE)/HLOOKUP(2018,DEMANDS!$H$2:$CN$25,MATCH($E6,DEMANDS!$F$2:$F$25,0),FALSE)</f>
        <v>0.35260315962707711</v>
      </c>
    </row>
    <row r="7" spans="2:32" x14ac:dyDescent="0.2">
      <c r="D7" s="4" t="s">
        <v>85</v>
      </c>
      <c r="E7" s="4" t="str">
        <f>DEMANDS!$F$18</f>
        <v>TRAPM</v>
      </c>
      <c r="F7" s="4">
        <v>2050</v>
      </c>
      <c r="G7" s="15">
        <f>HLOOKUP(REG_TRA_DEMANDS!G$3,'BY-Demands'!$J$5:$AK$14,MATCH($E7,'BY-Demands'!$I$5:$I$14,0),FALSE)*HLOOKUP(REG_TRA_DEMANDS!$F7,DEMANDS!$H$2:$CN$25,MATCH($E7,DEMANDS!$F$2:$F$25,0),FALSE)/HLOOKUP(2018,DEMANDS!$H$2:$CN$25,MATCH($E7,DEMANDS!$F$2:$F$25,0),FALSE)</f>
        <v>0.42806487464250859</v>
      </c>
      <c r="H7" s="15">
        <f>HLOOKUP(REG_TRA_DEMANDS!H$3,'BY-Demands'!$J$5:$AK$14,MATCH($E7,'BY-Demands'!$I$5:$I$14,0),FALSE)*HLOOKUP(REG_TRA_DEMANDS!$F7,DEMANDS!$H$2:$CN$25,MATCH($E7,DEMANDS!$F$2:$F$25,0),FALSE)/HLOOKUP(2018,DEMANDS!$H$2:$CN$25,MATCH($E7,DEMANDS!$F$2:$F$25,0),FALSE)</f>
        <v>7.4963509759251048</v>
      </c>
      <c r="I7" s="15">
        <f>HLOOKUP(REG_TRA_DEMANDS!I$3,'BY-Demands'!$J$5:$AK$14,MATCH($E7,'BY-Demands'!$I$5:$I$14,0),FALSE)*HLOOKUP(REG_TRA_DEMANDS!$F7,DEMANDS!$H$2:$CN$25,MATCH($E7,DEMANDS!$F$2:$F$25,0),FALSE)/HLOOKUP(2018,DEMANDS!$H$2:$CN$25,MATCH($E7,DEMANDS!$F$2:$F$25,0),FALSE)</f>
        <v>1.5264955881963764</v>
      </c>
      <c r="J7" s="15">
        <f>HLOOKUP(REG_TRA_DEMANDS!J$3,'BY-Demands'!$J$5:$AK$14,MATCH($E7,'BY-Demands'!$I$5:$I$14,0),FALSE)*HLOOKUP(REG_TRA_DEMANDS!$F7,DEMANDS!$H$2:$CN$25,MATCH($E7,DEMANDS!$F$2:$F$25,0),FALSE)/HLOOKUP(2018,DEMANDS!$H$2:$CN$25,MATCH($E7,DEMANDS!$F$2:$F$25,0),FALSE)</f>
        <v>0.72496241130132655</v>
      </c>
      <c r="K7" s="15">
        <f>HLOOKUP(REG_TRA_DEMANDS!K$3,'BY-Demands'!$J$5:$AK$14,MATCH($E7,'BY-Demands'!$I$5:$I$14,0),FALSE)*HLOOKUP(REG_TRA_DEMANDS!$F7,DEMANDS!$H$2:$CN$25,MATCH($E7,DEMANDS!$F$2:$F$25,0),FALSE)/HLOOKUP(2018,DEMANDS!$H$2:$CN$25,MATCH($E7,DEMANDS!$F$2:$F$25,0),FALSE)</f>
        <v>0.54543646109867361</v>
      </c>
      <c r="L7" s="15">
        <f>HLOOKUP(REG_TRA_DEMANDS!L$3,'BY-Demands'!$J$5:$AK$14,MATCH($E7,'BY-Demands'!$I$5:$I$14,0),FALSE)*HLOOKUP(REG_TRA_DEMANDS!$F7,DEMANDS!$H$2:$CN$25,MATCH($E7,DEMANDS!$F$2:$F$25,0),FALSE)/HLOOKUP(2018,DEMANDS!$H$2:$CN$25,MATCH($E7,DEMANDS!$F$2:$F$25,0),FALSE)</f>
        <v>0.2810060556462261</v>
      </c>
      <c r="M7" s="15">
        <f>HLOOKUP(REG_TRA_DEMANDS!M$3,'BY-Demands'!$J$5:$AK$14,MATCH($E7,'BY-Demands'!$I$5:$I$14,0),FALSE)*HLOOKUP(REG_TRA_DEMANDS!$F7,DEMANDS!$H$2:$CN$25,MATCH($E7,DEMANDS!$F$2:$F$25,0),FALSE)/HLOOKUP(2018,DEMANDS!$H$2:$CN$25,MATCH($E7,DEMANDS!$F$2:$F$25,0),FALSE)</f>
        <v>0.75690448081146366</v>
      </c>
      <c r="N7" s="15">
        <f>HLOOKUP(REG_TRA_DEMANDS!N$3,'BY-Demands'!$J$5:$AK$14,MATCH($E7,'BY-Demands'!$I$5:$I$14,0),FALSE)*HLOOKUP(REG_TRA_DEMANDS!$F7,DEMANDS!$H$2:$CN$25,MATCH($E7,DEMANDS!$F$2:$F$25,0),FALSE)/HLOOKUP(2018,DEMANDS!$H$2:$CN$25,MATCH($E7,DEMANDS!$F$2:$F$25,0),FALSE)</f>
        <v>1.3140726983795172</v>
      </c>
      <c r="O7" s="15">
        <f>HLOOKUP(REG_TRA_DEMANDS!O$3,'BY-Demands'!$J$5:$AK$14,MATCH($E7,'BY-Demands'!$I$5:$I$14,0),FALSE)*HLOOKUP(REG_TRA_DEMANDS!$F7,DEMANDS!$H$2:$CN$25,MATCH($E7,DEMANDS!$F$2:$F$25,0),FALSE)/HLOOKUP(2018,DEMANDS!$H$2:$CN$25,MATCH($E7,DEMANDS!$F$2:$F$25,0),FALSE)</f>
        <v>0.55689181459850601</v>
      </c>
      <c r="P7" s="15">
        <f>HLOOKUP(REG_TRA_DEMANDS!P$3,'BY-Demands'!$J$5:$AK$14,MATCH($E7,'BY-Demands'!$I$5:$I$14,0),FALSE)*HLOOKUP(REG_TRA_DEMANDS!$F7,DEMANDS!$H$2:$CN$25,MATCH($E7,DEMANDS!$F$2:$F$25,0),FALSE)/HLOOKUP(2018,DEMANDS!$H$2:$CN$25,MATCH($E7,DEMANDS!$F$2:$F$25,0),FALSE)</f>
        <v>0.62864587530576854</v>
      </c>
      <c r="Q7" s="15">
        <f>HLOOKUP(REG_TRA_DEMANDS!Q$3,'BY-Demands'!$J$5:$AK$14,MATCH($E7,'BY-Demands'!$I$5:$I$14,0),FALSE)*HLOOKUP(REG_TRA_DEMANDS!$F7,DEMANDS!$H$2:$CN$25,MATCH($E7,DEMANDS!$F$2:$F$25,0),FALSE)/HLOOKUP(2018,DEMANDS!$H$2:$CN$25,MATCH($E7,DEMANDS!$F$2:$F$25,0),FALSE)</f>
        <v>1.1149199060205524</v>
      </c>
      <c r="R7" s="15">
        <f>HLOOKUP(REG_TRA_DEMANDS!R$3,'BY-Demands'!$J$5:$AK$14,MATCH($E7,'BY-Demands'!$I$5:$I$14,0),FALSE)*HLOOKUP(REG_TRA_DEMANDS!$F7,DEMANDS!$H$2:$CN$25,MATCH($E7,DEMANDS!$F$2:$F$25,0),FALSE)/HLOOKUP(2018,DEMANDS!$H$2:$CN$25,MATCH($E7,DEMANDS!$F$2:$F$25,0),FALSE)</f>
        <v>0.94610814444434155</v>
      </c>
      <c r="S7" s="15">
        <f>HLOOKUP(REG_TRA_DEMANDS!S$3,'BY-Demands'!$J$5:$AK$14,MATCH($E7,'BY-Demands'!$I$5:$I$14,0),FALSE)*HLOOKUP(REG_TRA_DEMANDS!$F7,DEMANDS!$H$2:$CN$25,MATCH($E7,DEMANDS!$F$2:$F$25,0),FALSE)/HLOOKUP(2018,DEMANDS!$H$2:$CN$25,MATCH($E7,DEMANDS!$F$2:$F$25,0),FALSE)</f>
        <v>0.85807302000885533</v>
      </c>
      <c r="T7" s="15">
        <f>HLOOKUP(REG_TRA_DEMANDS!T$3,'BY-Demands'!$J$5:$AK$14,MATCH($E7,'BY-Demands'!$I$5:$I$14,0),FALSE)*HLOOKUP(REG_TRA_DEMANDS!$F7,DEMANDS!$H$2:$CN$25,MATCH($E7,DEMANDS!$F$2:$F$25,0),FALSE)/HLOOKUP(2018,DEMANDS!$H$2:$CN$25,MATCH($E7,DEMANDS!$F$2:$F$25,0),FALSE)</f>
        <v>3.4677423490430845</v>
      </c>
      <c r="U7" s="15">
        <f>HLOOKUP(REG_TRA_DEMANDS!U$3,'BY-Demands'!$J$5:$AK$14,MATCH($E7,'BY-Demands'!$I$5:$I$14,0),FALSE)*HLOOKUP(REG_TRA_DEMANDS!$F7,DEMANDS!$H$2:$CN$25,MATCH($E7,DEMANDS!$F$2:$F$25,0),FALSE)/HLOOKUP(2018,DEMANDS!$H$2:$CN$25,MATCH($E7,DEMANDS!$F$2:$F$25,0),FALSE)</f>
        <v>1.134991138418852</v>
      </c>
      <c r="V7" s="15">
        <f>HLOOKUP(REG_TRA_DEMANDS!V$3,'BY-Demands'!$J$5:$AK$14,MATCH($E7,'BY-Demands'!$I$5:$I$14,0),FALSE)*HLOOKUP(REG_TRA_DEMANDS!$F7,DEMANDS!$H$2:$CN$25,MATCH($E7,DEMANDS!$F$2:$F$25,0),FALSE)/HLOOKUP(2018,DEMANDS!$H$2:$CN$25,MATCH($E7,DEMANDS!$F$2:$F$25,0),FALSE)</f>
        <v>1.2782920777719677</v>
      </c>
      <c r="W7" s="15">
        <f>HLOOKUP(REG_TRA_DEMANDS!W$3,'BY-Demands'!$J$5:$AK$14,MATCH($E7,'BY-Demands'!$I$5:$I$14,0),FALSE)*HLOOKUP(REG_TRA_DEMANDS!$F7,DEMANDS!$H$2:$CN$25,MATCH($E7,DEMANDS!$F$2:$F$25,0),FALSE)/HLOOKUP(2018,DEMANDS!$H$2:$CN$25,MATCH($E7,DEMANDS!$F$2:$F$25,0),FALSE)</f>
        <v>1.2397918582905652</v>
      </c>
      <c r="X7" s="15">
        <f>HLOOKUP(REG_TRA_DEMANDS!X$3,'BY-Demands'!$J$5:$AK$14,MATCH($E7,'BY-Demands'!$I$5:$I$14,0),FALSE)*HLOOKUP(REG_TRA_DEMANDS!$F7,DEMANDS!$H$2:$CN$25,MATCH($E7,DEMANDS!$F$2:$F$25,0),FALSE)/HLOOKUP(2018,DEMANDS!$H$2:$CN$25,MATCH($E7,DEMANDS!$F$2:$F$25,0),FALSE)</f>
        <v>0.78215618769651429</v>
      </c>
      <c r="Y7" s="15">
        <f>HLOOKUP(REG_TRA_DEMANDS!Y$3,'BY-Demands'!$J$5:$AK$14,MATCH($E7,'BY-Demands'!$I$5:$I$14,0),FALSE)*HLOOKUP(REG_TRA_DEMANDS!$F7,DEMANDS!$H$2:$CN$25,MATCH($E7,DEMANDS!$F$2:$F$25,0),FALSE)/HLOOKUP(2018,DEMANDS!$H$2:$CN$25,MATCH($E7,DEMANDS!$F$2:$F$25,0),FALSE)</f>
        <v>1.7512006321860119</v>
      </c>
      <c r="Z7" s="15">
        <f>HLOOKUP(REG_TRA_DEMANDS!Z$3,'BY-Demands'!$J$5:$AK$14,MATCH($E7,'BY-Demands'!$I$5:$I$14,0),FALSE)*HLOOKUP(REG_TRA_DEMANDS!$F7,DEMANDS!$H$2:$CN$25,MATCH($E7,DEMANDS!$F$2:$F$25,0),FALSE)/HLOOKUP(2018,DEMANDS!$H$2:$CN$25,MATCH($E7,DEMANDS!$F$2:$F$25,0),FALSE)</f>
        <v>0.22951621964157642</v>
      </c>
      <c r="AA7" s="15">
        <f>HLOOKUP(REG_TRA_DEMANDS!AA$3,'BY-Demands'!$J$5:$AK$14,MATCH($E7,'BY-Demands'!$I$5:$I$14,0),FALSE)*HLOOKUP(REG_TRA_DEMANDS!$F7,DEMANDS!$H$2:$CN$25,MATCH($E7,DEMANDS!$F$2:$F$25,0),FALSE)/HLOOKUP(2018,DEMANDS!$H$2:$CN$25,MATCH($E7,DEMANDS!$F$2:$F$25,0),FALSE)</f>
        <v>0.96986915506685767</v>
      </c>
      <c r="AB7" s="15">
        <f>HLOOKUP(REG_TRA_DEMANDS!AB$3,'BY-Demands'!$J$5:$AK$14,MATCH($E7,'BY-Demands'!$I$5:$I$14,0),FALSE)*HLOOKUP(REG_TRA_DEMANDS!$F7,DEMANDS!$H$2:$CN$25,MATCH($E7,DEMANDS!$F$2:$F$25,0),FALSE)/HLOOKUP(2018,DEMANDS!$H$2:$CN$25,MATCH($E7,DEMANDS!$F$2:$F$25,0),FALSE)</f>
        <v>0.52220745490292342</v>
      </c>
      <c r="AC7" s="15">
        <f>HLOOKUP(REG_TRA_DEMANDS!AC$3,'BY-Demands'!$J$5:$AK$14,MATCH($E7,'BY-Demands'!$I$5:$I$14,0),FALSE)*HLOOKUP(REG_TRA_DEMANDS!$F7,DEMANDS!$H$2:$CN$25,MATCH($E7,DEMANDS!$F$2:$F$25,0),FALSE)/HLOOKUP(2018,DEMANDS!$H$2:$CN$25,MATCH($E7,DEMANDS!$F$2:$F$25,0),FALSE)</f>
        <v>0.42601434548417128</v>
      </c>
      <c r="AD7" s="15">
        <f>HLOOKUP(REG_TRA_DEMANDS!AD$3,'BY-Demands'!$J$5:$AK$14,MATCH($E7,'BY-Demands'!$I$5:$I$14,0),FALSE)*HLOOKUP(REG_TRA_DEMANDS!$F7,DEMANDS!$H$2:$CN$25,MATCH($E7,DEMANDS!$F$2:$F$25,0),FALSE)/HLOOKUP(2018,DEMANDS!$H$2:$CN$25,MATCH($E7,DEMANDS!$F$2:$F$25,0),FALSE)</f>
        <v>0.46289528099462979</v>
      </c>
      <c r="AE7" s="15">
        <f>HLOOKUP(REG_TRA_DEMANDS!AE$3,'BY-Demands'!$J$5:$AK$14,MATCH($E7,'BY-Demands'!$I$5:$I$14,0),FALSE)*HLOOKUP(REG_TRA_DEMANDS!$F7,DEMANDS!$H$2:$CN$25,MATCH($E7,DEMANDS!$F$2:$F$25,0),FALSE)/HLOOKUP(2018,DEMANDS!$H$2:$CN$25,MATCH($E7,DEMANDS!$F$2:$F$25,0),FALSE)</f>
        <v>0.85249654967724642</v>
      </c>
      <c r="AF7" s="15">
        <f>HLOOKUP(REG_TRA_DEMANDS!AF$3,'BY-Demands'!$J$5:$AK$14,MATCH($E7,'BY-Demands'!$I$5:$I$14,0),FALSE)*HLOOKUP(REG_TRA_DEMANDS!$F7,DEMANDS!$H$2:$CN$25,MATCH($E7,DEMANDS!$F$2:$F$25,0),FALSE)/HLOOKUP(2018,DEMANDS!$H$2:$CN$25,MATCH($E7,DEMANDS!$F$2:$F$25,0),FALSE)</f>
        <v>0.46884077905903881</v>
      </c>
    </row>
    <row r="8" spans="2:32" x14ac:dyDescent="0.2">
      <c r="D8" s="4" t="s">
        <v>85</v>
      </c>
      <c r="E8" s="4" t="str">
        <f>DEMANDS!$F$19</f>
        <v>TRAPL</v>
      </c>
      <c r="F8" s="4">
        <v>2020</v>
      </c>
      <c r="G8" s="15">
        <f>HLOOKUP(REG_TRA_DEMANDS!G$3,'BY-Demands'!$J$5:$AK$14,MATCH($E8,'BY-Demands'!$I$5:$I$14,0),FALSE)*HLOOKUP(REG_TRA_DEMANDS!$F8,DEMANDS!$H$2:$CN$25,MATCH($E8,DEMANDS!$F$2:$F$25,0),FALSE)/HLOOKUP(2018,DEMANDS!$H$2:$CN$25,MATCH($E8,DEMANDS!$F$2:$F$25,0),FALSE)</f>
        <v>0.27435547637321495</v>
      </c>
      <c r="H8" s="15">
        <f>HLOOKUP(REG_TRA_DEMANDS!H$3,'BY-Demands'!$J$5:$AK$14,MATCH($E8,'BY-Demands'!$I$5:$I$14,0),FALSE)*HLOOKUP(REG_TRA_DEMANDS!$F8,DEMANDS!$H$2:$CN$25,MATCH($E8,DEMANDS!$F$2:$F$25,0),FALSE)/HLOOKUP(2018,DEMANDS!$H$2:$CN$25,MATCH($E8,DEMANDS!$F$2:$F$25,0),FALSE)</f>
        <v>4.8874675973215007</v>
      </c>
      <c r="I8" s="15">
        <f>HLOOKUP(REG_TRA_DEMANDS!I$3,'BY-Demands'!$J$5:$AK$14,MATCH($E8,'BY-Demands'!$I$5:$I$14,0),FALSE)*HLOOKUP(REG_TRA_DEMANDS!$F8,DEMANDS!$H$2:$CN$25,MATCH($E8,DEMANDS!$F$2:$F$25,0),FALSE)/HLOOKUP(2018,DEMANDS!$H$2:$CN$25,MATCH($E8,DEMANDS!$F$2:$F$25,0),FALSE)</f>
        <v>0.98750716185845822</v>
      </c>
      <c r="J8" s="15">
        <f>HLOOKUP(REG_TRA_DEMANDS!J$3,'BY-Demands'!$J$5:$AK$14,MATCH($E8,'BY-Demands'!$I$5:$I$14,0),FALSE)*HLOOKUP(REG_TRA_DEMANDS!$F8,DEMANDS!$H$2:$CN$25,MATCH($E8,DEMANDS!$F$2:$F$25,0),FALSE)/HLOOKUP(2018,DEMANDS!$H$2:$CN$25,MATCH($E8,DEMANDS!$F$2:$F$25,0),FALSE)</f>
        <v>0.47552429060912443</v>
      </c>
      <c r="K8" s="15">
        <f>HLOOKUP(REG_TRA_DEMANDS!K$3,'BY-Demands'!$J$5:$AK$14,MATCH($E8,'BY-Demands'!$I$5:$I$14,0),FALSE)*HLOOKUP(REG_TRA_DEMANDS!$F8,DEMANDS!$H$2:$CN$25,MATCH($E8,DEMANDS!$F$2:$F$25,0),FALSE)/HLOOKUP(2018,DEMANDS!$H$2:$CN$25,MATCH($E8,DEMANDS!$F$2:$F$25,0),FALSE)</f>
        <v>0.35331078909799174</v>
      </c>
      <c r="L8" s="15">
        <f>HLOOKUP(REG_TRA_DEMANDS!L$3,'BY-Demands'!$J$5:$AK$14,MATCH($E8,'BY-Demands'!$I$5:$I$14,0),FALSE)*HLOOKUP(REG_TRA_DEMANDS!$F8,DEMANDS!$H$2:$CN$25,MATCH($E8,DEMANDS!$F$2:$F$25,0),FALSE)/HLOOKUP(2018,DEMANDS!$H$2:$CN$25,MATCH($E8,DEMANDS!$F$2:$F$25,0),FALSE)</f>
        <v>0.18192405921838437</v>
      </c>
      <c r="M8" s="15">
        <f>HLOOKUP(REG_TRA_DEMANDS!M$3,'BY-Demands'!$J$5:$AK$14,MATCH($E8,'BY-Demands'!$I$5:$I$14,0),FALSE)*HLOOKUP(REG_TRA_DEMANDS!$F8,DEMANDS!$H$2:$CN$25,MATCH($E8,DEMANDS!$F$2:$F$25,0),FALSE)/HLOOKUP(2018,DEMANDS!$H$2:$CN$25,MATCH($E8,DEMANDS!$F$2:$F$25,0),FALSE)</f>
        <v>0.49433293928500699</v>
      </c>
      <c r="N8" s="15">
        <f>HLOOKUP(REG_TRA_DEMANDS!N$3,'BY-Demands'!$J$5:$AK$14,MATCH($E8,'BY-Demands'!$I$5:$I$14,0),FALSE)*HLOOKUP(REG_TRA_DEMANDS!$F8,DEMANDS!$H$2:$CN$25,MATCH($E8,DEMANDS!$F$2:$F$25,0),FALSE)/HLOOKUP(2018,DEMANDS!$H$2:$CN$25,MATCH($E8,DEMANDS!$F$2:$F$25,0),FALSE)</f>
        <v>0.84062004677085977</v>
      </c>
      <c r="O8" s="15">
        <f>HLOOKUP(REG_TRA_DEMANDS!O$3,'BY-Demands'!$J$5:$AK$14,MATCH($E8,'BY-Demands'!$I$5:$I$14,0),FALSE)*HLOOKUP(REG_TRA_DEMANDS!$F8,DEMANDS!$H$2:$CN$25,MATCH($E8,DEMANDS!$F$2:$F$25,0),FALSE)/HLOOKUP(2018,DEMANDS!$H$2:$CN$25,MATCH($E8,DEMANDS!$F$2:$F$25,0),FALSE)</f>
        <v>0.36232197941731037</v>
      </c>
      <c r="P8" s="15">
        <f>HLOOKUP(REG_TRA_DEMANDS!P$3,'BY-Demands'!$J$5:$AK$14,MATCH($E8,'BY-Demands'!$I$5:$I$14,0),FALSE)*HLOOKUP(REG_TRA_DEMANDS!$F8,DEMANDS!$H$2:$CN$25,MATCH($E8,DEMANDS!$F$2:$F$25,0),FALSE)/HLOOKUP(2018,DEMANDS!$H$2:$CN$25,MATCH($E8,DEMANDS!$F$2:$F$25,0),FALSE)</f>
        <v>0.40153594290187117</v>
      </c>
      <c r="Q8" s="15">
        <f>HLOOKUP(REG_TRA_DEMANDS!Q$3,'BY-Demands'!$J$5:$AK$14,MATCH($E8,'BY-Demands'!$I$5:$I$14,0),FALSE)*HLOOKUP(REG_TRA_DEMANDS!$F8,DEMANDS!$H$2:$CN$25,MATCH($E8,DEMANDS!$F$2:$F$25,0),FALSE)/HLOOKUP(2018,DEMANDS!$H$2:$CN$25,MATCH($E8,DEMANDS!$F$2:$F$25,0),FALSE)</f>
        <v>0.71368599033539704</v>
      </c>
      <c r="R8" s="15">
        <f>HLOOKUP(REG_TRA_DEMANDS!R$3,'BY-Demands'!$J$5:$AK$14,MATCH($E8,'BY-Demands'!$I$5:$I$14,0),FALSE)*HLOOKUP(REG_TRA_DEMANDS!$F8,DEMANDS!$H$2:$CN$25,MATCH($E8,DEMANDS!$F$2:$F$25,0),FALSE)/HLOOKUP(2018,DEMANDS!$H$2:$CN$25,MATCH($E8,DEMANDS!$F$2:$F$25,0),FALSE)</f>
        <v>0.61113233633908892</v>
      </c>
      <c r="S8" s="15">
        <f>HLOOKUP(REG_TRA_DEMANDS!S$3,'BY-Demands'!$J$5:$AK$14,MATCH($E8,'BY-Demands'!$I$5:$I$14,0),FALSE)*HLOOKUP(REG_TRA_DEMANDS!$F8,DEMANDS!$H$2:$CN$25,MATCH($E8,DEMANDS!$F$2:$F$25,0),FALSE)/HLOOKUP(2018,DEMANDS!$H$2:$CN$25,MATCH($E8,DEMANDS!$F$2:$F$25,0),FALSE)</f>
        <v>0.54794246709160832</v>
      </c>
      <c r="T8" s="15">
        <f>HLOOKUP(REG_TRA_DEMANDS!T$3,'BY-Demands'!$J$5:$AK$14,MATCH($E8,'BY-Demands'!$I$5:$I$14,0),FALSE)*HLOOKUP(REG_TRA_DEMANDS!$F8,DEMANDS!$H$2:$CN$25,MATCH($E8,DEMANDS!$F$2:$F$25,0),FALSE)/HLOOKUP(2018,DEMANDS!$H$2:$CN$25,MATCH($E8,DEMANDS!$F$2:$F$25,0),FALSE)</f>
        <v>2.2342931214267647</v>
      </c>
      <c r="U8" s="15">
        <f>HLOOKUP(REG_TRA_DEMANDS!U$3,'BY-Demands'!$J$5:$AK$14,MATCH($E8,'BY-Demands'!$I$5:$I$14,0),FALSE)*HLOOKUP(REG_TRA_DEMANDS!$F8,DEMANDS!$H$2:$CN$25,MATCH($E8,DEMANDS!$F$2:$F$25,0),FALSE)/HLOOKUP(2018,DEMANDS!$H$2:$CN$25,MATCH($E8,DEMANDS!$F$2:$F$25,0),FALSE)</f>
        <v>0.74304638421703217</v>
      </c>
      <c r="V8" s="15">
        <f>HLOOKUP(REG_TRA_DEMANDS!V$3,'BY-Demands'!$J$5:$AK$14,MATCH($E8,'BY-Demands'!$I$5:$I$14,0),FALSE)*HLOOKUP(REG_TRA_DEMANDS!$F8,DEMANDS!$H$2:$CN$25,MATCH($E8,DEMANDS!$F$2:$F$25,0),FALSE)/HLOOKUP(2018,DEMANDS!$H$2:$CN$25,MATCH($E8,DEMANDS!$F$2:$F$25,0),FALSE)</f>
        <v>0.82312954869858934</v>
      </c>
      <c r="W8" s="15">
        <f>HLOOKUP(REG_TRA_DEMANDS!W$3,'BY-Demands'!$J$5:$AK$14,MATCH($E8,'BY-Demands'!$I$5:$I$14,0),FALSE)*HLOOKUP(REG_TRA_DEMANDS!$F8,DEMANDS!$H$2:$CN$25,MATCH($E8,DEMANDS!$F$2:$F$25,0),FALSE)/HLOOKUP(2018,DEMANDS!$H$2:$CN$25,MATCH($E8,DEMANDS!$F$2:$F$25,0),FALSE)</f>
        <v>0.79632066689536773</v>
      </c>
      <c r="X8" s="15">
        <f>HLOOKUP(REG_TRA_DEMANDS!X$3,'BY-Demands'!$J$5:$AK$14,MATCH($E8,'BY-Demands'!$I$5:$I$14,0),FALSE)*HLOOKUP(REG_TRA_DEMANDS!$F8,DEMANDS!$H$2:$CN$25,MATCH($E8,DEMANDS!$F$2:$F$25,0),FALSE)/HLOOKUP(2018,DEMANDS!$H$2:$CN$25,MATCH($E8,DEMANDS!$F$2:$F$25,0),FALSE)</f>
        <v>0.5014811864865022</v>
      </c>
      <c r="Y8" s="15">
        <f>HLOOKUP(REG_TRA_DEMANDS!Y$3,'BY-Demands'!$J$5:$AK$14,MATCH($E8,'BY-Demands'!$I$5:$I$14,0),FALSE)*HLOOKUP(REG_TRA_DEMANDS!$F8,DEMANDS!$H$2:$CN$25,MATCH($E8,DEMANDS!$F$2:$F$25,0),FALSE)/HLOOKUP(2018,DEMANDS!$H$2:$CN$25,MATCH($E8,DEMANDS!$F$2:$F$25,0),FALSE)</f>
        <v>1.1393573908292929</v>
      </c>
      <c r="Z8" s="15">
        <f>HLOOKUP(REG_TRA_DEMANDS!Z$3,'BY-Demands'!$J$5:$AK$14,MATCH($E8,'BY-Demands'!$I$5:$I$14,0),FALSE)*HLOOKUP(REG_TRA_DEMANDS!$F8,DEMANDS!$H$2:$CN$25,MATCH($E8,DEMANDS!$F$2:$F$25,0),FALSE)/HLOOKUP(2018,DEMANDS!$H$2:$CN$25,MATCH($E8,DEMANDS!$F$2:$F$25,0),FALSE)</f>
        <v>0.14698615350023855</v>
      </c>
      <c r="AA8" s="15">
        <f>HLOOKUP(REG_TRA_DEMANDS!AA$3,'BY-Demands'!$J$5:$AK$14,MATCH($E8,'BY-Demands'!$I$5:$I$14,0),FALSE)*HLOOKUP(REG_TRA_DEMANDS!$F8,DEMANDS!$H$2:$CN$25,MATCH($E8,DEMANDS!$F$2:$F$25,0),FALSE)/HLOOKUP(2018,DEMANDS!$H$2:$CN$25,MATCH($E8,DEMANDS!$F$2:$F$25,0),FALSE)</f>
        <v>0.63179454507028443</v>
      </c>
      <c r="AB8" s="15">
        <f>HLOOKUP(REG_TRA_DEMANDS!AB$3,'BY-Demands'!$J$5:$AK$14,MATCH($E8,'BY-Demands'!$I$5:$I$14,0),FALSE)*HLOOKUP(REG_TRA_DEMANDS!$F8,DEMANDS!$H$2:$CN$25,MATCH($E8,DEMANDS!$F$2:$F$25,0),FALSE)/HLOOKUP(2018,DEMANDS!$H$2:$CN$25,MATCH($E8,DEMANDS!$F$2:$F$25,0),FALSE)</f>
        <v>0.33116307912916793</v>
      </c>
      <c r="AC8" s="15">
        <f>HLOOKUP(REG_TRA_DEMANDS!AC$3,'BY-Demands'!$J$5:$AK$14,MATCH($E8,'BY-Demands'!$I$5:$I$14,0),FALSE)*HLOOKUP(REG_TRA_DEMANDS!$F8,DEMANDS!$H$2:$CN$25,MATCH($E8,DEMANDS!$F$2:$F$25,0),FALSE)/HLOOKUP(2018,DEMANDS!$H$2:$CN$25,MATCH($E8,DEMANDS!$F$2:$F$25,0),FALSE)</f>
        <v>0.27602684102814479</v>
      </c>
      <c r="AD8" s="15">
        <f>HLOOKUP(REG_TRA_DEMANDS!AD$3,'BY-Demands'!$J$5:$AK$14,MATCH($E8,'BY-Demands'!$I$5:$I$14,0),FALSE)*HLOOKUP(REG_TRA_DEMANDS!$F8,DEMANDS!$H$2:$CN$25,MATCH($E8,DEMANDS!$F$2:$F$25,0),FALSE)/HLOOKUP(2018,DEMANDS!$H$2:$CN$25,MATCH($E8,DEMANDS!$F$2:$F$25,0),FALSE)</f>
        <v>0.2952095661319819</v>
      </c>
      <c r="AE8" s="15">
        <f>HLOOKUP(REG_TRA_DEMANDS!AE$3,'BY-Demands'!$J$5:$AK$14,MATCH($E8,'BY-Demands'!$I$5:$I$14,0),FALSE)*HLOOKUP(REG_TRA_DEMANDS!$F8,DEMANDS!$H$2:$CN$25,MATCH($E8,DEMANDS!$F$2:$F$25,0),FALSE)/HLOOKUP(2018,DEMANDS!$H$2:$CN$25,MATCH($E8,DEMANDS!$F$2:$F$25,0),FALSE)</f>
        <v>0.54379756531765255</v>
      </c>
      <c r="AF8" s="15">
        <f>HLOOKUP(REG_TRA_DEMANDS!AF$3,'BY-Demands'!$J$5:$AK$14,MATCH($E8,'BY-Demands'!$I$5:$I$14,0),FALSE)*HLOOKUP(REG_TRA_DEMANDS!$F8,DEMANDS!$H$2:$CN$25,MATCH($E8,DEMANDS!$F$2:$F$25,0),FALSE)/HLOOKUP(2018,DEMANDS!$H$2:$CN$25,MATCH($E8,DEMANDS!$F$2:$F$25,0),FALSE)</f>
        <v>0.31412261464919838</v>
      </c>
    </row>
    <row r="9" spans="2:32" x14ac:dyDescent="0.2">
      <c r="D9" s="4" t="s">
        <v>85</v>
      </c>
      <c r="E9" s="4" t="str">
        <f>DEMANDS!$F$19</f>
        <v>TRAPL</v>
      </c>
      <c r="F9" s="4">
        <v>2050</v>
      </c>
      <c r="G9" s="15">
        <f>HLOOKUP(REG_TRA_DEMANDS!G$3,'BY-Demands'!$J$5:$AK$14,MATCH($E9,'BY-Demands'!$I$5:$I$14,0),FALSE)*HLOOKUP(REG_TRA_DEMANDS!$F9,DEMANDS!$H$2:$CN$25,MATCH($E9,DEMANDS!$F$2:$F$25,0),FALSE)/HLOOKUP(2018,DEMANDS!$H$2:$CN$25,MATCH($E9,DEMANDS!$F$2:$F$25,0),FALSE)</f>
        <v>0.36429509503519336</v>
      </c>
      <c r="H9" s="15">
        <f>HLOOKUP(REG_TRA_DEMANDS!H$3,'BY-Demands'!$J$5:$AK$14,MATCH($E9,'BY-Demands'!$I$5:$I$14,0),FALSE)*HLOOKUP(REG_TRA_DEMANDS!$F9,DEMANDS!$H$2:$CN$25,MATCH($E9,DEMANDS!$F$2:$F$25,0),FALSE)/HLOOKUP(2018,DEMANDS!$H$2:$CN$25,MATCH($E9,DEMANDS!$F$2:$F$25,0),FALSE)</f>
        <v>6.4896844647839922</v>
      </c>
      <c r="I9" s="15">
        <f>HLOOKUP(REG_TRA_DEMANDS!I$3,'BY-Demands'!$J$5:$AK$14,MATCH($E9,'BY-Demands'!$I$5:$I$14,0),FALSE)*HLOOKUP(REG_TRA_DEMANDS!$F9,DEMANDS!$H$2:$CN$25,MATCH($E9,DEMANDS!$F$2:$F$25,0),FALSE)/HLOOKUP(2018,DEMANDS!$H$2:$CN$25,MATCH($E9,DEMANDS!$F$2:$F$25,0),FALSE)</f>
        <v>1.3112332224336185</v>
      </c>
      <c r="J9" s="15">
        <f>HLOOKUP(REG_TRA_DEMANDS!J$3,'BY-Demands'!$J$5:$AK$14,MATCH($E9,'BY-Demands'!$I$5:$I$14,0),FALSE)*HLOOKUP(REG_TRA_DEMANDS!$F9,DEMANDS!$H$2:$CN$25,MATCH($E9,DEMANDS!$F$2:$F$25,0),FALSE)/HLOOKUP(2018,DEMANDS!$H$2:$CN$25,MATCH($E9,DEMANDS!$F$2:$F$25,0),FALSE)</f>
        <v>0.63141136794128272</v>
      </c>
      <c r="K9" s="15">
        <f>HLOOKUP(REG_TRA_DEMANDS!K$3,'BY-Demands'!$J$5:$AK$14,MATCH($E9,'BY-Demands'!$I$5:$I$14,0),FALSE)*HLOOKUP(REG_TRA_DEMANDS!$F9,DEMANDS!$H$2:$CN$25,MATCH($E9,DEMANDS!$F$2:$F$25,0),FALSE)/HLOOKUP(2018,DEMANDS!$H$2:$CN$25,MATCH($E9,DEMANDS!$F$2:$F$25,0),FALSE)</f>
        <v>0.46913365533234114</v>
      </c>
      <c r="L9" s="15">
        <f>HLOOKUP(REG_TRA_DEMANDS!L$3,'BY-Demands'!$J$5:$AK$14,MATCH($E9,'BY-Demands'!$I$5:$I$14,0),FALSE)*HLOOKUP(REG_TRA_DEMANDS!$F9,DEMANDS!$H$2:$CN$25,MATCH($E9,DEMANDS!$F$2:$F$25,0),FALSE)/HLOOKUP(2018,DEMANDS!$H$2:$CN$25,MATCH($E9,DEMANDS!$F$2:$F$25,0),FALSE)</f>
        <v>0.24156267379184618</v>
      </c>
      <c r="M9" s="15">
        <f>HLOOKUP(REG_TRA_DEMANDS!M$3,'BY-Demands'!$J$5:$AK$14,MATCH($E9,'BY-Demands'!$I$5:$I$14,0),FALSE)*HLOOKUP(REG_TRA_DEMANDS!$F9,DEMANDS!$H$2:$CN$25,MATCH($E9,DEMANDS!$F$2:$F$25,0),FALSE)/HLOOKUP(2018,DEMANDS!$H$2:$CN$25,MATCH($E9,DEMANDS!$F$2:$F$25,0),FALSE)</f>
        <v>0.65638589568697026</v>
      </c>
      <c r="N9" s="15">
        <f>HLOOKUP(REG_TRA_DEMANDS!N$3,'BY-Demands'!$J$5:$AK$14,MATCH($E9,'BY-Demands'!$I$5:$I$14,0),FALSE)*HLOOKUP(REG_TRA_DEMANDS!$F9,DEMANDS!$H$2:$CN$25,MATCH($E9,DEMANDS!$F$2:$F$25,0),FALSE)/HLOOKUP(2018,DEMANDS!$H$2:$CN$25,MATCH($E9,DEMANDS!$F$2:$F$25,0),FALSE)</f>
        <v>1.1161933556970411</v>
      </c>
      <c r="O9" s="15">
        <f>HLOOKUP(REG_TRA_DEMANDS!O$3,'BY-Demands'!$J$5:$AK$14,MATCH($E9,'BY-Demands'!$I$5:$I$14,0),FALSE)*HLOOKUP(REG_TRA_DEMANDS!$F9,DEMANDS!$H$2:$CN$25,MATCH($E9,DEMANDS!$F$2:$F$25,0),FALSE)/HLOOKUP(2018,DEMANDS!$H$2:$CN$25,MATCH($E9,DEMANDS!$F$2:$F$25,0),FALSE)</f>
        <v>0.48109890741023575</v>
      </c>
      <c r="P9" s="15">
        <f>HLOOKUP(REG_TRA_DEMANDS!P$3,'BY-Demands'!$J$5:$AK$14,MATCH($E9,'BY-Demands'!$I$5:$I$14,0),FALSE)*HLOOKUP(REG_TRA_DEMANDS!$F9,DEMANDS!$H$2:$CN$25,MATCH($E9,DEMANDS!$F$2:$F$25,0),FALSE)/HLOOKUP(2018,DEMANDS!$H$2:$CN$25,MATCH($E9,DEMANDS!$F$2:$F$25,0),FALSE)</f>
        <v>0.53316805049116955</v>
      </c>
      <c r="Q9" s="15">
        <f>HLOOKUP(REG_TRA_DEMANDS!Q$3,'BY-Demands'!$J$5:$AK$14,MATCH($E9,'BY-Demands'!$I$5:$I$14,0),FALSE)*HLOOKUP(REG_TRA_DEMANDS!$F9,DEMANDS!$H$2:$CN$25,MATCH($E9,DEMANDS!$F$2:$F$25,0),FALSE)/HLOOKUP(2018,DEMANDS!$H$2:$CN$25,MATCH($E9,DEMANDS!$F$2:$F$25,0),FALSE)</f>
        <v>0.94764758885601152</v>
      </c>
      <c r="R9" s="15">
        <f>HLOOKUP(REG_TRA_DEMANDS!R$3,'BY-Demands'!$J$5:$AK$14,MATCH($E9,'BY-Demands'!$I$5:$I$14,0),FALSE)*HLOOKUP(REG_TRA_DEMANDS!$F9,DEMANDS!$H$2:$CN$25,MATCH($E9,DEMANDS!$F$2:$F$25,0),FALSE)/HLOOKUP(2018,DEMANDS!$H$2:$CN$25,MATCH($E9,DEMANDS!$F$2:$F$25,0),FALSE)</f>
        <v>0.81147464409594539</v>
      </c>
      <c r="S9" s="15">
        <f>HLOOKUP(REG_TRA_DEMANDS!S$3,'BY-Demands'!$J$5:$AK$14,MATCH($E9,'BY-Demands'!$I$5:$I$14,0),FALSE)*HLOOKUP(REG_TRA_DEMANDS!$F9,DEMANDS!$H$2:$CN$25,MATCH($E9,DEMANDS!$F$2:$F$25,0),FALSE)/HLOOKUP(2018,DEMANDS!$H$2:$CN$25,MATCH($E9,DEMANDS!$F$2:$F$25,0),FALSE)</f>
        <v>0.72756977830985914</v>
      </c>
      <c r="T9" s="15">
        <f>HLOOKUP(REG_TRA_DEMANDS!T$3,'BY-Demands'!$J$5:$AK$14,MATCH($E9,'BY-Demands'!$I$5:$I$14,0),FALSE)*HLOOKUP(REG_TRA_DEMANDS!$F9,DEMANDS!$H$2:$CN$25,MATCH($E9,DEMANDS!$F$2:$F$25,0),FALSE)/HLOOKUP(2018,DEMANDS!$H$2:$CN$25,MATCH($E9,DEMANDS!$F$2:$F$25,0),FALSE)</f>
        <v>2.9667424021068545</v>
      </c>
      <c r="U9" s="15">
        <f>HLOOKUP(REG_TRA_DEMANDS!U$3,'BY-Demands'!$J$5:$AK$14,MATCH($E9,'BY-Demands'!$I$5:$I$14,0),FALSE)*HLOOKUP(REG_TRA_DEMANDS!$F9,DEMANDS!$H$2:$CN$25,MATCH($E9,DEMANDS!$F$2:$F$25,0),FALSE)/HLOOKUP(2018,DEMANDS!$H$2:$CN$25,MATCH($E9,DEMANDS!$F$2:$F$25,0),FALSE)</f>
        <v>0.98663295055089162</v>
      </c>
      <c r="V9" s="15">
        <f>HLOOKUP(REG_TRA_DEMANDS!V$3,'BY-Demands'!$J$5:$AK$14,MATCH($E9,'BY-Demands'!$I$5:$I$14,0),FALSE)*HLOOKUP(REG_TRA_DEMANDS!$F9,DEMANDS!$H$2:$CN$25,MATCH($E9,DEMANDS!$F$2:$F$25,0),FALSE)/HLOOKUP(2018,DEMANDS!$H$2:$CN$25,MATCH($E9,DEMANDS!$F$2:$F$25,0),FALSE)</f>
        <v>1.0929690966383923</v>
      </c>
      <c r="W9" s="15">
        <f>HLOOKUP(REG_TRA_DEMANDS!W$3,'BY-Demands'!$J$5:$AK$14,MATCH($E9,'BY-Demands'!$I$5:$I$14,0),FALSE)*HLOOKUP(REG_TRA_DEMANDS!$F9,DEMANDS!$H$2:$CN$25,MATCH($E9,DEMANDS!$F$2:$F$25,0),FALSE)/HLOOKUP(2018,DEMANDS!$H$2:$CN$25,MATCH($E9,DEMANDS!$F$2:$F$25,0),FALSE)</f>
        <v>1.0573716874909749</v>
      </c>
      <c r="X9" s="15">
        <f>HLOOKUP(REG_TRA_DEMANDS!X$3,'BY-Demands'!$J$5:$AK$14,MATCH($E9,'BY-Demands'!$I$5:$I$14,0),FALSE)*HLOOKUP(REG_TRA_DEMANDS!$F9,DEMANDS!$H$2:$CN$25,MATCH($E9,DEMANDS!$F$2:$F$25,0),FALSE)/HLOOKUP(2018,DEMANDS!$H$2:$CN$25,MATCH($E9,DEMANDS!$F$2:$F$25,0),FALSE)</f>
        <v>0.66587749187461598</v>
      </c>
      <c r="Y9" s="15">
        <f>HLOOKUP(REG_TRA_DEMANDS!Y$3,'BY-Demands'!$J$5:$AK$14,MATCH($E9,'BY-Demands'!$I$5:$I$14,0),FALSE)*HLOOKUP(REG_TRA_DEMANDS!$F9,DEMANDS!$H$2:$CN$25,MATCH($E9,DEMANDS!$F$2:$F$25,0),FALSE)/HLOOKUP(2018,DEMANDS!$H$2:$CN$25,MATCH($E9,DEMANDS!$F$2:$F$25,0),FALSE)</f>
        <v>1.5128632183983965</v>
      </c>
      <c r="Z9" s="15">
        <f>HLOOKUP(REG_TRA_DEMANDS!Z$3,'BY-Demands'!$J$5:$AK$14,MATCH($E9,'BY-Demands'!$I$5:$I$14,0),FALSE)*HLOOKUP(REG_TRA_DEMANDS!$F9,DEMANDS!$H$2:$CN$25,MATCH($E9,DEMANDS!$F$2:$F$25,0),FALSE)/HLOOKUP(2018,DEMANDS!$H$2:$CN$25,MATCH($E9,DEMANDS!$F$2:$F$25,0),FALSE)</f>
        <v>0.19517137206835286</v>
      </c>
      <c r="AA9" s="15">
        <f>HLOOKUP(REG_TRA_DEMANDS!AA$3,'BY-Demands'!$J$5:$AK$14,MATCH($E9,'BY-Demands'!$I$5:$I$14,0),FALSE)*HLOOKUP(REG_TRA_DEMANDS!$F9,DEMANDS!$H$2:$CN$25,MATCH($E9,DEMANDS!$F$2:$F$25,0),FALSE)/HLOOKUP(2018,DEMANDS!$H$2:$CN$25,MATCH($E9,DEMANDS!$F$2:$F$25,0),FALSE)</f>
        <v>0.83891036869992042</v>
      </c>
      <c r="AB9" s="15">
        <f>HLOOKUP(REG_TRA_DEMANDS!AB$3,'BY-Demands'!$J$5:$AK$14,MATCH($E9,'BY-Demands'!$I$5:$I$14,0),FALSE)*HLOOKUP(REG_TRA_DEMANDS!$F9,DEMANDS!$H$2:$CN$25,MATCH($E9,DEMANDS!$F$2:$F$25,0),FALSE)/HLOOKUP(2018,DEMANDS!$H$2:$CN$25,MATCH($E9,DEMANDS!$F$2:$F$25,0),FALSE)</f>
        <v>0.43972545027457505</v>
      </c>
      <c r="AC9" s="15">
        <f>HLOOKUP(REG_TRA_DEMANDS!AC$3,'BY-Demands'!$J$5:$AK$14,MATCH($E9,'BY-Demands'!$I$5:$I$14,0),FALSE)*HLOOKUP(REG_TRA_DEMANDS!$F9,DEMANDS!$H$2:$CN$25,MATCH($E9,DEMANDS!$F$2:$F$25,0),FALSE)/HLOOKUP(2018,DEMANDS!$H$2:$CN$25,MATCH($E9,DEMANDS!$F$2:$F$25,0),FALSE)</f>
        <v>0.36651436892706152</v>
      </c>
      <c r="AD9" s="15">
        <f>HLOOKUP(REG_TRA_DEMANDS!AD$3,'BY-Demands'!$J$5:$AK$14,MATCH($E9,'BY-Demands'!$I$5:$I$14,0),FALSE)*HLOOKUP(REG_TRA_DEMANDS!$F9,DEMANDS!$H$2:$CN$25,MATCH($E9,DEMANDS!$F$2:$F$25,0),FALSE)/HLOOKUP(2018,DEMANDS!$H$2:$CN$25,MATCH($E9,DEMANDS!$F$2:$F$25,0),FALSE)</f>
        <v>0.39198560338942773</v>
      </c>
      <c r="AE9" s="15">
        <f>HLOOKUP(REG_TRA_DEMANDS!AE$3,'BY-Demands'!$J$5:$AK$14,MATCH($E9,'BY-Demands'!$I$5:$I$14,0),FALSE)*HLOOKUP(REG_TRA_DEMANDS!$F9,DEMANDS!$H$2:$CN$25,MATCH($E9,DEMANDS!$F$2:$F$25,0),FALSE)/HLOOKUP(2018,DEMANDS!$H$2:$CN$25,MATCH($E9,DEMANDS!$F$2:$F$25,0),FALSE)</f>
        <v>0.7220660886966046</v>
      </c>
      <c r="AF9" s="15">
        <f>HLOOKUP(REG_TRA_DEMANDS!AF$3,'BY-Demands'!$J$5:$AK$14,MATCH($E9,'BY-Demands'!$I$5:$I$14,0),FALSE)*HLOOKUP(REG_TRA_DEMANDS!$F9,DEMANDS!$H$2:$CN$25,MATCH($E9,DEMANDS!$F$2:$F$25,0),FALSE)/HLOOKUP(2018,DEMANDS!$H$2:$CN$25,MATCH($E9,DEMANDS!$F$2:$F$25,0),FALSE)</f>
        <v>0.41709875548708081</v>
      </c>
    </row>
    <row r="10" spans="2:32" x14ac:dyDescent="0.2">
      <c r="D10" s="4" t="s">
        <v>85</v>
      </c>
      <c r="E10" s="4" t="str">
        <f>DEMANDS!$F$20</f>
        <v>TRAF</v>
      </c>
      <c r="F10" s="4">
        <v>2020</v>
      </c>
      <c r="G10" s="15">
        <f>HLOOKUP(REG_TRA_DEMANDS!G$3,'BY-Demands'!$J$5:$AK$14,MATCH($E10,'BY-Demands'!$I$5:$I$14,0),FALSE)*HLOOKUP(REG_TRA_DEMANDS!$F10,DEMANDS!$H$2:$CN$25,MATCH($E10,DEMANDS!$F$2:$F$25,0),FALSE)/HLOOKUP(2018,DEMANDS!$H$2:$CN$25,MATCH($E10,DEMANDS!$F$2:$F$25,0),FALSE)</f>
        <v>0.17991488188042462</v>
      </c>
      <c r="H10" s="15">
        <f>HLOOKUP(REG_TRA_DEMANDS!H$3,'BY-Demands'!$J$5:$AK$14,MATCH($E10,'BY-Demands'!$I$5:$I$14,0),FALSE)*HLOOKUP(REG_TRA_DEMANDS!$F10,DEMANDS!$H$2:$CN$25,MATCH($E10,DEMANDS!$F$2:$F$25,0),FALSE)/HLOOKUP(2018,DEMANDS!$H$2:$CN$25,MATCH($E10,DEMANDS!$F$2:$F$25,0),FALSE)</f>
        <v>2.6871723541686299</v>
      </c>
      <c r="I10" s="15">
        <f>HLOOKUP(REG_TRA_DEMANDS!I$3,'BY-Demands'!$J$5:$AK$14,MATCH($E10,'BY-Demands'!$I$5:$I$14,0),FALSE)*HLOOKUP(REG_TRA_DEMANDS!$F10,DEMANDS!$H$2:$CN$25,MATCH($E10,DEMANDS!$F$2:$F$25,0),FALSE)/HLOOKUP(2018,DEMANDS!$H$2:$CN$25,MATCH($E10,DEMANDS!$F$2:$F$25,0),FALSE)</f>
        <v>0.48763398226070803</v>
      </c>
      <c r="J10" s="15">
        <f>HLOOKUP(REG_TRA_DEMANDS!J$3,'BY-Demands'!$J$5:$AK$14,MATCH($E10,'BY-Demands'!$I$5:$I$14,0),FALSE)*HLOOKUP(REG_TRA_DEMANDS!$F10,DEMANDS!$H$2:$CN$25,MATCH($E10,DEMANDS!$F$2:$F$25,0),FALSE)/HLOOKUP(2018,DEMANDS!$H$2:$CN$25,MATCH($E10,DEMANDS!$F$2:$F$25,0),FALSE)</f>
        <v>0.3135901348759621</v>
      </c>
      <c r="K10" s="15">
        <f>HLOOKUP(REG_TRA_DEMANDS!K$3,'BY-Demands'!$J$5:$AK$14,MATCH($E10,'BY-Demands'!$I$5:$I$14,0),FALSE)*HLOOKUP(REG_TRA_DEMANDS!$F10,DEMANDS!$H$2:$CN$25,MATCH($E10,DEMANDS!$F$2:$F$25,0),FALSE)/HLOOKUP(2018,DEMANDS!$H$2:$CN$25,MATCH($E10,DEMANDS!$F$2:$F$25,0),FALSE)</f>
        <v>0.22335515894815736</v>
      </c>
      <c r="L10" s="15">
        <f>HLOOKUP(REG_TRA_DEMANDS!L$3,'BY-Demands'!$J$5:$AK$14,MATCH($E10,'BY-Demands'!$I$5:$I$14,0),FALSE)*HLOOKUP(REG_TRA_DEMANDS!$F10,DEMANDS!$H$2:$CN$25,MATCH($E10,DEMANDS!$F$2:$F$25,0),FALSE)/HLOOKUP(2018,DEMANDS!$H$2:$CN$25,MATCH($E10,DEMANDS!$F$2:$F$25,0),FALSE)</f>
        <v>0.10778652622510916</v>
      </c>
      <c r="M10" s="15">
        <f>HLOOKUP(REG_TRA_DEMANDS!M$3,'BY-Demands'!$J$5:$AK$14,MATCH($E10,'BY-Demands'!$I$5:$I$14,0),FALSE)*HLOOKUP(REG_TRA_DEMANDS!$F10,DEMANDS!$H$2:$CN$25,MATCH($E10,DEMANDS!$F$2:$F$25,0),FALSE)/HLOOKUP(2018,DEMANDS!$H$2:$CN$25,MATCH($E10,DEMANDS!$F$2:$F$25,0),FALSE)</f>
        <v>0.2824588239748011</v>
      </c>
      <c r="N10" s="15">
        <f>HLOOKUP(REG_TRA_DEMANDS!N$3,'BY-Demands'!$J$5:$AK$14,MATCH($E10,'BY-Demands'!$I$5:$I$14,0),FALSE)*HLOOKUP(REG_TRA_DEMANDS!$F10,DEMANDS!$H$2:$CN$25,MATCH($E10,DEMANDS!$F$2:$F$25,0),FALSE)/HLOOKUP(2018,DEMANDS!$H$2:$CN$25,MATCH($E10,DEMANDS!$F$2:$F$25,0),FALSE)</f>
        <v>0.43704621254646414</v>
      </c>
      <c r="O10" s="15">
        <f>HLOOKUP(REG_TRA_DEMANDS!O$3,'BY-Demands'!$J$5:$AK$14,MATCH($E10,'BY-Demands'!$I$5:$I$14,0),FALSE)*HLOOKUP(REG_TRA_DEMANDS!$F10,DEMANDS!$H$2:$CN$25,MATCH($E10,DEMANDS!$F$2:$F$25,0),FALSE)/HLOOKUP(2018,DEMANDS!$H$2:$CN$25,MATCH($E10,DEMANDS!$F$2:$F$25,0),FALSE)</f>
        <v>0.20559159765702764</v>
      </c>
      <c r="P10" s="15">
        <f>HLOOKUP(REG_TRA_DEMANDS!P$3,'BY-Demands'!$J$5:$AK$14,MATCH($E10,'BY-Demands'!$I$5:$I$14,0),FALSE)*HLOOKUP(REG_TRA_DEMANDS!$F10,DEMANDS!$H$2:$CN$25,MATCH($E10,DEMANDS!$F$2:$F$25,0),FALSE)/HLOOKUP(2018,DEMANDS!$H$2:$CN$25,MATCH($E10,DEMANDS!$F$2:$F$25,0),FALSE)</f>
        <v>0.23409610092244049</v>
      </c>
      <c r="Q10" s="15">
        <f>HLOOKUP(REG_TRA_DEMANDS!Q$3,'BY-Demands'!$J$5:$AK$14,MATCH($E10,'BY-Demands'!$I$5:$I$14,0),FALSE)*HLOOKUP(REG_TRA_DEMANDS!$F10,DEMANDS!$H$2:$CN$25,MATCH($E10,DEMANDS!$F$2:$F$25,0),FALSE)/HLOOKUP(2018,DEMANDS!$H$2:$CN$25,MATCH($E10,DEMANDS!$F$2:$F$25,0),FALSE)</f>
        <v>0.47314719217489071</v>
      </c>
      <c r="R10" s="15">
        <f>HLOOKUP(REG_TRA_DEMANDS!R$3,'BY-Demands'!$J$5:$AK$14,MATCH($E10,'BY-Demands'!$I$5:$I$14,0),FALSE)*HLOOKUP(REG_TRA_DEMANDS!$F10,DEMANDS!$H$2:$CN$25,MATCH($E10,DEMANDS!$F$2:$F$25,0),FALSE)/HLOOKUP(2018,DEMANDS!$H$2:$CN$25,MATCH($E10,DEMANDS!$F$2:$F$25,0),FALSE)</f>
        <v>0.31213492756751032</v>
      </c>
      <c r="S10" s="15">
        <f>HLOOKUP(REG_TRA_DEMANDS!S$3,'BY-Demands'!$J$5:$AK$14,MATCH($E10,'BY-Demands'!$I$5:$I$14,0),FALSE)*HLOOKUP(REG_TRA_DEMANDS!$F10,DEMANDS!$H$2:$CN$25,MATCH($E10,DEMANDS!$F$2:$F$25,0),FALSE)/HLOOKUP(2018,DEMANDS!$H$2:$CN$25,MATCH($E10,DEMANDS!$F$2:$F$25,0),FALSE)</f>
        <v>0.30715715583422787</v>
      </c>
      <c r="T10" s="15">
        <f>HLOOKUP(REG_TRA_DEMANDS!T$3,'BY-Demands'!$J$5:$AK$14,MATCH($E10,'BY-Demands'!$I$5:$I$14,0),FALSE)*HLOOKUP(REG_TRA_DEMANDS!$F10,DEMANDS!$H$2:$CN$25,MATCH($E10,DEMANDS!$F$2:$F$25,0),FALSE)/HLOOKUP(2018,DEMANDS!$H$2:$CN$25,MATCH($E10,DEMANDS!$F$2:$F$25,0),FALSE)</f>
        <v>1.643458450750628</v>
      </c>
      <c r="U10" s="15">
        <f>HLOOKUP(REG_TRA_DEMANDS!U$3,'BY-Demands'!$J$5:$AK$14,MATCH($E10,'BY-Demands'!$I$5:$I$14,0),FALSE)*HLOOKUP(REG_TRA_DEMANDS!$F10,DEMANDS!$H$2:$CN$25,MATCH($E10,DEMANDS!$F$2:$F$25,0),FALSE)/HLOOKUP(2018,DEMANDS!$H$2:$CN$25,MATCH($E10,DEMANDS!$F$2:$F$25,0),FALSE)</f>
        <v>0.44716269403431846</v>
      </c>
      <c r="V10" s="15">
        <f>HLOOKUP(REG_TRA_DEMANDS!V$3,'BY-Demands'!$J$5:$AK$14,MATCH($E10,'BY-Demands'!$I$5:$I$14,0),FALSE)*HLOOKUP(REG_TRA_DEMANDS!$F10,DEMANDS!$H$2:$CN$25,MATCH($E10,DEMANDS!$F$2:$F$25,0),FALSE)/HLOOKUP(2018,DEMANDS!$H$2:$CN$25,MATCH($E10,DEMANDS!$F$2:$F$25,0),FALSE)</f>
        <v>0.50383886577623815</v>
      </c>
      <c r="W10" s="15">
        <f>HLOOKUP(REG_TRA_DEMANDS!W$3,'BY-Demands'!$J$5:$AK$14,MATCH($E10,'BY-Demands'!$I$5:$I$14,0),FALSE)*HLOOKUP(REG_TRA_DEMANDS!$F10,DEMANDS!$H$2:$CN$25,MATCH($E10,DEMANDS!$F$2:$F$25,0),FALSE)/HLOOKUP(2018,DEMANDS!$H$2:$CN$25,MATCH($E10,DEMANDS!$F$2:$F$25,0),FALSE)</f>
        <v>0.41246493081645397</v>
      </c>
      <c r="X10" s="15">
        <f>HLOOKUP(REG_TRA_DEMANDS!X$3,'BY-Demands'!$J$5:$AK$14,MATCH($E10,'BY-Demands'!$I$5:$I$14,0),FALSE)*HLOOKUP(REG_TRA_DEMANDS!$F10,DEMANDS!$H$2:$CN$25,MATCH($E10,DEMANDS!$F$2:$F$25,0),FALSE)/HLOOKUP(2018,DEMANDS!$H$2:$CN$25,MATCH($E10,DEMANDS!$F$2:$F$25,0),FALSE)</f>
        <v>0.38312416759737483</v>
      </c>
      <c r="Y10" s="15">
        <f>HLOOKUP(REG_TRA_DEMANDS!Y$3,'BY-Demands'!$J$5:$AK$14,MATCH($E10,'BY-Demands'!$I$5:$I$14,0),FALSE)*HLOOKUP(REG_TRA_DEMANDS!$F10,DEMANDS!$H$2:$CN$25,MATCH($E10,DEMANDS!$F$2:$F$25,0),FALSE)/HLOOKUP(2018,DEMANDS!$H$2:$CN$25,MATCH($E10,DEMANDS!$F$2:$F$25,0),FALSE)</f>
        <v>0.61177286314532875</v>
      </c>
      <c r="Z10" s="15">
        <f>HLOOKUP(REG_TRA_DEMANDS!Z$3,'BY-Demands'!$J$5:$AK$14,MATCH($E10,'BY-Demands'!$I$5:$I$14,0),FALSE)*HLOOKUP(REG_TRA_DEMANDS!$F10,DEMANDS!$H$2:$CN$25,MATCH($E10,DEMANDS!$F$2:$F$25,0),FALSE)/HLOOKUP(2018,DEMANDS!$H$2:$CN$25,MATCH($E10,DEMANDS!$F$2:$F$25,0),FALSE)</f>
        <v>8.1588596696128737E-2</v>
      </c>
      <c r="AA10" s="15">
        <f>HLOOKUP(REG_TRA_DEMANDS!AA$3,'BY-Demands'!$J$5:$AK$14,MATCH($E10,'BY-Demands'!$I$5:$I$14,0),FALSE)*HLOOKUP(REG_TRA_DEMANDS!$F10,DEMANDS!$H$2:$CN$25,MATCH($E10,DEMANDS!$F$2:$F$25,0),FALSE)/HLOOKUP(2018,DEMANDS!$H$2:$CN$25,MATCH($E10,DEMANDS!$F$2:$F$25,0),FALSE)</f>
        <v>0.34456408847334713</v>
      </c>
      <c r="AB10" s="15">
        <f>HLOOKUP(REG_TRA_DEMANDS!AB$3,'BY-Demands'!$J$5:$AK$14,MATCH($E10,'BY-Demands'!$I$5:$I$14,0),FALSE)*HLOOKUP(REG_TRA_DEMANDS!$F10,DEMANDS!$H$2:$CN$25,MATCH($E10,DEMANDS!$F$2:$F$25,0),FALSE)/HLOOKUP(2018,DEMANDS!$H$2:$CN$25,MATCH($E10,DEMANDS!$F$2:$F$25,0),FALSE)</f>
        <v>0.15301315083761008</v>
      </c>
      <c r="AC10" s="15">
        <f>HLOOKUP(REG_TRA_DEMANDS!AC$3,'BY-Demands'!$J$5:$AK$14,MATCH($E10,'BY-Demands'!$I$5:$I$14,0),FALSE)*HLOOKUP(REG_TRA_DEMANDS!$F10,DEMANDS!$H$2:$CN$25,MATCH($E10,DEMANDS!$F$2:$F$25,0),FALSE)/HLOOKUP(2018,DEMANDS!$H$2:$CN$25,MATCH($E10,DEMANDS!$F$2:$F$25,0),FALSE)</f>
        <v>0.16686146187994025</v>
      </c>
      <c r="AD10" s="15">
        <f>HLOOKUP(REG_TRA_DEMANDS!AD$3,'BY-Demands'!$J$5:$AK$14,MATCH($E10,'BY-Demands'!$I$5:$I$14,0),FALSE)*HLOOKUP(REG_TRA_DEMANDS!$F10,DEMANDS!$H$2:$CN$25,MATCH($E10,DEMANDS!$F$2:$F$25,0),FALSE)/HLOOKUP(2018,DEMANDS!$H$2:$CN$25,MATCH($E10,DEMANDS!$F$2:$F$25,0),FALSE)</f>
        <v>0.1939549663563945</v>
      </c>
      <c r="AE10" s="15">
        <f>HLOOKUP(REG_TRA_DEMANDS!AE$3,'BY-Demands'!$J$5:$AK$14,MATCH($E10,'BY-Demands'!$I$5:$I$14,0),FALSE)*HLOOKUP(REG_TRA_DEMANDS!$F10,DEMANDS!$H$2:$CN$25,MATCH($E10,DEMANDS!$F$2:$F$25,0),FALSE)/HLOOKUP(2018,DEMANDS!$H$2:$CN$25,MATCH($E10,DEMANDS!$F$2:$F$25,0),FALSE)</f>
        <v>0.40532554878448751</v>
      </c>
      <c r="AF10" s="15">
        <f>HLOOKUP(REG_TRA_DEMANDS!AF$3,'BY-Demands'!$J$5:$AK$14,MATCH($E10,'BY-Demands'!$I$5:$I$14,0),FALSE)*HLOOKUP(REG_TRA_DEMANDS!$F10,DEMANDS!$H$2:$CN$25,MATCH($E10,DEMANDS!$F$2:$F$25,0),FALSE)/HLOOKUP(2018,DEMANDS!$H$2:$CN$25,MATCH($E10,DEMANDS!$F$2:$F$25,0),FALSE)</f>
        <v>0.15629751581539669</v>
      </c>
    </row>
    <row r="11" spans="2:32" x14ac:dyDescent="0.2">
      <c r="D11" s="4" t="s">
        <v>85</v>
      </c>
      <c r="E11" s="4" t="str">
        <f>DEMANDS!$F$20</f>
        <v>TRAF</v>
      </c>
      <c r="F11" s="4">
        <v>2050</v>
      </c>
      <c r="G11" s="15">
        <f>HLOOKUP(REG_TRA_DEMANDS!G$3,'BY-Demands'!$J$5:$AK$14,MATCH($E11,'BY-Demands'!$I$5:$I$14,0),FALSE)*HLOOKUP(REG_TRA_DEMANDS!$F11,DEMANDS!$H$2:$CN$25,MATCH($E11,DEMANDS!$F$2:$F$25,0),FALSE)/HLOOKUP(2018,DEMANDS!$H$2:$CN$25,MATCH($E11,DEMANDS!$F$2:$F$25,0),FALSE)</f>
        <v>0.14827528364690531</v>
      </c>
      <c r="H11" s="15">
        <f>HLOOKUP(REG_TRA_DEMANDS!H$3,'BY-Demands'!$J$5:$AK$14,MATCH($E11,'BY-Demands'!$I$5:$I$14,0),FALSE)*HLOOKUP(REG_TRA_DEMANDS!$F11,DEMANDS!$H$2:$CN$25,MATCH($E11,DEMANDS!$F$2:$F$25,0),FALSE)/HLOOKUP(2018,DEMANDS!$H$2:$CN$25,MATCH($E11,DEMANDS!$F$2:$F$25,0),FALSE)</f>
        <v>2.2146097024218854</v>
      </c>
      <c r="I11" s="15">
        <f>HLOOKUP(REG_TRA_DEMANDS!I$3,'BY-Demands'!$J$5:$AK$14,MATCH($E11,'BY-Demands'!$I$5:$I$14,0),FALSE)*HLOOKUP(REG_TRA_DEMANDS!$F11,DEMANDS!$H$2:$CN$25,MATCH($E11,DEMANDS!$F$2:$F$25,0),FALSE)/HLOOKUP(2018,DEMANDS!$H$2:$CN$25,MATCH($E11,DEMANDS!$F$2:$F$25,0),FALSE)</f>
        <v>0.40187930136669486</v>
      </c>
      <c r="J11" s="15">
        <f>HLOOKUP(REG_TRA_DEMANDS!J$3,'BY-Demands'!$J$5:$AK$14,MATCH($E11,'BY-Demands'!$I$5:$I$14,0),FALSE)*HLOOKUP(REG_TRA_DEMANDS!$F11,DEMANDS!$H$2:$CN$25,MATCH($E11,DEMANDS!$F$2:$F$25,0),FALSE)/HLOOKUP(2018,DEMANDS!$H$2:$CN$25,MATCH($E11,DEMANDS!$F$2:$F$25,0),FALSE)</f>
        <v>0.2584425796889217</v>
      </c>
      <c r="K11" s="15">
        <f>HLOOKUP(REG_TRA_DEMANDS!K$3,'BY-Demands'!$J$5:$AK$14,MATCH($E11,'BY-Demands'!$I$5:$I$14,0),FALSE)*HLOOKUP(REG_TRA_DEMANDS!$F11,DEMANDS!$H$2:$CN$25,MATCH($E11,DEMANDS!$F$2:$F$25,0),FALSE)/HLOOKUP(2018,DEMANDS!$H$2:$CN$25,MATCH($E11,DEMANDS!$F$2:$F$25,0),FALSE)</f>
        <v>0.18407620982153458</v>
      </c>
      <c r="L11" s="15">
        <f>HLOOKUP(REG_TRA_DEMANDS!L$3,'BY-Demands'!$J$5:$AK$14,MATCH($E11,'BY-Demands'!$I$5:$I$14,0),FALSE)*HLOOKUP(REG_TRA_DEMANDS!$F11,DEMANDS!$H$2:$CN$25,MATCH($E11,DEMANDS!$F$2:$F$25,0),FALSE)/HLOOKUP(2018,DEMANDS!$H$2:$CN$25,MATCH($E11,DEMANDS!$F$2:$F$25,0),FALSE)</f>
        <v>8.8831327249319483E-2</v>
      </c>
      <c r="M11" s="15">
        <f>HLOOKUP(REG_TRA_DEMANDS!M$3,'BY-Demands'!$J$5:$AK$14,MATCH($E11,'BY-Demands'!$I$5:$I$14,0),FALSE)*HLOOKUP(REG_TRA_DEMANDS!$F11,DEMANDS!$H$2:$CN$25,MATCH($E11,DEMANDS!$F$2:$F$25,0),FALSE)/HLOOKUP(2018,DEMANDS!$H$2:$CN$25,MATCH($E11,DEMANDS!$F$2:$F$25,0),FALSE)</f>
        <v>0.23278598082436783</v>
      </c>
      <c r="N11" s="15">
        <f>HLOOKUP(REG_TRA_DEMANDS!N$3,'BY-Demands'!$J$5:$AK$14,MATCH($E11,'BY-Demands'!$I$5:$I$14,0),FALSE)*HLOOKUP(REG_TRA_DEMANDS!$F11,DEMANDS!$H$2:$CN$25,MATCH($E11,DEMANDS!$F$2:$F$25,0),FALSE)/HLOOKUP(2018,DEMANDS!$H$2:$CN$25,MATCH($E11,DEMANDS!$F$2:$F$25,0),FALSE)</f>
        <v>0.36018783135017274</v>
      </c>
      <c r="O11" s="15">
        <f>HLOOKUP(REG_TRA_DEMANDS!O$3,'BY-Demands'!$J$5:$AK$14,MATCH($E11,'BY-Demands'!$I$5:$I$14,0),FALSE)*HLOOKUP(REG_TRA_DEMANDS!$F11,DEMANDS!$H$2:$CN$25,MATCH($E11,DEMANDS!$F$2:$F$25,0),FALSE)/HLOOKUP(2018,DEMANDS!$H$2:$CN$25,MATCH($E11,DEMANDS!$F$2:$F$25,0),FALSE)</f>
        <v>0.16943652542470969</v>
      </c>
      <c r="P11" s="15">
        <f>HLOOKUP(REG_TRA_DEMANDS!P$3,'BY-Demands'!$J$5:$AK$14,MATCH($E11,'BY-Demands'!$I$5:$I$14,0),FALSE)*HLOOKUP(REG_TRA_DEMANDS!$F11,DEMANDS!$H$2:$CN$25,MATCH($E11,DEMANDS!$F$2:$F$25,0),FALSE)/HLOOKUP(2018,DEMANDS!$H$2:$CN$25,MATCH($E11,DEMANDS!$F$2:$F$25,0),FALSE)</f>
        <v>0.19292826364402085</v>
      </c>
      <c r="Q11" s="15">
        <f>HLOOKUP(REG_TRA_DEMANDS!Q$3,'BY-Demands'!$J$5:$AK$14,MATCH($E11,'BY-Demands'!$I$5:$I$14,0),FALSE)*HLOOKUP(REG_TRA_DEMANDS!$F11,DEMANDS!$H$2:$CN$25,MATCH($E11,DEMANDS!$F$2:$F$25,0),FALSE)/HLOOKUP(2018,DEMANDS!$H$2:$CN$25,MATCH($E11,DEMANDS!$F$2:$F$25,0),FALSE)</f>
        <v>0.38994013943269012</v>
      </c>
      <c r="R11" s="15">
        <f>HLOOKUP(REG_TRA_DEMANDS!R$3,'BY-Demands'!$J$5:$AK$14,MATCH($E11,'BY-Demands'!$I$5:$I$14,0),FALSE)*HLOOKUP(REG_TRA_DEMANDS!$F11,DEMANDS!$H$2:$CN$25,MATCH($E11,DEMANDS!$F$2:$F$25,0),FALSE)/HLOOKUP(2018,DEMANDS!$H$2:$CN$25,MATCH($E11,DEMANDS!$F$2:$F$25,0),FALSE)</f>
        <v>0.25724328325401569</v>
      </c>
      <c r="S11" s="15">
        <f>HLOOKUP(REG_TRA_DEMANDS!S$3,'BY-Demands'!$J$5:$AK$14,MATCH($E11,'BY-Demands'!$I$5:$I$14,0),FALSE)*HLOOKUP(REG_TRA_DEMANDS!$F11,DEMANDS!$H$2:$CN$25,MATCH($E11,DEMANDS!$F$2:$F$25,0),FALSE)/HLOOKUP(2018,DEMANDS!$H$2:$CN$25,MATCH($E11,DEMANDS!$F$2:$F$25,0),FALSE)</f>
        <v>0.25314089601418438</v>
      </c>
      <c r="T11" s="15">
        <f>HLOOKUP(REG_TRA_DEMANDS!T$3,'BY-Demands'!$J$5:$AK$14,MATCH($E11,'BY-Demands'!$I$5:$I$14,0),FALSE)*HLOOKUP(REG_TRA_DEMANDS!$F11,DEMANDS!$H$2:$CN$25,MATCH($E11,DEMANDS!$F$2:$F$25,0),FALSE)/HLOOKUP(2018,DEMANDS!$H$2:$CN$25,MATCH($E11,DEMANDS!$F$2:$F$25,0),FALSE)</f>
        <v>1.3544419750052186</v>
      </c>
      <c r="U11" s="15">
        <f>HLOOKUP(REG_TRA_DEMANDS!U$3,'BY-Demands'!$J$5:$AK$14,MATCH($E11,'BY-Demands'!$I$5:$I$14,0),FALSE)*HLOOKUP(REG_TRA_DEMANDS!$F11,DEMANDS!$H$2:$CN$25,MATCH($E11,DEMANDS!$F$2:$F$25,0),FALSE)/HLOOKUP(2018,DEMANDS!$H$2:$CN$25,MATCH($E11,DEMANDS!$F$2:$F$25,0),FALSE)</f>
        <v>0.36852524149902982</v>
      </c>
      <c r="V11" s="15">
        <f>HLOOKUP(REG_TRA_DEMANDS!V$3,'BY-Demands'!$J$5:$AK$14,MATCH($E11,'BY-Demands'!$I$5:$I$14,0),FALSE)*HLOOKUP(REG_TRA_DEMANDS!$F11,DEMANDS!$H$2:$CN$25,MATCH($E11,DEMANDS!$F$2:$F$25,0),FALSE)/HLOOKUP(2018,DEMANDS!$H$2:$CN$25,MATCH($E11,DEMANDS!$F$2:$F$25,0),FALSE)</f>
        <v>0.41523441504387931</v>
      </c>
      <c r="W11" s="15">
        <f>HLOOKUP(REG_TRA_DEMANDS!W$3,'BY-Demands'!$J$5:$AK$14,MATCH($E11,'BY-Demands'!$I$5:$I$14,0),FALSE)*HLOOKUP(REG_TRA_DEMANDS!$F11,DEMANDS!$H$2:$CN$25,MATCH($E11,DEMANDS!$F$2:$F$25,0),FALSE)/HLOOKUP(2018,DEMANDS!$H$2:$CN$25,MATCH($E11,DEMANDS!$F$2:$F$25,0),FALSE)</f>
        <v>0.33992938200553119</v>
      </c>
      <c r="X11" s="15">
        <f>HLOOKUP(REG_TRA_DEMANDS!X$3,'BY-Demands'!$J$5:$AK$14,MATCH($E11,'BY-Demands'!$I$5:$I$14,0),FALSE)*HLOOKUP(REG_TRA_DEMANDS!$F11,DEMANDS!$H$2:$CN$25,MATCH($E11,DEMANDS!$F$2:$F$25,0),FALSE)/HLOOKUP(2018,DEMANDS!$H$2:$CN$25,MATCH($E11,DEMANDS!$F$2:$F$25,0),FALSE)</f>
        <v>0.31574844742549418</v>
      </c>
      <c r="Y11" s="15">
        <f>HLOOKUP(REG_TRA_DEMANDS!Y$3,'BY-Demands'!$J$5:$AK$14,MATCH($E11,'BY-Demands'!$I$5:$I$14,0),FALSE)*HLOOKUP(REG_TRA_DEMANDS!$F11,DEMANDS!$H$2:$CN$25,MATCH($E11,DEMANDS!$F$2:$F$25,0),FALSE)/HLOOKUP(2018,DEMANDS!$H$2:$CN$25,MATCH($E11,DEMANDS!$F$2:$F$25,0),FALSE)</f>
        <v>0.50418727935269625</v>
      </c>
      <c r="Z11" s="15">
        <f>HLOOKUP(REG_TRA_DEMANDS!Z$3,'BY-Demands'!$J$5:$AK$14,MATCH($E11,'BY-Demands'!$I$5:$I$14,0),FALSE)*HLOOKUP(REG_TRA_DEMANDS!$F11,DEMANDS!$H$2:$CN$25,MATCH($E11,DEMANDS!$F$2:$F$25,0),FALSE)/HLOOKUP(2018,DEMANDS!$H$2:$CN$25,MATCH($E11,DEMANDS!$F$2:$F$25,0),FALSE)</f>
        <v>6.7240531694936503E-2</v>
      </c>
      <c r="AA11" s="15">
        <f>HLOOKUP(REG_TRA_DEMANDS!AA$3,'BY-Demands'!$J$5:$AK$14,MATCH($E11,'BY-Demands'!$I$5:$I$14,0),FALSE)*HLOOKUP(REG_TRA_DEMANDS!$F11,DEMANDS!$H$2:$CN$25,MATCH($E11,DEMANDS!$F$2:$F$25,0),FALSE)/HLOOKUP(2018,DEMANDS!$H$2:$CN$25,MATCH($E11,DEMANDS!$F$2:$F$25,0),FALSE)</f>
        <v>0.28396949390144766</v>
      </c>
      <c r="AB11" s="15">
        <f>HLOOKUP(REG_TRA_DEMANDS!AB$3,'BY-Demands'!$J$5:$AK$14,MATCH($E11,'BY-Demands'!$I$5:$I$14,0),FALSE)*HLOOKUP(REG_TRA_DEMANDS!$F11,DEMANDS!$H$2:$CN$25,MATCH($E11,DEMANDS!$F$2:$F$25,0),FALSE)/HLOOKUP(2018,DEMANDS!$H$2:$CN$25,MATCH($E11,DEMANDS!$F$2:$F$25,0),FALSE)</f>
        <v>0.12610445620186289</v>
      </c>
      <c r="AC11" s="15">
        <f>HLOOKUP(REG_TRA_DEMANDS!AC$3,'BY-Demands'!$J$5:$AK$14,MATCH($E11,'BY-Demands'!$I$5:$I$14,0),FALSE)*HLOOKUP(REG_TRA_DEMANDS!$F11,DEMANDS!$H$2:$CN$25,MATCH($E11,DEMANDS!$F$2:$F$25,0),FALSE)/HLOOKUP(2018,DEMANDS!$H$2:$CN$25,MATCH($E11,DEMANDS!$F$2:$F$25,0),FALSE)</f>
        <v>0.1375174211904778</v>
      </c>
      <c r="AD11" s="15">
        <f>HLOOKUP(REG_TRA_DEMANDS!AD$3,'BY-Demands'!$J$5:$AK$14,MATCH($E11,'BY-Demands'!$I$5:$I$14,0),FALSE)*HLOOKUP(REG_TRA_DEMANDS!$F11,DEMANDS!$H$2:$CN$25,MATCH($E11,DEMANDS!$F$2:$F$25,0),FALSE)/HLOOKUP(2018,DEMANDS!$H$2:$CN$25,MATCH($E11,DEMANDS!$F$2:$F$25,0),FALSE)</f>
        <v>0.15984629704136455</v>
      </c>
      <c r="AE11" s="15">
        <f>HLOOKUP(REG_TRA_DEMANDS!AE$3,'BY-Demands'!$J$5:$AK$14,MATCH($E11,'BY-Demands'!$I$5:$I$14,0),FALSE)*HLOOKUP(REG_TRA_DEMANDS!$F11,DEMANDS!$H$2:$CN$25,MATCH($E11,DEMANDS!$F$2:$F$25,0),FALSE)/HLOOKUP(2018,DEMANDS!$H$2:$CN$25,MATCH($E11,DEMANDS!$F$2:$F$25,0),FALSE)</f>
        <v>0.33404552245600816</v>
      </c>
      <c r="AF11" s="15">
        <f>HLOOKUP(REG_TRA_DEMANDS!AF$3,'BY-Demands'!$J$5:$AK$14,MATCH($E11,'BY-Demands'!$I$5:$I$14,0),FALSE)*HLOOKUP(REG_TRA_DEMANDS!$F11,DEMANDS!$H$2:$CN$25,MATCH($E11,DEMANDS!$F$2:$F$25,0),FALSE)/HLOOKUP(2018,DEMANDS!$H$2:$CN$25,MATCH($E11,DEMANDS!$F$2:$F$25,0),FALSE)</f>
        <v>0.12881123700615976</v>
      </c>
    </row>
    <row r="12" spans="2:32" x14ac:dyDescent="0.2">
      <c r="D12" s="4" t="s">
        <v>85</v>
      </c>
      <c r="E12" s="4" t="str">
        <f>DEMANDS!$F$21</f>
        <v>TTURS</v>
      </c>
      <c r="F12" s="4">
        <v>2020</v>
      </c>
      <c r="G12" s="15">
        <f>HLOOKUP(REG_TRA_DEMANDS!G$3,'BY-Demands'!$J$5:$AK$14,MATCH($E12,'BY-Demands'!$I$5:$I$14,0),FALSE)*HLOOKUP(REG_TRA_DEMANDS!$F12,DEMANDS!$H$2:$CN$25,MATCH($E12,DEMANDS!$F$2:$F$25,0),FALSE)/HLOOKUP(2018,DEMANDS!$H$2:$CN$25,MATCH($E12,DEMANDS!$F$2:$F$25,0),FALSE)</f>
        <v>0.13064779508364899</v>
      </c>
      <c r="H12" s="15">
        <f>HLOOKUP(REG_TRA_DEMANDS!H$3,'BY-Demands'!$J$5:$AK$14,MATCH($E12,'BY-Demands'!$I$5:$I$14,0),FALSE)*HLOOKUP(REG_TRA_DEMANDS!$F12,DEMANDS!$H$2:$CN$25,MATCH($E12,DEMANDS!$F$2:$F$25,0),FALSE)/HLOOKUP(2018,DEMANDS!$H$2:$CN$25,MATCH($E12,DEMANDS!$F$2:$F$25,0),FALSE)</f>
        <v>3.0919251481787136</v>
      </c>
      <c r="I12" s="15">
        <f>HLOOKUP(REG_TRA_DEMANDS!I$3,'BY-Demands'!$J$5:$AK$14,MATCH($E12,'BY-Demands'!$I$5:$I$14,0),FALSE)*HLOOKUP(REG_TRA_DEMANDS!$F12,DEMANDS!$H$2:$CN$25,MATCH($E12,DEMANDS!$F$2:$F$25,0),FALSE)/HLOOKUP(2018,DEMANDS!$H$2:$CN$25,MATCH($E12,DEMANDS!$F$2:$F$25,0),FALSE)</f>
        <v>0.51060312297639665</v>
      </c>
      <c r="J12" s="15">
        <f>HLOOKUP(REG_TRA_DEMANDS!J$3,'BY-Demands'!$J$5:$AK$14,MATCH($E12,'BY-Demands'!$I$5:$I$14,0),FALSE)*HLOOKUP(REG_TRA_DEMANDS!$F12,DEMANDS!$H$2:$CN$25,MATCH($E12,DEMANDS!$F$2:$F$25,0),FALSE)/HLOOKUP(2018,DEMANDS!$H$2:$CN$25,MATCH($E12,DEMANDS!$F$2:$F$25,0),FALSE)</f>
        <v>0.22771801450398094</v>
      </c>
      <c r="K12" s="15">
        <f>HLOOKUP(REG_TRA_DEMANDS!K$3,'BY-Demands'!$J$5:$AK$14,MATCH($E12,'BY-Demands'!$I$5:$I$14,0),FALSE)*HLOOKUP(REG_TRA_DEMANDS!$F12,DEMANDS!$H$2:$CN$25,MATCH($E12,DEMANDS!$F$2:$F$25,0),FALSE)/HLOOKUP(2018,DEMANDS!$H$2:$CN$25,MATCH($E12,DEMANDS!$F$2:$F$25,0),FALSE)</f>
        <v>0.1943630348521006</v>
      </c>
      <c r="L12" s="15">
        <f>HLOOKUP(REG_TRA_DEMANDS!L$3,'BY-Demands'!$J$5:$AK$14,MATCH($E12,'BY-Demands'!$I$5:$I$14,0),FALSE)*HLOOKUP(REG_TRA_DEMANDS!$F12,DEMANDS!$H$2:$CN$25,MATCH($E12,DEMANDS!$F$2:$F$25,0),FALSE)/HLOOKUP(2018,DEMANDS!$H$2:$CN$25,MATCH($E12,DEMANDS!$F$2:$F$25,0),FALSE)</f>
        <v>9.3795533767547012E-2</v>
      </c>
      <c r="M12" s="15">
        <f>HLOOKUP(REG_TRA_DEMANDS!M$3,'BY-Demands'!$J$5:$AK$14,MATCH($E12,'BY-Demands'!$I$5:$I$14,0),FALSE)*HLOOKUP(REG_TRA_DEMANDS!$F12,DEMANDS!$H$2:$CN$25,MATCH($E12,DEMANDS!$F$2:$F$25,0),FALSE)/HLOOKUP(2018,DEMANDS!$H$2:$CN$25,MATCH($E12,DEMANDS!$F$2:$F$25,0),FALSE)</f>
        <v>0.29576354987636128</v>
      </c>
      <c r="N12" s="15">
        <f>HLOOKUP(REG_TRA_DEMANDS!N$3,'BY-Demands'!$J$5:$AK$14,MATCH($E12,'BY-Demands'!$I$5:$I$14,0),FALSE)*HLOOKUP(REG_TRA_DEMANDS!$F12,DEMANDS!$H$2:$CN$25,MATCH($E12,DEMANDS!$F$2:$F$25,0),FALSE)/HLOOKUP(2018,DEMANDS!$H$2:$CN$25,MATCH($E12,DEMANDS!$F$2:$F$25,0),FALSE)</f>
        <v>0.4475877985016371</v>
      </c>
      <c r="O12" s="15">
        <f>HLOOKUP(REG_TRA_DEMANDS!O$3,'BY-Demands'!$J$5:$AK$14,MATCH($E12,'BY-Demands'!$I$5:$I$14,0),FALSE)*HLOOKUP(REG_TRA_DEMANDS!$F12,DEMANDS!$H$2:$CN$25,MATCH($E12,DEMANDS!$F$2:$F$25,0),FALSE)/HLOOKUP(2018,DEMANDS!$H$2:$CN$25,MATCH($E12,DEMANDS!$F$2:$F$25,0),FALSE)</f>
        <v>0.1789052334805798</v>
      </c>
      <c r="P12" s="15">
        <f>HLOOKUP(REG_TRA_DEMANDS!P$3,'BY-Demands'!$J$5:$AK$14,MATCH($E12,'BY-Demands'!$I$5:$I$14,0),FALSE)*HLOOKUP(REG_TRA_DEMANDS!$F12,DEMANDS!$H$2:$CN$25,MATCH($E12,DEMANDS!$F$2:$F$25,0),FALSE)/HLOOKUP(2018,DEMANDS!$H$2:$CN$25,MATCH($E12,DEMANDS!$F$2:$F$25,0),FALSE)</f>
        <v>0.20370977252820086</v>
      </c>
      <c r="Q12" s="15">
        <f>HLOOKUP(REG_TRA_DEMANDS!Q$3,'BY-Demands'!$J$5:$AK$14,MATCH($E12,'BY-Demands'!$I$5:$I$14,0),FALSE)*HLOOKUP(REG_TRA_DEMANDS!$F12,DEMANDS!$H$2:$CN$25,MATCH($E12,DEMANDS!$F$2:$F$25,0),FALSE)/HLOOKUP(2018,DEMANDS!$H$2:$CN$25,MATCH($E12,DEMANDS!$F$2:$F$25,0),FALSE)</f>
        <v>0.3435826806631439</v>
      </c>
      <c r="R12" s="15">
        <f>HLOOKUP(REG_TRA_DEMANDS!R$3,'BY-Demands'!$J$5:$AK$14,MATCH($E12,'BY-Demands'!$I$5:$I$14,0),FALSE)*HLOOKUP(REG_TRA_DEMANDS!$F12,DEMANDS!$H$2:$CN$25,MATCH($E12,DEMANDS!$F$2:$F$25,0),FALSE)/HLOOKUP(2018,DEMANDS!$H$2:$CN$25,MATCH($E12,DEMANDS!$F$2:$F$25,0),FALSE)</f>
        <v>0.32683749411207558</v>
      </c>
      <c r="S12" s="15">
        <f>HLOOKUP(REG_TRA_DEMANDS!S$3,'BY-Demands'!$J$5:$AK$14,MATCH($E12,'BY-Demands'!$I$5:$I$14,0),FALSE)*HLOOKUP(REG_TRA_DEMANDS!$F12,DEMANDS!$H$2:$CN$25,MATCH($E12,DEMANDS!$F$2:$F$25,0),FALSE)/HLOOKUP(2018,DEMANDS!$H$2:$CN$25,MATCH($E12,DEMANDS!$F$2:$F$25,0),FALSE)</f>
        <v>0.27266175557601846</v>
      </c>
      <c r="T12" s="15">
        <f>HLOOKUP(REG_TRA_DEMANDS!T$3,'BY-Demands'!$J$5:$AK$14,MATCH($E12,'BY-Demands'!$I$5:$I$14,0),FALSE)*HLOOKUP(REG_TRA_DEMANDS!$F12,DEMANDS!$H$2:$CN$25,MATCH($E12,DEMANDS!$F$2:$F$25,0),FALSE)/HLOOKUP(2018,DEMANDS!$H$2:$CN$25,MATCH($E12,DEMANDS!$F$2:$F$25,0),FALSE)</f>
        <v>1.2457757890372787</v>
      </c>
      <c r="U12" s="15">
        <f>HLOOKUP(REG_TRA_DEMANDS!U$3,'BY-Demands'!$J$5:$AK$14,MATCH($E12,'BY-Demands'!$I$5:$I$14,0),FALSE)*HLOOKUP(REG_TRA_DEMANDS!$F12,DEMANDS!$H$2:$CN$25,MATCH($E12,DEMANDS!$F$2:$F$25,0),FALSE)/HLOOKUP(2018,DEMANDS!$H$2:$CN$25,MATCH($E12,DEMANDS!$F$2:$F$25,0),FALSE)</f>
        <v>0.33895865011628784</v>
      </c>
      <c r="V12" s="15">
        <f>HLOOKUP(REG_TRA_DEMANDS!V$3,'BY-Demands'!$J$5:$AK$14,MATCH($E12,'BY-Demands'!$I$5:$I$14,0),FALSE)*HLOOKUP(REG_TRA_DEMANDS!$F12,DEMANDS!$H$2:$CN$25,MATCH($E12,DEMANDS!$F$2:$F$25,0),FALSE)/HLOOKUP(2018,DEMANDS!$H$2:$CN$25,MATCH($E12,DEMANDS!$F$2:$F$25,0),FALSE)</f>
        <v>0.44725505188660325</v>
      </c>
      <c r="W12" s="15">
        <f>HLOOKUP(REG_TRA_DEMANDS!W$3,'BY-Demands'!$J$5:$AK$14,MATCH($E12,'BY-Demands'!$I$5:$I$14,0),FALSE)*HLOOKUP(REG_TRA_DEMANDS!$F12,DEMANDS!$H$2:$CN$25,MATCH($E12,DEMANDS!$F$2:$F$25,0),FALSE)/HLOOKUP(2018,DEMANDS!$H$2:$CN$25,MATCH($E12,DEMANDS!$F$2:$F$25,0),FALSE)</f>
        <v>0.3661429011624644</v>
      </c>
      <c r="X12" s="15">
        <f>HLOOKUP(REG_TRA_DEMANDS!X$3,'BY-Demands'!$J$5:$AK$14,MATCH($E12,'BY-Demands'!$I$5:$I$14,0),FALSE)*HLOOKUP(REG_TRA_DEMANDS!$F12,DEMANDS!$H$2:$CN$25,MATCH($E12,DEMANDS!$F$2:$F$25,0),FALSE)/HLOOKUP(2018,DEMANDS!$H$2:$CN$25,MATCH($E12,DEMANDS!$F$2:$F$25,0),FALSE)</f>
        <v>0.26660117757391238</v>
      </c>
      <c r="Y12" s="15">
        <f>HLOOKUP(REG_TRA_DEMANDS!Y$3,'BY-Demands'!$J$5:$AK$14,MATCH($E12,'BY-Demands'!$I$5:$I$14,0),FALSE)*HLOOKUP(REG_TRA_DEMANDS!$F12,DEMANDS!$H$2:$CN$25,MATCH($E12,DEMANDS!$F$2:$F$25,0),FALSE)/HLOOKUP(2018,DEMANDS!$H$2:$CN$25,MATCH($E12,DEMANDS!$F$2:$F$25,0),FALSE)</f>
        <v>0.5921925929827917</v>
      </c>
      <c r="Z12" s="15">
        <f>HLOOKUP(REG_TRA_DEMANDS!Z$3,'BY-Demands'!$J$5:$AK$14,MATCH($E12,'BY-Demands'!$I$5:$I$14,0),FALSE)*HLOOKUP(REG_TRA_DEMANDS!$F12,DEMANDS!$H$2:$CN$25,MATCH($E12,DEMANDS!$F$2:$F$25,0),FALSE)/HLOOKUP(2018,DEMANDS!$H$2:$CN$25,MATCH($E12,DEMANDS!$F$2:$F$25,0),FALSE)</f>
        <v>7.3534707118324452E-2</v>
      </c>
      <c r="AA12" s="15">
        <f>HLOOKUP(REG_TRA_DEMANDS!AA$3,'BY-Demands'!$J$5:$AK$14,MATCH($E12,'BY-Demands'!$I$5:$I$14,0),FALSE)*HLOOKUP(REG_TRA_DEMANDS!$F12,DEMANDS!$H$2:$CN$25,MATCH($E12,DEMANDS!$F$2:$F$25,0),FALSE)/HLOOKUP(2018,DEMANDS!$H$2:$CN$25,MATCH($E12,DEMANDS!$F$2:$F$25,0),FALSE)</f>
        <v>0.29948801716050255</v>
      </c>
      <c r="AB12" s="15">
        <f>HLOOKUP(REG_TRA_DEMANDS!AB$3,'BY-Demands'!$J$5:$AK$14,MATCH($E12,'BY-Demands'!$I$5:$I$14,0),FALSE)*HLOOKUP(REG_TRA_DEMANDS!$F12,DEMANDS!$H$2:$CN$25,MATCH($E12,DEMANDS!$F$2:$F$25,0),FALSE)/HLOOKUP(2018,DEMANDS!$H$2:$CN$25,MATCH($E12,DEMANDS!$F$2:$F$25,0),FALSE)</f>
        <v>0.14811584497082575</v>
      </c>
      <c r="AC12" s="15">
        <f>HLOOKUP(REG_TRA_DEMANDS!AC$3,'BY-Demands'!$J$5:$AK$14,MATCH($E12,'BY-Demands'!$I$5:$I$14,0),FALSE)*HLOOKUP(REG_TRA_DEMANDS!$F12,DEMANDS!$H$2:$CN$25,MATCH($E12,DEMANDS!$F$2:$F$25,0),FALSE)/HLOOKUP(2018,DEMANDS!$H$2:$CN$25,MATCH($E12,DEMANDS!$F$2:$F$25,0),FALSE)</f>
        <v>0.15038999597426655</v>
      </c>
      <c r="AD12" s="15">
        <f>HLOOKUP(REG_TRA_DEMANDS!AD$3,'BY-Demands'!$J$5:$AK$14,MATCH($E12,'BY-Demands'!$I$5:$I$14,0),FALSE)*HLOOKUP(REG_TRA_DEMANDS!$F12,DEMANDS!$H$2:$CN$25,MATCH($E12,DEMANDS!$F$2:$F$25,0),FALSE)/HLOOKUP(2018,DEMANDS!$H$2:$CN$25,MATCH($E12,DEMANDS!$F$2:$F$25,0),FALSE)</f>
        <v>0.17480900790929571</v>
      </c>
      <c r="AE12" s="15">
        <f>HLOOKUP(REG_TRA_DEMANDS!AE$3,'BY-Demands'!$J$5:$AK$14,MATCH($E12,'BY-Demands'!$I$5:$I$14,0),FALSE)*HLOOKUP(REG_TRA_DEMANDS!$F12,DEMANDS!$H$2:$CN$25,MATCH($E12,DEMANDS!$F$2:$F$25,0),FALSE)/HLOOKUP(2018,DEMANDS!$H$2:$CN$25,MATCH($E12,DEMANDS!$F$2:$F$25,0),FALSE)</f>
        <v>0.36531447683124091</v>
      </c>
      <c r="AF12" s="15">
        <f>HLOOKUP(REG_TRA_DEMANDS!AF$3,'BY-Demands'!$J$5:$AK$14,MATCH($E12,'BY-Demands'!$I$5:$I$14,0),FALSE)*HLOOKUP(REG_TRA_DEMANDS!$F12,DEMANDS!$H$2:$CN$25,MATCH($E12,DEMANDS!$F$2:$F$25,0),FALSE)/HLOOKUP(2018,DEMANDS!$H$2:$CN$25,MATCH($E12,DEMANDS!$F$2:$F$25,0),FALSE)</f>
        <v>0.14086885317580392</v>
      </c>
    </row>
    <row r="13" spans="2:32" x14ac:dyDescent="0.2">
      <c r="D13" s="4" t="s">
        <v>85</v>
      </c>
      <c r="E13" s="4" t="str">
        <f>DEMANDS!$F$21</f>
        <v>TTURS</v>
      </c>
      <c r="F13" s="4">
        <v>2050</v>
      </c>
      <c r="G13" s="15">
        <f>HLOOKUP(REG_TRA_DEMANDS!G$3,'BY-Demands'!$J$5:$AK$14,MATCH($E13,'BY-Demands'!$I$5:$I$14,0),FALSE)*HLOOKUP(REG_TRA_DEMANDS!$F13,DEMANDS!$H$2:$CN$25,MATCH($E13,DEMANDS!$F$2:$F$25,0),FALSE)/HLOOKUP(2018,DEMANDS!$H$2:$CN$25,MATCH($E13,DEMANDS!$F$2:$F$25,0),FALSE)</f>
        <v>9.2353600579585193E-2</v>
      </c>
      <c r="H13" s="15">
        <f>HLOOKUP(REG_TRA_DEMANDS!H$3,'BY-Demands'!$J$5:$AK$14,MATCH($E13,'BY-Demands'!$I$5:$I$14,0),FALSE)*HLOOKUP(REG_TRA_DEMANDS!$F13,DEMANDS!$H$2:$CN$25,MATCH($E13,DEMANDS!$F$2:$F$25,0),FALSE)/HLOOKUP(2018,DEMANDS!$H$2:$CN$25,MATCH($E13,DEMANDS!$F$2:$F$25,0),FALSE)</f>
        <v>2.18565051154552</v>
      </c>
      <c r="I13" s="15">
        <f>HLOOKUP(REG_TRA_DEMANDS!I$3,'BY-Demands'!$J$5:$AK$14,MATCH($E13,'BY-Demands'!$I$5:$I$14,0),FALSE)*HLOOKUP(REG_TRA_DEMANDS!$F13,DEMANDS!$H$2:$CN$25,MATCH($E13,DEMANDS!$F$2:$F$25,0),FALSE)/HLOOKUP(2018,DEMANDS!$H$2:$CN$25,MATCH($E13,DEMANDS!$F$2:$F$25,0),FALSE)</f>
        <v>0.36094016622216002</v>
      </c>
      <c r="J13" s="15">
        <f>HLOOKUP(REG_TRA_DEMANDS!J$3,'BY-Demands'!$J$5:$AK$14,MATCH($E13,'BY-Demands'!$I$5:$I$14,0),FALSE)*HLOOKUP(REG_TRA_DEMANDS!$F13,DEMANDS!$H$2:$CN$25,MATCH($E13,DEMANDS!$F$2:$F$25,0),FALSE)/HLOOKUP(2018,DEMANDS!$H$2:$CN$25,MATCH($E13,DEMANDS!$F$2:$F$25,0),FALSE)</f>
        <v>0.160971553655473</v>
      </c>
      <c r="K13" s="15">
        <f>HLOOKUP(REG_TRA_DEMANDS!K$3,'BY-Demands'!$J$5:$AK$14,MATCH($E13,'BY-Demands'!$I$5:$I$14,0),FALSE)*HLOOKUP(REG_TRA_DEMANDS!$F13,DEMANDS!$H$2:$CN$25,MATCH($E13,DEMANDS!$F$2:$F$25,0),FALSE)/HLOOKUP(2018,DEMANDS!$H$2:$CN$25,MATCH($E13,DEMANDS!$F$2:$F$25,0),FALSE)</f>
        <v>0.13739325701343899</v>
      </c>
      <c r="L13" s="15">
        <f>HLOOKUP(REG_TRA_DEMANDS!L$3,'BY-Demands'!$J$5:$AK$14,MATCH($E13,'BY-Demands'!$I$5:$I$14,0),FALSE)*HLOOKUP(REG_TRA_DEMANDS!$F13,DEMANDS!$H$2:$CN$25,MATCH($E13,DEMANDS!$F$2:$F$25,0),FALSE)/HLOOKUP(2018,DEMANDS!$H$2:$CN$25,MATCH($E13,DEMANDS!$F$2:$F$25,0),FALSE)</f>
        <v>6.6303111018221506E-2</v>
      </c>
      <c r="M13" s="15">
        <f>HLOOKUP(REG_TRA_DEMANDS!M$3,'BY-Demands'!$J$5:$AK$14,MATCH($E13,'BY-Demands'!$I$5:$I$14,0),FALSE)*HLOOKUP(REG_TRA_DEMANDS!$F13,DEMANDS!$H$2:$CN$25,MATCH($E13,DEMANDS!$F$2:$F$25,0),FALSE)/HLOOKUP(2018,DEMANDS!$H$2:$CN$25,MATCH($E13,DEMANDS!$F$2:$F$25,0),FALSE)</f>
        <v>0.20907225210952099</v>
      </c>
      <c r="N13" s="15">
        <f>HLOOKUP(REG_TRA_DEMANDS!N$3,'BY-Demands'!$J$5:$AK$14,MATCH($E13,'BY-Demands'!$I$5:$I$14,0),FALSE)*HLOOKUP(REG_TRA_DEMANDS!$F13,DEMANDS!$H$2:$CN$25,MATCH($E13,DEMANDS!$F$2:$F$25,0),FALSE)/HLOOKUP(2018,DEMANDS!$H$2:$CN$25,MATCH($E13,DEMANDS!$F$2:$F$25,0),FALSE)</f>
        <v>0.31639527280693802</v>
      </c>
      <c r="O13" s="15">
        <f>HLOOKUP(REG_TRA_DEMANDS!O$3,'BY-Demands'!$J$5:$AK$14,MATCH($E13,'BY-Demands'!$I$5:$I$14,0),FALSE)*HLOOKUP(REG_TRA_DEMANDS!$F13,DEMANDS!$H$2:$CN$25,MATCH($E13,DEMANDS!$F$2:$F$25,0),FALSE)/HLOOKUP(2018,DEMANDS!$H$2:$CN$25,MATCH($E13,DEMANDS!$F$2:$F$25,0),FALSE)</f>
        <v>0.126466294083908</v>
      </c>
      <c r="P13" s="15">
        <f>HLOOKUP(REG_TRA_DEMANDS!P$3,'BY-Demands'!$J$5:$AK$14,MATCH($E13,'BY-Demands'!$I$5:$I$14,0),FALSE)*HLOOKUP(REG_TRA_DEMANDS!$F13,DEMANDS!$H$2:$CN$25,MATCH($E13,DEMANDS!$F$2:$F$25,0),FALSE)/HLOOKUP(2018,DEMANDS!$H$2:$CN$25,MATCH($E13,DEMANDS!$F$2:$F$25,0),FALSE)</f>
        <v>0.14400037102947</v>
      </c>
      <c r="Q13" s="15">
        <f>HLOOKUP(REG_TRA_DEMANDS!Q$3,'BY-Demands'!$J$5:$AK$14,MATCH($E13,'BY-Demands'!$I$5:$I$14,0),FALSE)*HLOOKUP(REG_TRA_DEMANDS!$F13,DEMANDS!$H$2:$CN$25,MATCH($E13,DEMANDS!$F$2:$F$25,0),FALSE)/HLOOKUP(2018,DEMANDS!$H$2:$CN$25,MATCH($E13,DEMANDS!$F$2:$F$25,0),FALSE)</f>
        <v>0.24287511041201201</v>
      </c>
      <c r="R13" s="15">
        <f>HLOOKUP(REG_TRA_DEMANDS!R$3,'BY-Demands'!$J$5:$AK$14,MATCH($E13,'BY-Demands'!$I$5:$I$14,0),FALSE)*HLOOKUP(REG_TRA_DEMANDS!$F13,DEMANDS!$H$2:$CN$25,MATCH($E13,DEMANDS!$F$2:$F$25,0),FALSE)/HLOOKUP(2018,DEMANDS!$H$2:$CN$25,MATCH($E13,DEMANDS!$F$2:$F$25,0),FALSE)</f>
        <v>0.23103810796296301</v>
      </c>
      <c r="S13" s="15">
        <f>HLOOKUP(REG_TRA_DEMANDS!S$3,'BY-Demands'!$J$5:$AK$14,MATCH($E13,'BY-Demands'!$I$5:$I$14,0),FALSE)*HLOOKUP(REG_TRA_DEMANDS!$F13,DEMANDS!$H$2:$CN$25,MATCH($E13,DEMANDS!$F$2:$F$25,0),FALSE)/HLOOKUP(2018,DEMANDS!$H$2:$CN$25,MATCH($E13,DEMANDS!$F$2:$F$25,0),FALSE)</f>
        <v>0.19274182814699201</v>
      </c>
      <c r="T13" s="15">
        <f>HLOOKUP(REG_TRA_DEMANDS!T$3,'BY-Demands'!$J$5:$AK$14,MATCH($E13,'BY-Demands'!$I$5:$I$14,0),FALSE)*HLOOKUP(REG_TRA_DEMANDS!$F13,DEMANDS!$H$2:$CN$25,MATCH($E13,DEMANDS!$F$2:$F$25,0),FALSE)/HLOOKUP(2018,DEMANDS!$H$2:$CN$25,MATCH($E13,DEMANDS!$F$2:$F$25,0),FALSE)</f>
        <v>0.880626263602864</v>
      </c>
      <c r="U13" s="15">
        <f>HLOOKUP(REG_TRA_DEMANDS!U$3,'BY-Demands'!$J$5:$AK$14,MATCH($E13,'BY-Demands'!$I$5:$I$14,0),FALSE)*HLOOKUP(REG_TRA_DEMANDS!$F13,DEMANDS!$H$2:$CN$25,MATCH($E13,DEMANDS!$F$2:$F$25,0),FALSE)/HLOOKUP(2018,DEMANDS!$H$2:$CN$25,MATCH($E13,DEMANDS!$F$2:$F$25,0),FALSE)</f>
        <v>0.239606430141375</v>
      </c>
      <c r="V13" s="15">
        <f>HLOOKUP(REG_TRA_DEMANDS!V$3,'BY-Demands'!$J$5:$AK$14,MATCH($E13,'BY-Demands'!$I$5:$I$14,0),FALSE)*HLOOKUP(REG_TRA_DEMANDS!$F13,DEMANDS!$H$2:$CN$25,MATCH($E13,DEMANDS!$F$2:$F$25,0),FALSE)/HLOOKUP(2018,DEMANDS!$H$2:$CN$25,MATCH($E13,DEMANDS!$F$2:$F$25,0),FALSE)</f>
        <v>0.31616005760135901</v>
      </c>
      <c r="W13" s="15">
        <f>HLOOKUP(REG_TRA_DEMANDS!W$3,'BY-Demands'!$J$5:$AK$14,MATCH($E13,'BY-Demands'!$I$5:$I$14,0),FALSE)*HLOOKUP(REG_TRA_DEMANDS!$F13,DEMANDS!$H$2:$CN$25,MATCH($E13,DEMANDS!$F$2:$F$25,0),FALSE)/HLOOKUP(2018,DEMANDS!$H$2:$CN$25,MATCH($E13,DEMANDS!$F$2:$F$25,0),FALSE)</f>
        <v>0.25882270135028701</v>
      </c>
      <c r="X13" s="15">
        <f>HLOOKUP(REG_TRA_DEMANDS!X$3,'BY-Demands'!$J$5:$AK$14,MATCH($E13,'BY-Demands'!$I$5:$I$14,0),FALSE)*HLOOKUP(REG_TRA_DEMANDS!$F13,DEMANDS!$H$2:$CN$25,MATCH($E13,DEMANDS!$F$2:$F$25,0),FALSE)/HLOOKUP(2018,DEMANDS!$H$2:$CN$25,MATCH($E13,DEMANDS!$F$2:$F$25,0),FALSE)</f>
        <v>0.18845766705778599</v>
      </c>
      <c r="Y13" s="15">
        <f>HLOOKUP(REG_TRA_DEMANDS!Y$3,'BY-Demands'!$J$5:$AK$14,MATCH($E13,'BY-Demands'!$I$5:$I$14,0),FALSE)*HLOOKUP(REG_TRA_DEMANDS!$F13,DEMANDS!$H$2:$CN$25,MATCH($E13,DEMANDS!$F$2:$F$25,0),FALSE)/HLOOKUP(2018,DEMANDS!$H$2:$CN$25,MATCH($E13,DEMANDS!$F$2:$F$25,0),FALSE)</f>
        <v>0.418614934630201</v>
      </c>
      <c r="Z13" s="15">
        <f>HLOOKUP(REG_TRA_DEMANDS!Z$3,'BY-Demands'!$J$5:$AK$14,MATCH($E13,'BY-Demands'!$I$5:$I$14,0),FALSE)*HLOOKUP(REG_TRA_DEMANDS!$F13,DEMANDS!$H$2:$CN$25,MATCH($E13,DEMANDS!$F$2:$F$25,0),FALSE)/HLOOKUP(2018,DEMANDS!$H$2:$CN$25,MATCH($E13,DEMANDS!$F$2:$F$25,0),FALSE)</f>
        <v>5.1980938259190403E-2</v>
      </c>
      <c r="AA13" s="15">
        <f>HLOOKUP(REG_TRA_DEMANDS!AA$3,'BY-Demands'!$J$5:$AK$14,MATCH($E13,'BY-Demands'!$I$5:$I$14,0),FALSE)*HLOOKUP(REG_TRA_DEMANDS!$F13,DEMANDS!$H$2:$CN$25,MATCH($E13,DEMANDS!$F$2:$F$25,0),FALSE)/HLOOKUP(2018,DEMANDS!$H$2:$CN$25,MATCH($E13,DEMANDS!$F$2:$F$25,0),FALSE)</f>
        <v>0.21170504023817699</v>
      </c>
      <c r="AB13" s="15">
        <f>HLOOKUP(REG_TRA_DEMANDS!AB$3,'BY-Demands'!$J$5:$AK$14,MATCH($E13,'BY-Demands'!$I$5:$I$14,0),FALSE)*HLOOKUP(REG_TRA_DEMANDS!$F13,DEMANDS!$H$2:$CN$25,MATCH($E13,DEMANDS!$F$2:$F$25,0),FALSE)/HLOOKUP(2018,DEMANDS!$H$2:$CN$25,MATCH($E13,DEMANDS!$F$2:$F$25,0),FALSE)</f>
        <v>0.10470158778558201</v>
      </c>
      <c r="AC13" s="15">
        <f>HLOOKUP(REG_TRA_DEMANDS!AC$3,'BY-Demands'!$J$5:$AK$14,MATCH($E13,'BY-Demands'!$I$5:$I$14,0),FALSE)*HLOOKUP(REG_TRA_DEMANDS!$F13,DEMANDS!$H$2:$CN$25,MATCH($E13,DEMANDS!$F$2:$F$25,0),FALSE)/HLOOKUP(2018,DEMANDS!$H$2:$CN$25,MATCH($E13,DEMANDS!$F$2:$F$25,0),FALSE)</f>
        <v>0.106309162052679</v>
      </c>
      <c r="AD13" s="15">
        <f>HLOOKUP(REG_TRA_DEMANDS!AD$3,'BY-Demands'!$J$5:$AK$14,MATCH($E13,'BY-Demands'!$I$5:$I$14,0),FALSE)*HLOOKUP(REG_TRA_DEMANDS!$F13,DEMANDS!$H$2:$CN$25,MATCH($E13,DEMANDS!$F$2:$F$25,0),FALSE)/HLOOKUP(2018,DEMANDS!$H$2:$CN$25,MATCH($E13,DEMANDS!$F$2:$F$25,0),FALSE)</f>
        <v>0.12357071379453501</v>
      </c>
      <c r="AE13" s="15">
        <f>HLOOKUP(REG_TRA_DEMANDS!AE$3,'BY-Demands'!$J$5:$AK$14,MATCH($E13,'BY-Demands'!$I$5:$I$14,0),FALSE)*HLOOKUP(REG_TRA_DEMANDS!$F13,DEMANDS!$H$2:$CN$25,MATCH($E13,DEMANDS!$F$2:$F$25,0),FALSE)/HLOOKUP(2018,DEMANDS!$H$2:$CN$25,MATCH($E13,DEMANDS!$F$2:$F$25,0),FALSE)</f>
        <v>0.25823709659708599</v>
      </c>
      <c r="AF13" s="15">
        <f>HLOOKUP(REG_TRA_DEMANDS!AF$3,'BY-Demands'!$J$5:$AK$14,MATCH($E13,'BY-Demands'!$I$5:$I$14,0),FALSE)*HLOOKUP(REG_TRA_DEMANDS!$F13,DEMANDS!$H$2:$CN$25,MATCH($E13,DEMANDS!$F$2:$F$25,0),FALSE)/HLOOKUP(2018,DEMANDS!$H$2:$CN$25,MATCH($E13,DEMANDS!$F$2:$F$25,0),FALSE)</f>
        <v>9.95787628254481E-2</v>
      </c>
    </row>
    <row r="14" spans="2:32" x14ac:dyDescent="0.2">
      <c r="D14" s="4" t="s">
        <v>85</v>
      </c>
      <c r="E14" s="4" t="str">
        <f>DEMANDS!$F$22</f>
        <v>TNAV</v>
      </c>
      <c r="F14" s="4">
        <v>2020</v>
      </c>
      <c r="G14" s="15">
        <f>HLOOKUP(REG_TRA_DEMANDS!G$3,'BY-Demands'!$J$5:$AK$14,MATCH($E14,'BY-Demands'!$I$5:$I$14,0),FALSE)*HLOOKUP(REG_TRA_DEMANDS!$F14,DEMANDS!$H$2:$CN$25,MATCH($E14,DEMANDS!$F$2:$F$25,0),FALSE)/HLOOKUP(2018,DEMANDS!$H$2:$CN$25,MATCH($E14,DEMANDS!$F$2:$F$25,0),FALSE)</f>
        <v>5.2718404005341085E-2</v>
      </c>
      <c r="H14" s="15">
        <f>HLOOKUP(REG_TRA_DEMANDS!H$3,'BY-Demands'!$J$5:$AK$14,MATCH($E14,'BY-Demands'!$I$5:$I$14,0),FALSE)*HLOOKUP(REG_TRA_DEMANDS!$F14,DEMANDS!$H$2:$CN$25,MATCH($E14,DEMANDS!$F$2:$F$25,0),FALSE)/HLOOKUP(2018,DEMANDS!$H$2:$CN$25,MATCH($E14,DEMANDS!$F$2:$F$25,0),FALSE)</f>
        <v>1.2476395718090449</v>
      </c>
      <c r="I14" s="15">
        <f>HLOOKUP(REG_TRA_DEMANDS!I$3,'BY-Demands'!$J$5:$AK$14,MATCH($E14,'BY-Demands'!$I$5:$I$14,0),FALSE)*HLOOKUP(REG_TRA_DEMANDS!$F14,DEMANDS!$H$2:$CN$25,MATCH($E14,DEMANDS!$F$2:$F$25,0),FALSE)/HLOOKUP(2018,DEMANDS!$H$2:$CN$25,MATCH($E14,DEMANDS!$F$2:$F$25,0),FALSE)</f>
        <v>0.20603624964526826</v>
      </c>
      <c r="J14" s="15">
        <f>HLOOKUP(REG_TRA_DEMANDS!J$3,'BY-Demands'!$J$5:$AK$14,MATCH($E14,'BY-Demands'!$I$5:$I$14,0),FALSE)*HLOOKUP(REG_TRA_DEMANDS!$F14,DEMANDS!$H$2:$CN$25,MATCH($E14,DEMANDS!$F$2:$F$25,0),FALSE)/HLOOKUP(2018,DEMANDS!$H$2:$CN$25,MATCH($E14,DEMANDS!$F$2:$F$25,0),FALSE)</f>
        <v>9.1887737410560083E-2</v>
      </c>
      <c r="K14" s="15">
        <f>HLOOKUP(REG_TRA_DEMANDS!K$3,'BY-Demands'!$J$5:$AK$14,MATCH($E14,'BY-Demands'!$I$5:$I$14,0),FALSE)*HLOOKUP(REG_TRA_DEMANDS!$F14,DEMANDS!$H$2:$CN$25,MATCH($E14,DEMANDS!$F$2:$F$25,0),FALSE)/HLOOKUP(2018,DEMANDS!$H$2:$CN$25,MATCH($E14,DEMANDS!$F$2:$F$25,0),FALSE)</f>
        <v>7.8428487740468913E-2</v>
      </c>
      <c r="L14" s="15">
        <f>HLOOKUP(REG_TRA_DEMANDS!L$3,'BY-Demands'!$J$5:$AK$14,MATCH($E14,'BY-Demands'!$I$5:$I$14,0),FALSE)*HLOOKUP(REG_TRA_DEMANDS!$F14,DEMANDS!$H$2:$CN$25,MATCH($E14,DEMANDS!$F$2:$F$25,0),FALSE)/HLOOKUP(2018,DEMANDS!$H$2:$CN$25,MATCH($E14,DEMANDS!$F$2:$F$25,0),FALSE)</f>
        <v>3.7847947145898689E-2</v>
      </c>
      <c r="M14" s="15">
        <f>HLOOKUP(REG_TRA_DEMANDS!M$3,'BY-Demands'!$J$5:$AK$14,MATCH($E14,'BY-Demands'!$I$5:$I$14,0),FALSE)*HLOOKUP(REG_TRA_DEMANDS!$F14,DEMANDS!$H$2:$CN$25,MATCH($E14,DEMANDS!$F$2:$F$25,0),FALSE)/HLOOKUP(2018,DEMANDS!$H$2:$CN$25,MATCH($E14,DEMANDS!$F$2:$F$25,0),FALSE)</f>
        <v>0.11934516233092786</v>
      </c>
      <c r="N14" s="15">
        <f>HLOOKUP(REG_TRA_DEMANDS!N$3,'BY-Demands'!$J$5:$AK$14,MATCH($E14,'BY-Demands'!$I$5:$I$14,0),FALSE)*HLOOKUP(REG_TRA_DEMANDS!$F14,DEMANDS!$H$2:$CN$25,MATCH($E14,DEMANDS!$F$2:$F$25,0),FALSE)/HLOOKUP(2018,DEMANDS!$H$2:$CN$25,MATCH($E14,DEMANDS!$F$2:$F$25,0),FALSE)</f>
        <v>0.18060859254580502</v>
      </c>
      <c r="O14" s="15">
        <f>HLOOKUP(REG_TRA_DEMANDS!O$3,'BY-Demands'!$J$5:$AK$14,MATCH($E14,'BY-Demands'!$I$5:$I$14,0),FALSE)*HLOOKUP(REG_TRA_DEMANDS!$F14,DEMANDS!$H$2:$CN$25,MATCH($E14,DEMANDS!$F$2:$F$25,0),FALSE)/HLOOKUP(2018,DEMANDS!$H$2:$CN$25,MATCH($E14,DEMANDS!$F$2:$F$25,0),FALSE)</f>
        <v>7.2191026042654344E-2</v>
      </c>
      <c r="P14" s="15">
        <f>HLOOKUP(REG_TRA_DEMANDS!P$3,'BY-Demands'!$J$5:$AK$14,MATCH($E14,'BY-Demands'!$I$5:$I$14,0),FALSE)*HLOOKUP(REG_TRA_DEMANDS!$F14,DEMANDS!$H$2:$CN$25,MATCH($E14,DEMANDS!$F$2:$F$25,0),FALSE)/HLOOKUP(2018,DEMANDS!$H$2:$CN$25,MATCH($E14,DEMANDS!$F$2:$F$25,0),FALSE)</f>
        <v>8.2200040812796554E-2</v>
      </c>
      <c r="Q14" s="15">
        <f>HLOOKUP(REG_TRA_DEMANDS!Q$3,'BY-Demands'!$J$5:$AK$14,MATCH($E14,'BY-Demands'!$I$5:$I$14,0),FALSE)*HLOOKUP(REG_TRA_DEMANDS!$F14,DEMANDS!$H$2:$CN$25,MATCH($E14,DEMANDS!$F$2:$F$25,0),FALSE)/HLOOKUP(2018,DEMANDS!$H$2:$CN$25,MATCH($E14,DEMANDS!$F$2:$F$25,0),FALSE)</f>
        <v>0.13864092047508789</v>
      </c>
      <c r="R14" s="15">
        <f>HLOOKUP(REG_TRA_DEMANDS!R$3,'BY-Demands'!$J$5:$AK$14,MATCH($E14,'BY-Demands'!$I$5:$I$14,0),FALSE)*HLOOKUP(REG_TRA_DEMANDS!$F14,DEMANDS!$H$2:$CN$25,MATCH($E14,DEMANDS!$F$2:$F$25,0),FALSE)/HLOOKUP(2018,DEMANDS!$H$2:$CN$25,MATCH($E14,DEMANDS!$F$2:$F$25,0),FALSE)</f>
        <v>0.13188397896544479</v>
      </c>
      <c r="S14" s="15">
        <f>HLOOKUP(REG_TRA_DEMANDS!S$3,'BY-Demands'!$J$5:$AK$14,MATCH($E14,'BY-Demands'!$I$5:$I$14,0),FALSE)*HLOOKUP(REG_TRA_DEMANDS!$F14,DEMANDS!$H$2:$CN$25,MATCH($E14,DEMANDS!$F$2:$F$25,0),FALSE)/HLOOKUP(2018,DEMANDS!$H$2:$CN$25,MATCH($E14,DEMANDS!$F$2:$F$25,0),FALSE)</f>
        <v>0.11002323137607345</v>
      </c>
      <c r="T14" s="15">
        <f>HLOOKUP(REG_TRA_DEMANDS!T$3,'BY-Demands'!$J$5:$AK$14,MATCH($E14,'BY-Demands'!$I$5:$I$14,0),FALSE)*HLOOKUP(REG_TRA_DEMANDS!$F14,DEMANDS!$H$2:$CN$25,MATCH($E14,DEMANDS!$F$2:$F$25,0),FALSE)/HLOOKUP(2018,DEMANDS!$H$2:$CN$25,MATCH($E14,DEMANDS!$F$2:$F$25,0),FALSE)</f>
        <v>0.502689779835093</v>
      </c>
      <c r="U14" s="15">
        <f>HLOOKUP(REG_TRA_DEMANDS!U$3,'BY-Demands'!$J$5:$AK$14,MATCH($E14,'BY-Demands'!$I$5:$I$14,0),FALSE)*HLOOKUP(REG_TRA_DEMANDS!$F14,DEMANDS!$H$2:$CN$25,MATCH($E14,DEMANDS!$F$2:$F$25,0),FALSE)/HLOOKUP(2018,DEMANDS!$H$2:$CN$25,MATCH($E14,DEMANDS!$F$2:$F$25,0),FALSE)</f>
        <v>0.13677505270176574</v>
      </c>
      <c r="V14" s="15">
        <f>HLOOKUP(REG_TRA_DEMANDS!V$3,'BY-Demands'!$J$5:$AK$14,MATCH($E14,'BY-Demands'!$I$5:$I$14,0),FALSE)*HLOOKUP(REG_TRA_DEMANDS!$F14,DEMANDS!$H$2:$CN$25,MATCH($E14,DEMANDS!$F$2:$F$25,0),FALSE)/HLOOKUP(2018,DEMANDS!$H$2:$CN$25,MATCH($E14,DEMANDS!$F$2:$F$25,0),FALSE)</f>
        <v>0.18047432414524345</v>
      </c>
      <c r="W14" s="15">
        <f>HLOOKUP(REG_TRA_DEMANDS!W$3,'BY-Demands'!$J$5:$AK$14,MATCH($E14,'BY-Demands'!$I$5:$I$14,0),FALSE)*HLOOKUP(REG_TRA_DEMANDS!$F14,DEMANDS!$H$2:$CN$25,MATCH($E14,DEMANDS!$F$2:$F$25,0),FALSE)/HLOOKUP(2018,DEMANDS!$H$2:$CN$25,MATCH($E14,DEMANDS!$F$2:$F$25,0),FALSE)</f>
        <v>0.14774431803316512</v>
      </c>
      <c r="X14" s="15">
        <f>HLOOKUP(REG_TRA_DEMANDS!X$3,'BY-Demands'!$J$5:$AK$14,MATCH($E14,'BY-Demands'!$I$5:$I$14,0),FALSE)*HLOOKUP(REG_TRA_DEMANDS!$F14,DEMANDS!$H$2:$CN$25,MATCH($E14,DEMANDS!$F$2:$F$25,0),FALSE)/HLOOKUP(2018,DEMANDS!$H$2:$CN$25,MATCH($E14,DEMANDS!$F$2:$F$25,0),FALSE)</f>
        <v>0.1075776945079131</v>
      </c>
      <c r="Y14" s="15">
        <f>HLOOKUP(REG_TRA_DEMANDS!Y$3,'BY-Demands'!$J$5:$AK$14,MATCH($E14,'BY-Demands'!$I$5:$I$14,0),FALSE)*HLOOKUP(REG_TRA_DEMANDS!$F14,DEMANDS!$H$2:$CN$25,MATCH($E14,DEMANDS!$F$2:$F$25,0),FALSE)/HLOOKUP(2018,DEMANDS!$H$2:$CN$25,MATCH($E14,DEMANDS!$F$2:$F$25,0),FALSE)</f>
        <v>0.23895886146297882</v>
      </c>
      <c r="Z14" s="15">
        <f>HLOOKUP(REG_TRA_DEMANDS!Z$3,'BY-Demands'!$J$5:$AK$14,MATCH($E14,'BY-Demands'!$I$5:$I$14,0),FALSE)*HLOOKUP(REG_TRA_DEMANDS!$F14,DEMANDS!$H$2:$CN$25,MATCH($E14,DEMANDS!$F$2:$F$25,0),FALSE)/HLOOKUP(2018,DEMANDS!$H$2:$CN$25,MATCH($E14,DEMANDS!$F$2:$F$25,0),FALSE)</f>
        <v>2.9672390535149896E-2</v>
      </c>
      <c r="AA14" s="15">
        <f>HLOOKUP(REG_TRA_DEMANDS!AA$3,'BY-Demands'!$J$5:$AK$14,MATCH($E14,'BY-Demands'!$I$5:$I$14,0),FALSE)*HLOOKUP(REG_TRA_DEMANDS!$F14,DEMANDS!$H$2:$CN$25,MATCH($E14,DEMANDS!$F$2:$F$25,0),FALSE)/HLOOKUP(2018,DEMANDS!$H$2:$CN$25,MATCH($E14,DEMANDS!$F$2:$F$25,0),FALSE)</f>
        <v>0.12084804242824863</v>
      </c>
      <c r="AB14" s="15">
        <f>HLOOKUP(REG_TRA_DEMANDS!AB$3,'BY-Demands'!$J$5:$AK$14,MATCH($E14,'BY-Demands'!$I$5:$I$14,0),FALSE)*HLOOKUP(REG_TRA_DEMANDS!$F14,DEMANDS!$H$2:$CN$25,MATCH($E14,DEMANDS!$F$2:$F$25,0),FALSE)/HLOOKUP(2018,DEMANDS!$H$2:$CN$25,MATCH($E14,DEMANDS!$F$2:$F$25,0),FALSE)</f>
        <v>5.9767032040341748E-2</v>
      </c>
      <c r="AC14" s="15">
        <f>HLOOKUP(REG_TRA_DEMANDS!AC$3,'BY-Demands'!$J$5:$AK$14,MATCH($E14,'BY-Demands'!$I$5:$I$14,0),FALSE)*HLOOKUP(REG_TRA_DEMANDS!$F14,DEMANDS!$H$2:$CN$25,MATCH($E14,DEMANDS!$F$2:$F$25,0),FALSE)/HLOOKUP(2018,DEMANDS!$H$2:$CN$25,MATCH($E14,DEMANDS!$F$2:$F$25,0),FALSE)</f>
        <v>6.0684687109007783E-2</v>
      </c>
      <c r="AD14" s="15">
        <f>HLOOKUP(REG_TRA_DEMANDS!AD$3,'BY-Demands'!$J$5:$AK$14,MATCH($E14,'BY-Demands'!$I$5:$I$14,0),FALSE)*HLOOKUP(REG_TRA_DEMANDS!$F14,DEMANDS!$H$2:$CN$25,MATCH($E14,DEMANDS!$F$2:$F$25,0),FALSE)/HLOOKUP(2018,DEMANDS!$H$2:$CN$25,MATCH($E14,DEMANDS!$F$2:$F$25,0),FALSE)</f>
        <v>7.0538135732292298E-2</v>
      </c>
      <c r="AE14" s="15">
        <f>HLOOKUP(REG_TRA_DEMANDS!AE$3,'BY-Demands'!$J$5:$AK$14,MATCH($E14,'BY-Demands'!$I$5:$I$14,0),FALSE)*HLOOKUP(REG_TRA_DEMANDS!$F14,DEMANDS!$H$2:$CN$25,MATCH($E14,DEMANDS!$F$2:$F$25,0),FALSE)/HLOOKUP(2018,DEMANDS!$H$2:$CN$25,MATCH($E14,DEMANDS!$F$2:$F$25,0),FALSE)</f>
        <v>0.14741003601521568</v>
      </c>
      <c r="AF14" s="15">
        <f>HLOOKUP(REG_TRA_DEMANDS!AF$3,'BY-Demands'!$J$5:$AK$14,MATCH($E14,'BY-Demands'!$I$5:$I$14,0),FALSE)*HLOOKUP(REG_TRA_DEMANDS!$F14,DEMANDS!$H$2:$CN$25,MATCH($E14,DEMANDS!$F$2:$F$25,0),FALSE)/HLOOKUP(2018,DEMANDS!$H$2:$CN$25,MATCH($E14,DEMANDS!$F$2:$F$25,0),FALSE)</f>
        <v>5.6842758875006463E-2</v>
      </c>
    </row>
    <row r="15" spans="2:32" x14ac:dyDescent="0.2">
      <c r="D15" s="4" t="s">
        <v>85</v>
      </c>
      <c r="E15" s="4" t="str">
        <f>DEMANDS!$F$22</f>
        <v>TNAV</v>
      </c>
      <c r="F15" s="4">
        <v>2050</v>
      </c>
      <c r="G15" s="15">
        <f>HLOOKUP(REG_TRA_DEMANDS!G$3,'BY-Demands'!$J$5:$AK$14,MATCH($E15,'BY-Demands'!$I$5:$I$14,0),FALSE)*HLOOKUP(REG_TRA_DEMANDS!$F15,DEMANDS!$H$2:$CN$25,MATCH($E15,DEMANDS!$F$2:$F$25,0),FALSE)/HLOOKUP(2018,DEMANDS!$H$2:$CN$25,MATCH($E15,DEMANDS!$F$2:$F$25,0),FALSE)</f>
        <v>4.2004379525771102E-2</v>
      </c>
      <c r="H15" s="15">
        <f>HLOOKUP(REG_TRA_DEMANDS!H$3,'BY-Demands'!$J$5:$AK$14,MATCH($E15,'BY-Demands'!$I$5:$I$14,0),FALSE)*HLOOKUP(REG_TRA_DEMANDS!$F15,DEMANDS!$H$2:$CN$25,MATCH($E15,DEMANDS!$F$2:$F$25,0),FALSE)/HLOOKUP(2018,DEMANDS!$H$2:$CN$25,MATCH($E15,DEMANDS!$F$2:$F$25,0),FALSE)</f>
        <v>0.99408028513777102</v>
      </c>
      <c r="I15" s="15">
        <f>HLOOKUP(REG_TRA_DEMANDS!I$3,'BY-Demands'!$J$5:$AK$14,MATCH($E15,'BY-Demands'!$I$5:$I$14,0),FALSE)*HLOOKUP(REG_TRA_DEMANDS!$F15,DEMANDS!$H$2:$CN$25,MATCH($E15,DEMANDS!$F$2:$F$25,0),FALSE)/HLOOKUP(2018,DEMANDS!$H$2:$CN$25,MATCH($E15,DEMANDS!$F$2:$F$25,0),FALSE)</f>
        <v>0.16416325549782501</v>
      </c>
      <c r="J15" s="15">
        <f>HLOOKUP(REG_TRA_DEMANDS!J$3,'BY-Demands'!$J$5:$AK$14,MATCH($E15,'BY-Demands'!$I$5:$I$14,0),FALSE)*HLOOKUP(REG_TRA_DEMANDS!$F15,DEMANDS!$H$2:$CN$25,MATCH($E15,DEMANDS!$F$2:$F$25,0),FALSE)/HLOOKUP(2018,DEMANDS!$H$2:$CN$25,MATCH($E15,DEMANDS!$F$2:$F$25,0),FALSE)</f>
        <v>7.3213282321037701E-2</v>
      </c>
      <c r="K15" s="15">
        <f>HLOOKUP(REG_TRA_DEMANDS!K$3,'BY-Demands'!$J$5:$AK$14,MATCH($E15,'BY-Demands'!$I$5:$I$14,0),FALSE)*HLOOKUP(REG_TRA_DEMANDS!$F15,DEMANDS!$H$2:$CN$25,MATCH($E15,DEMANDS!$F$2:$F$25,0),FALSE)/HLOOKUP(2018,DEMANDS!$H$2:$CN$25,MATCH($E15,DEMANDS!$F$2:$F$25,0),FALSE)</f>
        <v>6.2489372105217399E-2</v>
      </c>
      <c r="L15" s="15">
        <f>HLOOKUP(REG_TRA_DEMANDS!L$3,'BY-Demands'!$J$5:$AK$14,MATCH($E15,'BY-Demands'!$I$5:$I$14,0),FALSE)*HLOOKUP(REG_TRA_DEMANDS!$F15,DEMANDS!$H$2:$CN$25,MATCH($E15,DEMANDS!$F$2:$F$25,0),FALSE)/HLOOKUP(2018,DEMANDS!$H$2:$CN$25,MATCH($E15,DEMANDS!$F$2:$F$25,0),FALSE)</f>
        <v>3.0156063450376601E-2</v>
      </c>
      <c r="M15" s="15">
        <f>HLOOKUP(REG_TRA_DEMANDS!M$3,'BY-Demands'!$J$5:$AK$14,MATCH($E15,'BY-Demands'!$I$5:$I$14,0),FALSE)*HLOOKUP(REG_TRA_DEMANDS!$F15,DEMANDS!$H$2:$CN$25,MATCH($E15,DEMANDS!$F$2:$F$25,0),FALSE)/HLOOKUP(2018,DEMANDS!$H$2:$CN$25,MATCH($E15,DEMANDS!$F$2:$F$25,0),FALSE)</f>
        <v>9.5090501840783506E-2</v>
      </c>
      <c r="N15" s="15">
        <f>HLOOKUP(REG_TRA_DEMANDS!N$3,'BY-Demands'!$J$5:$AK$14,MATCH($E15,'BY-Demands'!$I$5:$I$14,0),FALSE)*HLOOKUP(REG_TRA_DEMANDS!$F15,DEMANDS!$H$2:$CN$25,MATCH($E15,DEMANDS!$F$2:$F$25,0),FALSE)/HLOOKUP(2018,DEMANDS!$H$2:$CN$25,MATCH($E15,DEMANDS!$F$2:$F$25,0),FALSE)</f>
        <v>0.143903291650118</v>
      </c>
      <c r="O15" s="15">
        <f>HLOOKUP(REG_TRA_DEMANDS!O$3,'BY-Demands'!$J$5:$AK$14,MATCH($E15,'BY-Demands'!$I$5:$I$14,0),FALSE)*HLOOKUP(REG_TRA_DEMANDS!$F15,DEMANDS!$H$2:$CN$25,MATCH($E15,DEMANDS!$F$2:$F$25,0),FALSE)/HLOOKUP(2018,DEMANDS!$H$2:$CN$25,MATCH($E15,DEMANDS!$F$2:$F$25,0),FALSE)</f>
        <v>5.75195572298293E-2</v>
      </c>
      <c r="P15" s="15">
        <f>HLOOKUP(REG_TRA_DEMANDS!P$3,'BY-Demands'!$J$5:$AK$14,MATCH($E15,'BY-Demands'!$I$5:$I$14,0),FALSE)*HLOOKUP(REG_TRA_DEMANDS!$F15,DEMANDS!$H$2:$CN$25,MATCH($E15,DEMANDS!$F$2:$F$25,0),FALSE)/HLOOKUP(2018,DEMANDS!$H$2:$CN$25,MATCH($E15,DEMANDS!$F$2:$F$25,0),FALSE)</f>
        <v>6.5494427922832596E-2</v>
      </c>
      <c r="Q15" s="15">
        <f>HLOOKUP(REG_TRA_DEMANDS!Q$3,'BY-Demands'!$J$5:$AK$14,MATCH($E15,'BY-Demands'!$I$5:$I$14,0),FALSE)*HLOOKUP(REG_TRA_DEMANDS!$F15,DEMANDS!$H$2:$CN$25,MATCH($E15,DEMANDS!$F$2:$F$25,0),FALSE)/HLOOKUP(2018,DEMANDS!$H$2:$CN$25,MATCH($E15,DEMANDS!$F$2:$F$25,0),FALSE)</f>
        <v>0.110464759912835</v>
      </c>
      <c r="R15" s="15">
        <f>HLOOKUP(REG_TRA_DEMANDS!R$3,'BY-Demands'!$J$5:$AK$14,MATCH($E15,'BY-Demands'!$I$5:$I$14,0),FALSE)*HLOOKUP(REG_TRA_DEMANDS!$F15,DEMANDS!$H$2:$CN$25,MATCH($E15,DEMANDS!$F$2:$F$25,0),FALSE)/HLOOKUP(2018,DEMANDS!$H$2:$CN$25,MATCH($E15,DEMANDS!$F$2:$F$25,0),FALSE)</f>
        <v>0.105081039730871</v>
      </c>
      <c r="S15" s="15">
        <f>HLOOKUP(REG_TRA_DEMANDS!S$3,'BY-Demands'!$J$5:$AK$14,MATCH($E15,'BY-Demands'!$I$5:$I$14,0),FALSE)*HLOOKUP(REG_TRA_DEMANDS!$F15,DEMANDS!$H$2:$CN$25,MATCH($E15,DEMANDS!$F$2:$F$25,0),FALSE)/HLOOKUP(2018,DEMANDS!$H$2:$CN$25,MATCH($E15,DEMANDS!$F$2:$F$25,0),FALSE)</f>
        <v>8.7663078095158206E-2</v>
      </c>
      <c r="T15" s="15">
        <f>HLOOKUP(REG_TRA_DEMANDS!T$3,'BY-Demands'!$J$5:$AK$14,MATCH($E15,'BY-Demands'!$I$5:$I$14,0),FALSE)*HLOOKUP(REG_TRA_DEMANDS!$F15,DEMANDS!$H$2:$CN$25,MATCH($E15,DEMANDS!$F$2:$F$25,0),FALSE)/HLOOKUP(2018,DEMANDS!$H$2:$CN$25,MATCH($E15,DEMANDS!$F$2:$F$25,0),FALSE)</f>
        <v>0.40052753292342302</v>
      </c>
      <c r="U15" s="15">
        <f>HLOOKUP(REG_TRA_DEMANDS!U$3,'BY-Demands'!$J$5:$AK$14,MATCH($E15,'BY-Demands'!$I$5:$I$14,0),FALSE)*HLOOKUP(REG_TRA_DEMANDS!$F15,DEMANDS!$H$2:$CN$25,MATCH($E15,DEMANDS!$F$2:$F$25,0),FALSE)/HLOOKUP(2018,DEMANDS!$H$2:$CN$25,MATCH($E15,DEMANDS!$F$2:$F$25,0),FALSE)</f>
        <v>0.108978094685117</v>
      </c>
      <c r="V15" s="15">
        <f>HLOOKUP(REG_TRA_DEMANDS!V$3,'BY-Demands'!$J$5:$AK$14,MATCH($E15,'BY-Demands'!$I$5:$I$14,0),FALSE)*HLOOKUP(REG_TRA_DEMANDS!$F15,DEMANDS!$H$2:$CN$25,MATCH($E15,DEMANDS!$F$2:$F$25,0),FALSE)/HLOOKUP(2018,DEMANDS!$H$2:$CN$25,MATCH($E15,DEMANDS!$F$2:$F$25,0),FALSE)</f>
        <v>0.14379631077765201</v>
      </c>
      <c r="W15" s="15">
        <f>HLOOKUP(REG_TRA_DEMANDS!W$3,'BY-Demands'!$J$5:$AK$14,MATCH($E15,'BY-Demands'!$I$5:$I$14,0),FALSE)*HLOOKUP(REG_TRA_DEMANDS!$F15,DEMANDS!$H$2:$CN$25,MATCH($E15,DEMANDS!$F$2:$F$25,0),FALSE)/HLOOKUP(2018,DEMANDS!$H$2:$CN$25,MATCH($E15,DEMANDS!$F$2:$F$25,0),FALSE)</f>
        <v>0.117718063066032</v>
      </c>
      <c r="X15" s="15">
        <f>HLOOKUP(REG_TRA_DEMANDS!X$3,'BY-Demands'!$J$5:$AK$14,MATCH($E15,'BY-Demands'!$I$5:$I$14,0),FALSE)*HLOOKUP(REG_TRA_DEMANDS!$F15,DEMANDS!$H$2:$CN$25,MATCH($E15,DEMANDS!$F$2:$F$25,0),FALSE)/HLOOKUP(2018,DEMANDS!$H$2:$CN$25,MATCH($E15,DEMANDS!$F$2:$F$25,0),FALSE)</f>
        <v>8.5714550618035304E-2</v>
      </c>
      <c r="Y15" s="15">
        <f>HLOOKUP(REG_TRA_DEMANDS!Y$3,'BY-Demands'!$J$5:$AK$14,MATCH($E15,'BY-Demands'!$I$5:$I$14,0),FALSE)*HLOOKUP(REG_TRA_DEMANDS!$F15,DEMANDS!$H$2:$CN$25,MATCH($E15,DEMANDS!$F$2:$F$25,0),FALSE)/HLOOKUP(2018,DEMANDS!$H$2:$CN$25,MATCH($E15,DEMANDS!$F$2:$F$25,0),FALSE)</f>
        <v>0.190394965426499</v>
      </c>
      <c r="Z15" s="15">
        <f>HLOOKUP(REG_TRA_DEMANDS!Z$3,'BY-Demands'!$J$5:$AK$14,MATCH($E15,'BY-Demands'!$I$5:$I$14,0),FALSE)*HLOOKUP(REG_TRA_DEMANDS!$F15,DEMANDS!$H$2:$CN$25,MATCH($E15,DEMANDS!$F$2:$F$25,0),FALSE)/HLOOKUP(2018,DEMANDS!$H$2:$CN$25,MATCH($E15,DEMANDS!$F$2:$F$25,0),FALSE)</f>
        <v>2.36420350158753E-2</v>
      </c>
      <c r="AA15" s="15">
        <f>HLOOKUP(REG_TRA_DEMANDS!AA$3,'BY-Demands'!$J$5:$AK$14,MATCH($E15,'BY-Demands'!$I$5:$I$14,0),FALSE)*HLOOKUP(REG_TRA_DEMANDS!$F15,DEMANDS!$H$2:$CN$25,MATCH($E15,DEMANDS!$F$2:$F$25,0),FALSE)/HLOOKUP(2018,DEMANDS!$H$2:$CN$25,MATCH($E15,DEMANDS!$F$2:$F$25,0),FALSE)</f>
        <v>9.6287949813282703E-2</v>
      </c>
      <c r="AB15" s="15">
        <f>HLOOKUP(REG_TRA_DEMANDS!AB$3,'BY-Demands'!$J$5:$AK$14,MATCH($E15,'BY-Demands'!$I$5:$I$14,0),FALSE)*HLOOKUP(REG_TRA_DEMANDS!$F15,DEMANDS!$H$2:$CN$25,MATCH($E15,DEMANDS!$F$2:$F$25,0),FALSE)/HLOOKUP(2018,DEMANDS!$H$2:$CN$25,MATCH($E15,DEMANDS!$F$2:$F$25,0),FALSE)</f>
        <v>4.7620506430678201E-2</v>
      </c>
      <c r="AC15" s="15">
        <f>HLOOKUP(REG_TRA_DEMANDS!AC$3,'BY-Demands'!$J$5:$AK$14,MATCH($E15,'BY-Demands'!$I$5:$I$14,0),FALSE)*HLOOKUP(REG_TRA_DEMANDS!$F15,DEMANDS!$H$2:$CN$25,MATCH($E15,DEMANDS!$F$2:$F$25,0),FALSE)/HLOOKUP(2018,DEMANDS!$H$2:$CN$25,MATCH($E15,DEMANDS!$F$2:$F$25,0),FALSE)</f>
        <v>4.8351665359049598E-2</v>
      </c>
      <c r="AD15" s="15">
        <f>HLOOKUP(REG_TRA_DEMANDS!AD$3,'BY-Demands'!$J$5:$AK$14,MATCH($E15,'BY-Demands'!$I$5:$I$14,0),FALSE)*HLOOKUP(REG_TRA_DEMANDS!$F15,DEMANDS!$H$2:$CN$25,MATCH($E15,DEMANDS!$F$2:$F$25,0),FALSE)/HLOOKUP(2018,DEMANDS!$H$2:$CN$25,MATCH($E15,DEMANDS!$F$2:$F$25,0),FALSE)</f>
        <v>5.6202585799816303E-2</v>
      </c>
      <c r="AE15" s="15">
        <f>HLOOKUP(REG_TRA_DEMANDS!AE$3,'BY-Demands'!$J$5:$AK$14,MATCH($E15,'BY-Demands'!$I$5:$I$14,0),FALSE)*HLOOKUP(REG_TRA_DEMANDS!$F15,DEMANDS!$H$2:$CN$25,MATCH($E15,DEMANDS!$F$2:$F$25,0),FALSE)/HLOOKUP(2018,DEMANDS!$H$2:$CN$25,MATCH($E15,DEMANDS!$F$2:$F$25,0),FALSE)</f>
        <v>0.117451717583548</v>
      </c>
      <c r="AF15" s="15">
        <f>HLOOKUP(REG_TRA_DEMANDS!AF$3,'BY-Demands'!$J$5:$AK$14,MATCH($E15,'BY-Demands'!$I$5:$I$14,0),FALSE)*HLOOKUP(REG_TRA_DEMANDS!$F15,DEMANDS!$H$2:$CN$25,MATCH($E15,DEMANDS!$F$2:$F$25,0),FALSE)/HLOOKUP(2018,DEMANDS!$H$2:$CN$25,MATCH($E15,DEMANDS!$F$2:$F$25,0),FALSE)</f>
        <v>4.5290536808279797E-2</v>
      </c>
    </row>
    <row r="16" spans="2:32" x14ac:dyDescent="0.2">
      <c r="D16" s="4" t="s">
        <v>85</v>
      </c>
      <c r="E16" s="4" t="str">
        <f>DEMANDS!$F$23</f>
        <v>TOTH</v>
      </c>
      <c r="F16" s="4">
        <v>2020</v>
      </c>
      <c r="G16" s="15">
        <f>HLOOKUP(REG_TRA_DEMANDS!G$3,'BY-Demands'!$J$5:$AK$14,MATCH($E16,'BY-Demands'!$I$5:$I$14,0),FALSE)*HLOOKUP(REG_TRA_DEMANDS!$F16,DEMANDS!$H$2:$CN$25,MATCH($E16,DEMANDS!$F$2:$F$25,0),FALSE)/HLOOKUP(2018,DEMANDS!$H$2:$CN$25,MATCH($E16,DEMANDS!$F$2:$F$25,0),FALSE)</f>
        <v>0.16235731275947515</v>
      </c>
      <c r="H16" s="15">
        <f>HLOOKUP(REG_TRA_DEMANDS!H$3,'BY-Demands'!$J$5:$AK$14,MATCH($E16,'BY-Demands'!$I$5:$I$14,0),FALSE)*HLOOKUP(REG_TRA_DEMANDS!$F16,DEMANDS!$H$2:$CN$25,MATCH($E16,DEMANDS!$F$2:$F$25,0),FALSE)/HLOOKUP(2018,DEMANDS!$H$2:$CN$25,MATCH($E16,DEMANDS!$F$2:$F$25,0),FALSE)</f>
        <v>3.8423660957334085</v>
      </c>
      <c r="I16" s="15">
        <f>HLOOKUP(REG_TRA_DEMANDS!I$3,'BY-Demands'!$J$5:$AK$14,MATCH($E16,'BY-Demands'!$I$5:$I$14,0),FALSE)*HLOOKUP(REG_TRA_DEMANDS!$F16,DEMANDS!$H$2:$CN$25,MATCH($E16,DEMANDS!$F$2:$F$25,0),FALSE)/HLOOKUP(2018,DEMANDS!$H$2:$CN$25,MATCH($E16,DEMANDS!$F$2:$F$25,0),FALSE)</f>
        <v>0.63453157307374231</v>
      </c>
      <c r="J16" s="15">
        <f>HLOOKUP(REG_TRA_DEMANDS!J$3,'BY-Demands'!$J$5:$AK$14,MATCH($E16,'BY-Demands'!$I$5:$I$14,0),FALSE)*HLOOKUP(REG_TRA_DEMANDS!$F16,DEMANDS!$H$2:$CN$25,MATCH($E16,DEMANDS!$F$2:$F$25,0),FALSE)/HLOOKUP(2018,DEMANDS!$H$2:$CN$25,MATCH($E16,DEMANDS!$F$2:$F$25,0),FALSE)</f>
        <v>0.28298743869437681</v>
      </c>
      <c r="K16" s="15">
        <f>HLOOKUP(REG_TRA_DEMANDS!K$3,'BY-Demands'!$J$5:$AK$14,MATCH($E16,'BY-Demands'!$I$5:$I$14,0),FALSE)*HLOOKUP(REG_TRA_DEMANDS!$F16,DEMANDS!$H$2:$CN$25,MATCH($E16,DEMANDS!$F$2:$F$25,0),FALSE)/HLOOKUP(2018,DEMANDS!$H$2:$CN$25,MATCH($E16,DEMANDS!$F$2:$F$25,0),FALSE)</f>
        <v>0.24153687414440531</v>
      </c>
      <c r="L16" s="15">
        <f>HLOOKUP(REG_TRA_DEMANDS!L$3,'BY-Demands'!$J$5:$AK$14,MATCH($E16,'BY-Demands'!$I$5:$I$14,0),FALSE)*HLOOKUP(REG_TRA_DEMANDS!$F16,DEMANDS!$H$2:$CN$25,MATCH($E16,DEMANDS!$F$2:$F$25,0),FALSE)/HLOOKUP(2018,DEMANDS!$H$2:$CN$25,MATCH($E16,DEMANDS!$F$2:$F$25,0),FALSE)</f>
        <v>0.11656064154461539</v>
      </c>
      <c r="M16" s="15">
        <f>HLOOKUP(REG_TRA_DEMANDS!M$3,'BY-Demands'!$J$5:$AK$14,MATCH($E16,'BY-Demands'!$I$5:$I$14,0),FALSE)*HLOOKUP(REG_TRA_DEMANDS!$F16,DEMANDS!$H$2:$CN$25,MATCH($E16,DEMANDS!$F$2:$F$25,0),FALSE)/HLOOKUP(2018,DEMANDS!$H$2:$CN$25,MATCH($E16,DEMANDS!$F$2:$F$25,0),FALSE)</f>
        <v>0.3675483014419349</v>
      </c>
      <c r="N16" s="15">
        <f>HLOOKUP(REG_TRA_DEMANDS!N$3,'BY-Demands'!$J$5:$AK$14,MATCH($E16,'BY-Demands'!$I$5:$I$14,0),FALSE)*HLOOKUP(REG_TRA_DEMANDS!$F16,DEMANDS!$H$2:$CN$25,MATCH($E16,DEMANDS!$F$2:$F$25,0),FALSE)/HLOOKUP(2018,DEMANDS!$H$2:$CN$25,MATCH($E16,DEMANDS!$F$2:$F$25,0),FALSE)</f>
        <v>0.55622180337699523</v>
      </c>
      <c r="O16" s="15">
        <f>HLOOKUP(REG_TRA_DEMANDS!O$3,'BY-Demands'!$J$5:$AK$14,MATCH($E16,'BY-Demands'!$I$5:$I$14,0),FALSE)*HLOOKUP(REG_TRA_DEMANDS!$F16,DEMANDS!$H$2:$CN$25,MATCH($E16,DEMANDS!$F$2:$F$25,0),FALSE)/HLOOKUP(2018,DEMANDS!$H$2:$CN$25,MATCH($E16,DEMANDS!$F$2:$F$25,0),FALSE)</f>
        <v>0.22232731082767995</v>
      </c>
      <c r="P16" s="15">
        <f>HLOOKUP(REG_TRA_DEMANDS!P$3,'BY-Demands'!$J$5:$AK$14,MATCH($E16,'BY-Demands'!$I$5:$I$14,0),FALSE)*HLOOKUP(REG_TRA_DEMANDS!$F16,DEMANDS!$H$2:$CN$25,MATCH($E16,DEMANDS!$F$2:$F$25,0),FALSE)/HLOOKUP(2018,DEMANDS!$H$2:$CN$25,MATCH($E16,DEMANDS!$F$2:$F$25,0),FALSE)</f>
        <v>0.25315215790168288</v>
      </c>
      <c r="Q16" s="15">
        <f>HLOOKUP(REG_TRA_DEMANDS!Q$3,'BY-Demands'!$J$5:$AK$14,MATCH($E16,'BY-Demands'!$I$5:$I$14,0),FALSE)*HLOOKUP(REG_TRA_DEMANDS!$F16,DEMANDS!$H$2:$CN$25,MATCH($E16,DEMANDS!$F$2:$F$25,0),FALSE)/HLOOKUP(2018,DEMANDS!$H$2:$CN$25,MATCH($E16,DEMANDS!$F$2:$F$25,0),FALSE)</f>
        <v>0.42697361028901426</v>
      </c>
      <c r="R16" s="15">
        <f>HLOOKUP(REG_TRA_DEMANDS!R$3,'BY-Demands'!$J$5:$AK$14,MATCH($E16,'BY-Demands'!$I$5:$I$14,0),FALSE)*HLOOKUP(REG_TRA_DEMANDS!$F16,DEMANDS!$H$2:$CN$25,MATCH($E16,DEMANDS!$F$2:$F$25,0),FALSE)/HLOOKUP(2018,DEMANDS!$H$2:$CN$25,MATCH($E16,DEMANDS!$F$2:$F$25,0),FALSE)</f>
        <v>0.40616420062123709</v>
      </c>
      <c r="S16" s="15">
        <f>HLOOKUP(REG_TRA_DEMANDS!S$3,'BY-Demands'!$J$5:$AK$14,MATCH($E16,'BY-Demands'!$I$5:$I$14,0),FALSE)*HLOOKUP(REG_TRA_DEMANDS!$F16,DEMANDS!$H$2:$CN$25,MATCH($E16,DEMANDS!$F$2:$F$25,0),FALSE)/HLOOKUP(2018,DEMANDS!$H$2:$CN$25,MATCH($E16,DEMANDS!$F$2:$F$25,0),FALSE)</f>
        <v>0.3388394721798389</v>
      </c>
      <c r="T16" s="15">
        <f>HLOOKUP(REG_TRA_DEMANDS!T$3,'BY-Demands'!$J$5:$AK$14,MATCH($E16,'BY-Demands'!$I$5:$I$14,0),FALSE)*HLOOKUP(REG_TRA_DEMANDS!$F16,DEMANDS!$H$2:$CN$25,MATCH($E16,DEMANDS!$F$2:$F$25,0),FALSE)/HLOOKUP(2018,DEMANDS!$H$2:$CN$25,MATCH($E16,DEMANDS!$F$2:$F$25,0),FALSE)</f>
        <v>1.5481379481330504</v>
      </c>
      <c r="U16" s="15">
        <f>HLOOKUP(REG_TRA_DEMANDS!U$3,'BY-Demands'!$J$5:$AK$14,MATCH($E16,'BY-Demands'!$I$5:$I$14,0),FALSE)*HLOOKUP(REG_TRA_DEMANDS!$F16,DEMANDS!$H$2:$CN$25,MATCH($E16,DEMANDS!$F$2:$F$25,0),FALSE)/HLOOKUP(2018,DEMANDS!$H$2:$CN$25,MATCH($E16,DEMANDS!$F$2:$F$25,0),FALSE)</f>
        <v>0.4212272815949526</v>
      </c>
      <c r="V16" s="15">
        <f>HLOOKUP(REG_TRA_DEMANDS!V$3,'BY-Demands'!$J$5:$AK$14,MATCH($E16,'BY-Demands'!$I$5:$I$14,0),FALSE)*HLOOKUP(REG_TRA_DEMANDS!$F16,DEMANDS!$H$2:$CN$25,MATCH($E16,DEMANDS!$F$2:$F$25,0),FALSE)/HLOOKUP(2018,DEMANDS!$H$2:$CN$25,MATCH($E16,DEMANDS!$F$2:$F$25,0),FALSE)</f>
        <v>0.55580829585310521</v>
      </c>
      <c r="W16" s="15">
        <f>HLOOKUP(REG_TRA_DEMANDS!W$3,'BY-Demands'!$J$5:$AK$14,MATCH($E16,'BY-Demands'!$I$5:$I$14,0),FALSE)*HLOOKUP(REG_TRA_DEMANDS!$F16,DEMANDS!$H$2:$CN$25,MATCH($E16,DEMANDS!$F$2:$F$25,0),FALSE)/HLOOKUP(2018,DEMANDS!$H$2:$CN$25,MATCH($E16,DEMANDS!$F$2:$F$25,0),FALSE)</f>
        <v>0.45500942040877851</v>
      </c>
      <c r="X16" s="15">
        <f>HLOOKUP(REG_TRA_DEMANDS!X$3,'BY-Demands'!$J$5:$AK$14,MATCH($E16,'BY-Demands'!$I$5:$I$14,0),FALSE)*HLOOKUP(REG_TRA_DEMANDS!$F16,DEMANDS!$H$2:$CN$25,MATCH($E16,DEMANDS!$F$2:$F$25,0),FALSE)/HLOOKUP(2018,DEMANDS!$H$2:$CN$25,MATCH($E16,DEMANDS!$F$2:$F$25,0),FALSE)</f>
        <v>0.33130793169298151</v>
      </c>
      <c r="Y16" s="15">
        <f>HLOOKUP(REG_TRA_DEMANDS!Y$3,'BY-Demands'!$J$5:$AK$14,MATCH($E16,'BY-Demands'!$I$5:$I$14,0),FALSE)*HLOOKUP(REG_TRA_DEMANDS!$F16,DEMANDS!$H$2:$CN$25,MATCH($E16,DEMANDS!$F$2:$F$25,0),FALSE)/HLOOKUP(2018,DEMANDS!$H$2:$CN$25,MATCH($E16,DEMANDS!$F$2:$F$25,0),FALSE)</f>
        <v>0.73592361793165129</v>
      </c>
      <c r="Z16" s="15">
        <f>HLOOKUP(REG_TRA_DEMANDS!Z$3,'BY-Demands'!$J$5:$AK$14,MATCH($E16,'BY-Demands'!$I$5:$I$14,0),FALSE)*HLOOKUP(REG_TRA_DEMANDS!$F16,DEMANDS!$H$2:$CN$25,MATCH($E16,DEMANDS!$F$2:$F$25,0),FALSE)/HLOOKUP(2018,DEMANDS!$H$2:$CN$25,MATCH($E16,DEMANDS!$F$2:$F$25,0),FALSE)</f>
        <v>9.1382311003734881E-2</v>
      </c>
      <c r="AA16" s="15">
        <f>HLOOKUP(REG_TRA_DEMANDS!AA$3,'BY-Demands'!$J$5:$AK$14,MATCH($E16,'BY-Demands'!$I$5:$I$14,0),FALSE)*HLOOKUP(REG_TRA_DEMANDS!$F16,DEMANDS!$H$2:$CN$25,MATCH($E16,DEMANDS!$F$2:$F$25,0),FALSE)/HLOOKUP(2018,DEMANDS!$H$2:$CN$25,MATCH($E16,DEMANDS!$F$2:$F$25,0),FALSE)</f>
        <v>0.37217673393347922</v>
      </c>
      <c r="AB16" s="15">
        <f>HLOOKUP(REG_TRA_DEMANDS!AB$3,'BY-Demands'!$J$5:$AK$14,MATCH($E16,'BY-Demands'!$I$5:$I$14,0),FALSE)*HLOOKUP(REG_TRA_DEMANDS!$F16,DEMANDS!$H$2:$CN$25,MATCH($E16,DEMANDS!$F$2:$F$25,0),FALSE)/HLOOKUP(2018,DEMANDS!$H$2:$CN$25,MATCH($E16,DEMANDS!$F$2:$F$25,0),FALSE)</f>
        <v>0.18406503187570397</v>
      </c>
      <c r="AC16" s="15">
        <f>HLOOKUP(REG_TRA_DEMANDS!AC$3,'BY-Demands'!$J$5:$AK$14,MATCH($E16,'BY-Demands'!$I$5:$I$14,0),FALSE)*HLOOKUP(REG_TRA_DEMANDS!$F16,DEMANDS!$H$2:$CN$25,MATCH($E16,DEMANDS!$F$2:$F$25,0),FALSE)/HLOOKUP(2018,DEMANDS!$H$2:$CN$25,MATCH($E16,DEMANDS!$F$2:$F$25,0),FALSE)</f>
        <v>0.18689114191829229</v>
      </c>
      <c r="AD16" s="15">
        <f>HLOOKUP(REG_TRA_DEMANDS!AD$3,'BY-Demands'!$J$5:$AK$14,MATCH($E16,'BY-Demands'!$I$5:$I$14,0),FALSE)*HLOOKUP(REG_TRA_DEMANDS!$F16,DEMANDS!$H$2:$CN$25,MATCH($E16,DEMANDS!$F$2:$F$25,0),FALSE)/HLOOKUP(2018,DEMANDS!$H$2:$CN$25,MATCH($E16,DEMANDS!$F$2:$F$25,0),FALSE)</f>
        <v>0.21723689061978846</v>
      </c>
      <c r="AE16" s="15">
        <f>HLOOKUP(REG_TRA_DEMANDS!AE$3,'BY-Demands'!$J$5:$AK$14,MATCH($E16,'BY-Demands'!$I$5:$I$14,0),FALSE)*HLOOKUP(REG_TRA_DEMANDS!$F16,DEMANDS!$H$2:$CN$25,MATCH($E16,DEMANDS!$F$2:$F$25,0),FALSE)/HLOOKUP(2018,DEMANDS!$H$2:$CN$25,MATCH($E16,DEMANDS!$F$2:$F$25,0),FALSE)</f>
        <v>0.45397992926309294</v>
      </c>
      <c r="AF16" s="15">
        <f>HLOOKUP(REG_TRA_DEMANDS!AF$3,'BY-Demands'!$J$5:$AK$14,MATCH($E16,'BY-Demands'!$I$5:$I$14,0),FALSE)*HLOOKUP(REG_TRA_DEMANDS!$F16,DEMANDS!$H$2:$CN$25,MATCH($E16,DEMANDS!$F$2:$F$25,0),FALSE)/HLOOKUP(2018,DEMANDS!$H$2:$CN$25,MATCH($E16,DEMANDS!$F$2:$F$25,0),FALSE)</f>
        <v>0.17505912318297531</v>
      </c>
    </row>
    <row r="17" spans="4:32" x14ac:dyDescent="0.2">
      <c r="D17" s="4" t="s">
        <v>85</v>
      </c>
      <c r="E17" s="4" t="str">
        <f>DEMANDS!$F$23</f>
        <v>TOTH</v>
      </c>
      <c r="F17" s="4">
        <v>2050</v>
      </c>
      <c r="G17" s="15">
        <f>HLOOKUP(REG_TRA_DEMANDS!G$3,'BY-Demands'!$J$5:$AK$14,MATCH($E17,'BY-Demands'!$I$5:$I$14,0),FALSE)*HLOOKUP(REG_TRA_DEMANDS!$F17,DEMANDS!$H$2:$CN$25,MATCH($E17,DEMANDS!$F$2:$F$25,0),FALSE)/HLOOKUP(2018,DEMANDS!$H$2:$CN$25,MATCH($E17,DEMANDS!$F$2:$F$25,0),FALSE)</f>
        <v>0.26045346019004401</v>
      </c>
      <c r="H17" s="15">
        <f>HLOOKUP(REG_TRA_DEMANDS!H$3,'BY-Demands'!$J$5:$AK$14,MATCH($E17,'BY-Demands'!$I$5:$I$14,0),FALSE)*HLOOKUP(REG_TRA_DEMANDS!$F17,DEMANDS!$H$2:$CN$25,MATCH($E17,DEMANDS!$F$2:$F$25,0),FALSE)/HLOOKUP(2018,DEMANDS!$H$2:$CN$25,MATCH($E17,DEMANDS!$F$2:$F$25,0),FALSE)</f>
        <v>6.1639203553045512</v>
      </c>
      <c r="I17" s="15">
        <f>HLOOKUP(REG_TRA_DEMANDS!I$3,'BY-Demands'!$J$5:$AK$14,MATCH($E17,'BY-Demands'!$I$5:$I$14,0),FALSE)*HLOOKUP(REG_TRA_DEMANDS!$F17,DEMANDS!$H$2:$CN$25,MATCH($E17,DEMANDS!$F$2:$F$25,0),FALSE)/HLOOKUP(2018,DEMANDS!$H$2:$CN$25,MATCH($E17,DEMANDS!$F$2:$F$25,0),FALSE)</f>
        <v>1.0179149987024101</v>
      </c>
      <c r="J17" s="15">
        <f>HLOOKUP(REG_TRA_DEMANDS!J$3,'BY-Demands'!$J$5:$AK$14,MATCH($E17,'BY-Demands'!$I$5:$I$14,0),FALSE)*HLOOKUP(REG_TRA_DEMANDS!$F17,DEMANDS!$H$2:$CN$25,MATCH($E17,DEMANDS!$F$2:$F$25,0),FALSE)/HLOOKUP(2018,DEMANDS!$H$2:$CN$25,MATCH($E17,DEMANDS!$F$2:$F$25,0),FALSE)</f>
        <v>0.45396820349853301</v>
      </c>
      <c r="K17" s="15">
        <f>HLOOKUP(REG_TRA_DEMANDS!K$3,'BY-Demands'!$J$5:$AK$14,MATCH($E17,'BY-Demands'!$I$5:$I$14,0),FALSE)*HLOOKUP(REG_TRA_DEMANDS!$F17,DEMANDS!$H$2:$CN$25,MATCH($E17,DEMANDS!$F$2:$F$25,0),FALSE)/HLOOKUP(2018,DEMANDS!$H$2:$CN$25,MATCH($E17,DEMANDS!$F$2:$F$25,0),FALSE)</f>
        <v>0.38747324382976506</v>
      </c>
      <c r="L17" s="15">
        <f>HLOOKUP(REG_TRA_DEMANDS!L$3,'BY-Demands'!$J$5:$AK$14,MATCH($E17,'BY-Demands'!$I$5:$I$14,0),FALSE)*HLOOKUP(REG_TRA_DEMANDS!$F17,DEMANDS!$H$2:$CN$25,MATCH($E17,DEMANDS!$F$2:$F$25,0),FALSE)/HLOOKUP(2018,DEMANDS!$H$2:$CN$25,MATCH($E17,DEMANDS!$F$2:$F$25,0),FALSE)</f>
        <v>0.18698647998221901</v>
      </c>
      <c r="M17" s="15">
        <f>HLOOKUP(REG_TRA_DEMANDS!M$3,'BY-Demands'!$J$5:$AK$14,MATCH($E17,'BY-Demands'!$I$5:$I$14,0),FALSE)*HLOOKUP(REG_TRA_DEMANDS!$F17,DEMANDS!$H$2:$CN$25,MATCH($E17,DEMANDS!$F$2:$F$25,0),FALSE)/HLOOKUP(2018,DEMANDS!$H$2:$CN$25,MATCH($E17,DEMANDS!$F$2:$F$25,0),FALSE)</f>
        <v>0.58962066611279595</v>
      </c>
      <c r="N17" s="15">
        <f>HLOOKUP(REG_TRA_DEMANDS!N$3,'BY-Demands'!$J$5:$AK$14,MATCH($E17,'BY-Demands'!$I$5:$I$14,0),FALSE)*HLOOKUP(REG_TRA_DEMANDS!$F17,DEMANDS!$H$2:$CN$25,MATCH($E17,DEMANDS!$F$2:$F$25,0),FALSE)/HLOOKUP(2018,DEMANDS!$H$2:$CN$25,MATCH($E17,DEMANDS!$F$2:$F$25,0),FALSE)</f>
        <v>0.89229053413382609</v>
      </c>
      <c r="O17" s="15">
        <f>HLOOKUP(REG_TRA_DEMANDS!O$3,'BY-Demands'!$J$5:$AK$14,MATCH($E17,'BY-Demands'!$I$5:$I$14,0),FALSE)*HLOOKUP(REG_TRA_DEMANDS!$F17,DEMANDS!$H$2:$CN$25,MATCH($E17,DEMANDS!$F$2:$F$25,0),FALSE)/HLOOKUP(2018,DEMANDS!$H$2:$CN$25,MATCH($E17,DEMANDS!$F$2:$F$25,0),FALSE)</f>
        <v>0.35665727903246103</v>
      </c>
      <c r="P17" s="15">
        <f>HLOOKUP(REG_TRA_DEMANDS!P$3,'BY-Demands'!$J$5:$AK$14,MATCH($E17,'BY-Demands'!$I$5:$I$14,0),FALSE)*HLOOKUP(REG_TRA_DEMANDS!$F17,DEMANDS!$H$2:$CN$25,MATCH($E17,DEMANDS!$F$2:$F$25,0),FALSE)/HLOOKUP(2018,DEMANDS!$H$2:$CN$25,MATCH($E17,DEMANDS!$F$2:$F$25,0),FALSE)</f>
        <v>0.40610647195022492</v>
      </c>
      <c r="Q17" s="15">
        <f>HLOOKUP(REG_TRA_DEMANDS!Q$3,'BY-Demands'!$J$5:$AK$14,MATCH($E17,'BY-Demands'!$I$5:$I$14,0),FALSE)*HLOOKUP(REG_TRA_DEMANDS!$F17,DEMANDS!$H$2:$CN$25,MATCH($E17,DEMANDS!$F$2:$F$25,0),FALSE)/HLOOKUP(2018,DEMANDS!$H$2:$CN$25,MATCH($E17,DEMANDS!$F$2:$F$25,0),FALSE)</f>
        <v>0.68495069497951599</v>
      </c>
      <c r="R17" s="15">
        <f>HLOOKUP(REG_TRA_DEMANDS!R$3,'BY-Demands'!$J$5:$AK$14,MATCH($E17,'BY-Demands'!$I$5:$I$14,0),FALSE)*HLOOKUP(REG_TRA_DEMANDS!$F17,DEMANDS!$H$2:$CN$25,MATCH($E17,DEMANDS!$F$2:$F$25,0),FALSE)/HLOOKUP(2018,DEMANDS!$H$2:$CN$25,MATCH($E17,DEMANDS!$F$2:$F$25,0),FALSE)</f>
        <v>0.65156825805464502</v>
      </c>
      <c r="S17" s="15">
        <f>HLOOKUP(REG_TRA_DEMANDS!S$3,'BY-Demands'!$J$5:$AK$14,MATCH($E17,'BY-Demands'!$I$5:$I$14,0),FALSE)*HLOOKUP(REG_TRA_DEMANDS!$F17,DEMANDS!$H$2:$CN$25,MATCH($E17,DEMANDS!$F$2:$F$25,0),FALSE)/HLOOKUP(2018,DEMANDS!$H$2:$CN$25,MATCH($E17,DEMANDS!$F$2:$F$25,0),FALSE)</f>
        <v>0.54356598713202597</v>
      </c>
      <c r="T17" s="15">
        <f>HLOOKUP(REG_TRA_DEMANDS!T$3,'BY-Demands'!$J$5:$AK$14,MATCH($E17,'BY-Demands'!$I$5:$I$14,0),FALSE)*HLOOKUP(REG_TRA_DEMANDS!$F17,DEMANDS!$H$2:$CN$25,MATCH($E17,DEMANDS!$F$2:$F$25,0),FALSE)/HLOOKUP(2018,DEMANDS!$H$2:$CN$25,MATCH($E17,DEMANDS!$F$2:$F$25,0),FALSE)</f>
        <v>2.4835215524915499</v>
      </c>
      <c r="U17" s="15">
        <f>HLOOKUP(REG_TRA_DEMANDS!U$3,'BY-Demands'!$J$5:$AK$14,MATCH($E17,'BY-Demands'!$I$5:$I$14,0),FALSE)*HLOOKUP(REG_TRA_DEMANDS!$F17,DEMANDS!$H$2:$CN$25,MATCH($E17,DEMANDS!$F$2:$F$25,0),FALSE)/HLOOKUP(2018,DEMANDS!$H$2:$CN$25,MATCH($E17,DEMANDS!$F$2:$F$25,0),FALSE)</f>
        <v>0.67573243947675998</v>
      </c>
      <c r="V17" s="15">
        <f>HLOOKUP(REG_TRA_DEMANDS!V$3,'BY-Demands'!$J$5:$AK$14,MATCH($E17,'BY-Demands'!$I$5:$I$14,0),FALSE)*HLOOKUP(REG_TRA_DEMANDS!$F17,DEMANDS!$H$2:$CN$25,MATCH($E17,DEMANDS!$F$2:$F$25,0),FALSE)/HLOOKUP(2018,DEMANDS!$H$2:$CN$25,MATCH($E17,DEMANDS!$F$2:$F$25,0),FALSE)</f>
        <v>0.89162718572295807</v>
      </c>
      <c r="W17" s="15">
        <f>HLOOKUP(REG_TRA_DEMANDS!W$3,'BY-Demands'!$J$5:$AK$14,MATCH($E17,'BY-Demands'!$I$5:$I$14,0),FALSE)*HLOOKUP(REG_TRA_DEMANDS!$F17,DEMANDS!$H$2:$CN$25,MATCH($E17,DEMANDS!$F$2:$F$25,0),FALSE)/HLOOKUP(2018,DEMANDS!$H$2:$CN$25,MATCH($E17,DEMANDS!$F$2:$F$25,0),FALSE)</f>
        <v>0.72992571723638999</v>
      </c>
      <c r="X17" s="15">
        <f>HLOOKUP(REG_TRA_DEMANDS!X$3,'BY-Demands'!$J$5:$AK$14,MATCH($E17,'BY-Demands'!$I$5:$I$14,0),FALSE)*HLOOKUP(REG_TRA_DEMANDS!$F17,DEMANDS!$H$2:$CN$25,MATCH($E17,DEMANDS!$F$2:$F$25,0),FALSE)/HLOOKUP(2018,DEMANDS!$H$2:$CN$25,MATCH($E17,DEMANDS!$F$2:$F$25,0),FALSE)</f>
        <v>0.53148389642096905</v>
      </c>
      <c r="Y17" s="15">
        <f>HLOOKUP(REG_TRA_DEMANDS!Y$3,'BY-Demands'!$J$5:$AK$14,MATCH($E17,'BY-Demands'!$I$5:$I$14,0),FALSE)*HLOOKUP(REG_TRA_DEMANDS!$F17,DEMANDS!$H$2:$CN$25,MATCH($E17,DEMANDS!$F$2:$F$25,0),FALSE)/HLOOKUP(2018,DEMANDS!$H$2:$CN$25,MATCH($E17,DEMANDS!$F$2:$F$25,0),FALSE)</f>
        <v>1.1805680290473299</v>
      </c>
      <c r="Z17" s="15">
        <f>HLOOKUP(REG_TRA_DEMANDS!Z$3,'BY-Demands'!$J$5:$AK$14,MATCH($E17,'BY-Demands'!$I$5:$I$14,0),FALSE)*HLOOKUP(REG_TRA_DEMANDS!$F17,DEMANDS!$H$2:$CN$25,MATCH($E17,DEMANDS!$F$2:$F$25,0),FALSE)/HLOOKUP(2018,DEMANDS!$H$2:$CN$25,MATCH($E17,DEMANDS!$F$2:$F$25,0),FALSE)</f>
        <v>0.146595423985277</v>
      </c>
      <c r="AA17" s="15">
        <f>HLOOKUP(REG_TRA_DEMANDS!AA$3,'BY-Demands'!$J$5:$AK$14,MATCH($E17,'BY-Demands'!$I$5:$I$14,0),FALSE)*HLOOKUP(REG_TRA_DEMANDS!$F17,DEMANDS!$H$2:$CN$25,MATCH($E17,DEMANDS!$F$2:$F$25,0),FALSE)/HLOOKUP(2018,DEMANDS!$H$2:$CN$25,MATCH($E17,DEMANDS!$F$2:$F$25,0),FALSE)</f>
        <v>0.59704559349789399</v>
      </c>
      <c r="AB17" s="15">
        <f>HLOOKUP(REG_TRA_DEMANDS!AB$3,'BY-Demands'!$J$5:$AK$14,MATCH($E17,'BY-Demands'!$I$5:$I$14,0),FALSE)*HLOOKUP(REG_TRA_DEMANDS!$F17,DEMANDS!$H$2:$CN$25,MATCH($E17,DEMANDS!$F$2:$F$25,0),FALSE)/HLOOKUP(2018,DEMANDS!$H$2:$CN$25,MATCH($E17,DEMANDS!$F$2:$F$25,0),FALSE)</f>
        <v>0.29527696435231898</v>
      </c>
      <c r="AC17" s="15">
        <f>HLOOKUP(REG_TRA_DEMANDS!AC$3,'BY-Demands'!$J$5:$AK$14,MATCH($E17,'BY-Demands'!$I$5:$I$14,0),FALSE)*HLOOKUP(REG_TRA_DEMANDS!$F17,DEMANDS!$H$2:$CN$25,MATCH($E17,DEMANDS!$F$2:$F$25,0),FALSE)/HLOOKUP(2018,DEMANDS!$H$2:$CN$25,MATCH($E17,DEMANDS!$F$2:$F$25,0),FALSE)</f>
        <v>0.29981060762935702</v>
      </c>
      <c r="AD17" s="15">
        <f>HLOOKUP(REG_TRA_DEMANDS!AD$3,'BY-Demands'!$J$5:$AK$14,MATCH($E17,'BY-Demands'!$I$5:$I$14,0),FALSE)*HLOOKUP(REG_TRA_DEMANDS!$F17,DEMANDS!$H$2:$CN$25,MATCH($E17,DEMANDS!$F$2:$F$25,0),FALSE)/HLOOKUP(2018,DEMANDS!$H$2:$CN$25,MATCH($E17,DEMANDS!$F$2:$F$25,0),FALSE)</f>
        <v>0.34849123135384003</v>
      </c>
      <c r="AE17" s="15">
        <f>HLOOKUP(REG_TRA_DEMANDS!AE$3,'BY-Demands'!$J$5:$AK$14,MATCH($E17,'BY-Demands'!$I$5:$I$14,0),FALSE)*HLOOKUP(REG_TRA_DEMANDS!$F17,DEMANDS!$H$2:$CN$25,MATCH($E17,DEMANDS!$F$2:$F$25,0),FALSE)/HLOOKUP(2018,DEMANDS!$H$2:$CN$25,MATCH($E17,DEMANDS!$F$2:$F$25,0),FALSE)</f>
        <v>0.72827420843415902</v>
      </c>
      <c r="AF17" s="15">
        <f>HLOOKUP(REG_TRA_DEMANDS!AF$3,'BY-Demands'!$J$5:$AK$14,MATCH($E17,'BY-Demands'!$I$5:$I$14,0),FALSE)*HLOOKUP(REG_TRA_DEMANDS!$F17,DEMANDS!$H$2:$CN$25,MATCH($E17,DEMANDS!$F$2:$F$25,0),FALSE)/HLOOKUP(2018,DEMANDS!$H$2:$CN$25,MATCH($E17,DEMANDS!$F$2:$F$25,0),FALSE)</f>
        <v>0.28082969344526898</v>
      </c>
    </row>
    <row r="18" spans="4:32" x14ac:dyDescent="0.2">
      <c r="D18" s="4" t="s">
        <v>85</v>
      </c>
      <c r="E18" s="4" t="str">
        <f>DEMANDS!$F$24</f>
        <v>TAVIDOM</v>
      </c>
      <c r="F18" s="4">
        <v>2020</v>
      </c>
      <c r="G18" s="15">
        <f>HLOOKUP(REG_TRA_DEMANDS!G$3,'BY-Demands'!$J$5:$AK$14,MATCH($E18,'BY-Demands'!$I$5:$I$14,0),FALSE)*HLOOKUP(REG_TRA_DEMANDS!$F18,DEMANDS!$H$2:$CN$25,MATCH($E18,DEMANDS!$F$2:$F$25,0),FALSE)/HLOOKUP(2018,DEMANDS!$H$2:$CN$25,MATCH($E18,DEMANDS!$F$2:$F$25,0),FALSE)</f>
        <v>0</v>
      </c>
      <c r="H18" s="15">
        <f>HLOOKUP(REG_TRA_DEMANDS!H$3,'BY-Demands'!$J$5:$AK$14,MATCH($E18,'BY-Demands'!$I$5:$I$14,0),FALSE)*HLOOKUP(REG_TRA_DEMANDS!$F18,DEMANDS!$H$2:$CN$25,MATCH($E18,DEMANDS!$F$2:$F$25,0),FALSE)/HLOOKUP(2018,DEMANDS!$H$2:$CN$25,MATCH($E18,DEMANDS!$F$2:$F$25,0),FALSE)</f>
        <v>0.13395677260860595</v>
      </c>
      <c r="I18" s="15">
        <f>HLOOKUP(REG_TRA_DEMANDS!I$3,'BY-Demands'!$J$5:$AK$14,MATCH($E18,'BY-Demands'!$I$5:$I$14,0),FALSE)*HLOOKUP(REG_TRA_DEMANDS!$F18,DEMANDS!$H$2:$CN$25,MATCH($E18,DEMANDS!$F$2:$F$25,0),FALSE)/HLOOKUP(2018,DEMANDS!$H$2:$CN$25,MATCH($E18,DEMANDS!$F$2:$F$25,0),FALSE)</f>
        <v>0</v>
      </c>
      <c r="J18" s="15">
        <f>HLOOKUP(REG_TRA_DEMANDS!J$3,'BY-Demands'!$J$5:$AK$14,MATCH($E18,'BY-Demands'!$I$5:$I$14,0),FALSE)*HLOOKUP(REG_TRA_DEMANDS!$F18,DEMANDS!$H$2:$CN$25,MATCH($E18,DEMANDS!$F$2:$F$25,0),FALSE)/HLOOKUP(2018,DEMANDS!$H$2:$CN$25,MATCH($E18,DEMANDS!$F$2:$F$25,0),FALSE)</f>
        <v>0</v>
      </c>
      <c r="K18" s="15">
        <f>HLOOKUP(REG_TRA_DEMANDS!K$3,'BY-Demands'!$J$5:$AK$14,MATCH($E18,'BY-Demands'!$I$5:$I$14,0),FALSE)*HLOOKUP(REG_TRA_DEMANDS!$F18,DEMANDS!$H$2:$CN$25,MATCH($E18,DEMANDS!$F$2:$F$25,0),FALSE)/HLOOKUP(2018,DEMANDS!$H$2:$CN$25,MATCH($E18,DEMANDS!$F$2:$F$25,0),FALSE)</f>
        <v>0</v>
      </c>
      <c r="L18" s="15">
        <f>HLOOKUP(REG_TRA_DEMANDS!L$3,'BY-Demands'!$J$5:$AK$14,MATCH($E18,'BY-Demands'!$I$5:$I$14,0),FALSE)*HLOOKUP(REG_TRA_DEMANDS!$F18,DEMANDS!$H$2:$CN$25,MATCH($E18,DEMANDS!$F$2:$F$25,0),FALSE)/HLOOKUP(2018,DEMANDS!$H$2:$CN$25,MATCH($E18,DEMANDS!$F$2:$F$25,0),FALSE)</f>
        <v>0</v>
      </c>
      <c r="M18" s="15">
        <f>HLOOKUP(REG_TRA_DEMANDS!M$3,'BY-Demands'!$J$5:$AK$14,MATCH($E18,'BY-Demands'!$I$5:$I$14,0),FALSE)*HLOOKUP(REG_TRA_DEMANDS!$F18,DEMANDS!$H$2:$CN$25,MATCH($E18,DEMANDS!$F$2:$F$25,0),FALSE)/HLOOKUP(2018,DEMANDS!$H$2:$CN$25,MATCH($E18,DEMANDS!$F$2:$F$25,0),FALSE)</f>
        <v>0</v>
      </c>
      <c r="N18" s="15">
        <f>HLOOKUP(REG_TRA_DEMANDS!N$3,'BY-Demands'!$J$5:$AK$14,MATCH($E18,'BY-Demands'!$I$5:$I$14,0),FALSE)*HLOOKUP(REG_TRA_DEMANDS!$F18,DEMANDS!$H$2:$CN$25,MATCH($E18,DEMANDS!$F$2:$F$25,0),FALSE)/HLOOKUP(2018,DEMANDS!$H$2:$CN$25,MATCH($E18,DEMANDS!$F$2:$F$25,0),FALSE)</f>
        <v>0</v>
      </c>
      <c r="O18" s="15">
        <f>HLOOKUP(REG_TRA_DEMANDS!O$3,'BY-Demands'!$J$5:$AK$14,MATCH($E18,'BY-Demands'!$I$5:$I$14,0),FALSE)*HLOOKUP(REG_TRA_DEMANDS!$F18,DEMANDS!$H$2:$CN$25,MATCH($E18,DEMANDS!$F$2:$F$25,0),FALSE)/HLOOKUP(2018,DEMANDS!$H$2:$CN$25,MATCH($E18,DEMANDS!$F$2:$F$25,0),FALSE)</f>
        <v>0</v>
      </c>
      <c r="P18" s="15">
        <f>HLOOKUP(REG_TRA_DEMANDS!P$3,'BY-Demands'!$J$5:$AK$14,MATCH($E18,'BY-Demands'!$I$5:$I$14,0),FALSE)*HLOOKUP(REG_TRA_DEMANDS!$F18,DEMANDS!$H$2:$CN$25,MATCH($E18,DEMANDS!$F$2:$F$25,0),FALSE)/HLOOKUP(2018,DEMANDS!$H$2:$CN$25,MATCH($E18,DEMANDS!$F$2:$F$25,0),FALSE)</f>
        <v>0</v>
      </c>
      <c r="Q18" s="15">
        <f>HLOOKUP(REG_TRA_DEMANDS!Q$3,'BY-Demands'!$J$5:$AK$14,MATCH($E18,'BY-Demands'!$I$5:$I$14,0),FALSE)*HLOOKUP(REG_TRA_DEMANDS!$F18,DEMANDS!$H$2:$CN$25,MATCH($E18,DEMANDS!$F$2:$F$25,0),FALSE)/HLOOKUP(2018,DEMANDS!$H$2:$CN$25,MATCH($E18,DEMANDS!$F$2:$F$25,0),FALSE)</f>
        <v>0</v>
      </c>
      <c r="R18" s="15">
        <f>HLOOKUP(REG_TRA_DEMANDS!R$3,'BY-Demands'!$J$5:$AK$14,MATCH($E18,'BY-Demands'!$I$5:$I$14,0),FALSE)*HLOOKUP(REG_TRA_DEMANDS!$F18,DEMANDS!$H$2:$CN$25,MATCH($E18,DEMANDS!$F$2:$F$25,0),FALSE)/HLOOKUP(2018,DEMANDS!$H$2:$CN$25,MATCH($E18,DEMANDS!$F$2:$F$25,0),FALSE)</f>
        <v>0</v>
      </c>
      <c r="S18" s="15">
        <f>HLOOKUP(REG_TRA_DEMANDS!S$3,'BY-Demands'!$J$5:$AK$14,MATCH($E18,'BY-Demands'!$I$5:$I$14,0),FALSE)*HLOOKUP(REG_TRA_DEMANDS!$F18,DEMANDS!$H$2:$CN$25,MATCH($E18,DEMANDS!$F$2:$F$25,0),FALSE)/HLOOKUP(2018,DEMANDS!$H$2:$CN$25,MATCH($E18,DEMANDS!$F$2:$F$25,0),FALSE)</f>
        <v>4.6779068407982807E-2</v>
      </c>
      <c r="T18" s="15">
        <f>HLOOKUP(REG_TRA_DEMANDS!T$3,'BY-Demands'!$J$5:$AK$14,MATCH($E18,'BY-Demands'!$I$5:$I$14,0),FALSE)*HLOOKUP(REG_TRA_DEMANDS!$F18,DEMANDS!$H$2:$CN$25,MATCH($E18,DEMANDS!$F$2:$F$25,0),FALSE)/HLOOKUP(2018,DEMANDS!$H$2:$CN$25,MATCH($E18,DEMANDS!$F$2:$F$25,0),FALSE)</f>
        <v>4.6352277307537207E-4</v>
      </c>
      <c r="U18" s="15">
        <f>HLOOKUP(REG_TRA_DEMANDS!U$3,'BY-Demands'!$J$5:$AK$14,MATCH($E18,'BY-Demands'!$I$5:$I$14,0),FALSE)*HLOOKUP(REG_TRA_DEMANDS!$F18,DEMANDS!$H$2:$CN$25,MATCH($E18,DEMANDS!$F$2:$F$25,0),FALSE)/HLOOKUP(2018,DEMANDS!$H$2:$CN$25,MATCH($E18,DEMANDS!$F$2:$F$25,0),FALSE)</f>
        <v>4.6529102661710439E-2</v>
      </c>
      <c r="V18" s="15">
        <f>HLOOKUP(REG_TRA_DEMANDS!V$3,'BY-Demands'!$J$5:$AK$14,MATCH($E18,'BY-Demands'!$I$5:$I$14,0),FALSE)*HLOOKUP(REG_TRA_DEMANDS!$F18,DEMANDS!$H$2:$CN$25,MATCH($E18,DEMANDS!$F$2:$F$25,0),FALSE)/HLOOKUP(2018,DEMANDS!$H$2:$CN$25,MATCH($E18,DEMANDS!$F$2:$F$25,0),FALSE)</f>
        <v>0</v>
      </c>
      <c r="W18" s="15">
        <f>HLOOKUP(REG_TRA_DEMANDS!W$3,'BY-Demands'!$J$5:$AK$14,MATCH($E18,'BY-Demands'!$I$5:$I$14,0),FALSE)*HLOOKUP(REG_TRA_DEMANDS!$F18,DEMANDS!$H$2:$CN$25,MATCH($E18,DEMANDS!$F$2:$F$25,0),FALSE)/HLOOKUP(2018,DEMANDS!$H$2:$CN$25,MATCH($E18,DEMANDS!$F$2:$F$25,0),FALSE)</f>
        <v>0</v>
      </c>
      <c r="X18" s="15">
        <f>HLOOKUP(REG_TRA_DEMANDS!X$3,'BY-Demands'!$J$5:$AK$14,MATCH($E18,'BY-Demands'!$I$5:$I$14,0),FALSE)*HLOOKUP(REG_TRA_DEMANDS!$F18,DEMANDS!$H$2:$CN$25,MATCH($E18,DEMANDS!$F$2:$F$25,0),FALSE)/HLOOKUP(2018,DEMANDS!$H$2:$CN$25,MATCH($E18,DEMANDS!$F$2:$F$25,0),FALSE)</f>
        <v>0</v>
      </c>
      <c r="Y18" s="15">
        <f>HLOOKUP(REG_TRA_DEMANDS!Y$3,'BY-Demands'!$J$5:$AK$14,MATCH($E18,'BY-Demands'!$I$5:$I$14,0),FALSE)*HLOOKUP(REG_TRA_DEMANDS!$F18,DEMANDS!$H$2:$CN$25,MATCH($E18,DEMANDS!$F$2:$F$25,0),FALSE)/HLOOKUP(2018,DEMANDS!$H$2:$CN$25,MATCH($E18,DEMANDS!$F$2:$F$25,0),FALSE)</f>
        <v>0</v>
      </c>
      <c r="Z18" s="15">
        <f>HLOOKUP(REG_TRA_DEMANDS!Z$3,'BY-Demands'!$J$5:$AK$14,MATCH($E18,'BY-Demands'!$I$5:$I$14,0),FALSE)*HLOOKUP(REG_TRA_DEMANDS!$F18,DEMANDS!$H$2:$CN$25,MATCH($E18,DEMANDS!$F$2:$F$25,0),FALSE)/HLOOKUP(2018,DEMANDS!$H$2:$CN$25,MATCH($E18,DEMANDS!$F$2:$F$25,0),FALSE)</f>
        <v>0</v>
      </c>
      <c r="AA18" s="15">
        <f>HLOOKUP(REG_TRA_DEMANDS!AA$3,'BY-Demands'!$J$5:$AK$14,MATCH($E18,'BY-Demands'!$I$5:$I$14,0),FALSE)*HLOOKUP(REG_TRA_DEMANDS!$F18,DEMANDS!$H$2:$CN$25,MATCH($E18,DEMANDS!$F$2:$F$25,0),FALSE)/HLOOKUP(2018,DEMANDS!$H$2:$CN$25,MATCH($E18,DEMANDS!$F$2:$F$25,0),FALSE)</f>
        <v>9.2704554615074527E-5</v>
      </c>
      <c r="AB18" s="15">
        <f>HLOOKUP(REG_TRA_DEMANDS!AB$3,'BY-Demands'!$J$5:$AK$14,MATCH($E18,'BY-Demands'!$I$5:$I$14,0),FALSE)*HLOOKUP(REG_TRA_DEMANDS!$F18,DEMANDS!$H$2:$CN$25,MATCH($E18,DEMANDS!$F$2:$F$25,0),FALSE)/HLOOKUP(2018,DEMANDS!$H$2:$CN$25,MATCH($E18,DEMANDS!$F$2:$F$25,0),FALSE)</f>
        <v>0</v>
      </c>
      <c r="AC18" s="15">
        <f>HLOOKUP(REG_TRA_DEMANDS!AC$3,'BY-Demands'!$J$5:$AK$14,MATCH($E18,'BY-Demands'!$I$5:$I$14,0),FALSE)*HLOOKUP(REG_TRA_DEMANDS!$F18,DEMANDS!$H$2:$CN$25,MATCH($E18,DEMANDS!$F$2:$F$25,0),FALSE)/HLOOKUP(2018,DEMANDS!$H$2:$CN$25,MATCH($E18,DEMANDS!$F$2:$F$25,0),FALSE)</f>
        <v>0</v>
      </c>
      <c r="AD18" s="15">
        <f>HLOOKUP(REG_TRA_DEMANDS!AD$3,'BY-Demands'!$J$5:$AK$14,MATCH($E18,'BY-Demands'!$I$5:$I$14,0),FALSE)*HLOOKUP(REG_TRA_DEMANDS!$F18,DEMANDS!$H$2:$CN$25,MATCH($E18,DEMANDS!$F$2:$F$25,0),FALSE)/HLOOKUP(2018,DEMANDS!$H$2:$CN$25,MATCH($E18,DEMANDS!$F$2:$F$25,0),FALSE)</f>
        <v>0</v>
      </c>
      <c r="AE18" s="15">
        <f>HLOOKUP(REG_TRA_DEMANDS!AE$3,'BY-Demands'!$J$5:$AK$14,MATCH($E18,'BY-Demands'!$I$5:$I$14,0),FALSE)*HLOOKUP(REG_TRA_DEMANDS!$F18,DEMANDS!$H$2:$CN$25,MATCH($E18,DEMANDS!$F$2:$F$25,0),FALSE)/HLOOKUP(2018,DEMANDS!$H$2:$CN$25,MATCH($E18,DEMANDS!$F$2:$F$25,0),FALSE)</f>
        <v>0</v>
      </c>
      <c r="AF18" s="15">
        <f>HLOOKUP(REG_TRA_DEMANDS!AF$3,'BY-Demands'!$J$5:$AK$14,MATCH($E18,'BY-Demands'!$I$5:$I$14,0),FALSE)*HLOOKUP(REG_TRA_DEMANDS!$F18,DEMANDS!$H$2:$CN$25,MATCH($E18,DEMANDS!$F$2:$F$25,0),FALSE)/HLOOKUP(2018,DEMANDS!$H$2:$CN$25,MATCH($E18,DEMANDS!$F$2:$F$25,0),FALSE)</f>
        <v>0</v>
      </c>
    </row>
    <row r="19" spans="4:32" x14ac:dyDescent="0.2">
      <c r="D19" s="4" t="s">
        <v>85</v>
      </c>
      <c r="E19" s="4" t="str">
        <f>DEMANDS!$F$24</f>
        <v>TAVIDOM</v>
      </c>
      <c r="F19" s="4">
        <v>2050</v>
      </c>
      <c r="G19" s="4">
        <f>HLOOKUP(REG_TRA_DEMANDS!G$3,'BY-Demands'!$J$5:$AK$14,MATCH($E19,'BY-Demands'!$I$5:$I$14,0),FALSE)*HLOOKUP(REG_TRA_DEMANDS!$F19,DEMANDS!$H$2:$CN$25,MATCH($E19,DEMANDS!$F$2:$F$25,0),FALSE)/HLOOKUP(2018,DEMANDS!$H$2:$CN$25,MATCH($E19,DEMANDS!$F$2:$F$25,0),FALSE)</f>
        <v>0</v>
      </c>
      <c r="H19" s="15">
        <f>HLOOKUP(REG_TRA_DEMANDS!H$3,'BY-Demands'!$J$5:$AK$14,MATCH($E19,'BY-Demands'!$I$5:$I$14,0),FALSE)*HLOOKUP(REG_TRA_DEMANDS!$F19,DEMANDS!$H$2:$CN$25,MATCH($E19,DEMANDS!$F$2:$F$25,0),FALSE)/HLOOKUP(2018,DEMANDS!$H$2:$CN$25,MATCH($E19,DEMANDS!$F$2:$F$25,0),FALSE)</f>
        <v>0.13599128494106499</v>
      </c>
      <c r="I19" s="4">
        <f>HLOOKUP(REG_TRA_DEMANDS!I$3,'BY-Demands'!$J$5:$AK$14,MATCH($E19,'BY-Demands'!$I$5:$I$14,0),FALSE)*HLOOKUP(REG_TRA_DEMANDS!$F19,DEMANDS!$H$2:$CN$25,MATCH($E19,DEMANDS!$F$2:$F$25,0),FALSE)/HLOOKUP(2018,DEMANDS!$H$2:$CN$25,MATCH($E19,DEMANDS!$F$2:$F$25,0),FALSE)</f>
        <v>0</v>
      </c>
      <c r="J19" s="4">
        <f>HLOOKUP(REG_TRA_DEMANDS!J$3,'BY-Demands'!$J$5:$AK$14,MATCH($E19,'BY-Demands'!$I$5:$I$14,0),FALSE)*HLOOKUP(REG_TRA_DEMANDS!$F19,DEMANDS!$H$2:$CN$25,MATCH($E19,DEMANDS!$F$2:$F$25,0),FALSE)/HLOOKUP(2018,DEMANDS!$H$2:$CN$25,MATCH($E19,DEMANDS!$F$2:$F$25,0),FALSE)</f>
        <v>0</v>
      </c>
      <c r="K19" s="4">
        <f>HLOOKUP(REG_TRA_DEMANDS!K$3,'BY-Demands'!$J$5:$AK$14,MATCH($E19,'BY-Demands'!$I$5:$I$14,0),FALSE)*HLOOKUP(REG_TRA_DEMANDS!$F19,DEMANDS!$H$2:$CN$25,MATCH($E19,DEMANDS!$F$2:$F$25,0),FALSE)/HLOOKUP(2018,DEMANDS!$H$2:$CN$25,MATCH($E19,DEMANDS!$F$2:$F$25,0),FALSE)</f>
        <v>0</v>
      </c>
      <c r="L19" s="4">
        <f>HLOOKUP(REG_TRA_DEMANDS!L$3,'BY-Demands'!$J$5:$AK$14,MATCH($E19,'BY-Demands'!$I$5:$I$14,0),FALSE)*HLOOKUP(REG_TRA_DEMANDS!$F19,DEMANDS!$H$2:$CN$25,MATCH($E19,DEMANDS!$F$2:$F$25,0),FALSE)/HLOOKUP(2018,DEMANDS!$H$2:$CN$25,MATCH($E19,DEMANDS!$F$2:$F$25,0),FALSE)</f>
        <v>0</v>
      </c>
      <c r="M19" s="4">
        <f>HLOOKUP(REG_TRA_DEMANDS!M$3,'BY-Demands'!$J$5:$AK$14,MATCH($E19,'BY-Demands'!$I$5:$I$14,0),FALSE)*HLOOKUP(REG_TRA_DEMANDS!$F19,DEMANDS!$H$2:$CN$25,MATCH($E19,DEMANDS!$F$2:$F$25,0),FALSE)/HLOOKUP(2018,DEMANDS!$H$2:$CN$25,MATCH($E19,DEMANDS!$F$2:$F$25,0),FALSE)</f>
        <v>0</v>
      </c>
      <c r="N19" s="4">
        <f>HLOOKUP(REG_TRA_DEMANDS!N$3,'BY-Demands'!$J$5:$AK$14,MATCH($E19,'BY-Demands'!$I$5:$I$14,0),FALSE)*HLOOKUP(REG_TRA_DEMANDS!$F19,DEMANDS!$H$2:$CN$25,MATCH($E19,DEMANDS!$F$2:$F$25,0),FALSE)/HLOOKUP(2018,DEMANDS!$H$2:$CN$25,MATCH($E19,DEMANDS!$F$2:$F$25,0),FALSE)</f>
        <v>0</v>
      </c>
      <c r="O19" s="4">
        <f>HLOOKUP(REG_TRA_DEMANDS!O$3,'BY-Demands'!$J$5:$AK$14,MATCH($E19,'BY-Demands'!$I$5:$I$14,0),FALSE)*HLOOKUP(REG_TRA_DEMANDS!$F19,DEMANDS!$H$2:$CN$25,MATCH($E19,DEMANDS!$F$2:$F$25,0),FALSE)/HLOOKUP(2018,DEMANDS!$H$2:$CN$25,MATCH($E19,DEMANDS!$F$2:$F$25,0),FALSE)</f>
        <v>0</v>
      </c>
      <c r="P19" s="4">
        <f>HLOOKUP(REG_TRA_DEMANDS!P$3,'BY-Demands'!$J$5:$AK$14,MATCH($E19,'BY-Demands'!$I$5:$I$14,0),FALSE)*HLOOKUP(REG_TRA_DEMANDS!$F19,DEMANDS!$H$2:$CN$25,MATCH($E19,DEMANDS!$F$2:$F$25,0),FALSE)/HLOOKUP(2018,DEMANDS!$H$2:$CN$25,MATCH($E19,DEMANDS!$F$2:$F$25,0),FALSE)</f>
        <v>0</v>
      </c>
      <c r="Q19" s="4">
        <f>HLOOKUP(REG_TRA_DEMANDS!Q$3,'BY-Demands'!$J$5:$AK$14,MATCH($E19,'BY-Demands'!$I$5:$I$14,0),FALSE)*HLOOKUP(REG_TRA_DEMANDS!$F19,DEMANDS!$H$2:$CN$25,MATCH($E19,DEMANDS!$F$2:$F$25,0),FALSE)/HLOOKUP(2018,DEMANDS!$H$2:$CN$25,MATCH($E19,DEMANDS!$F$2:$F$25,0),FALSE)</f>
        <v>0</v>
      </c>
      <c r="R19" s="4">
        <f>HLOOKUP(REG_TRA_DEMANDS!R$3,'BY-Demands'!$J$5:$AK$14,MATCH($E19,'BY-Demands'!$I$5:$I$14,0),FALSE)*HLOOKUP(REG_TRA_DEMANDS!$F19,DEMANDS!$H$2:$CN$25,MATCH($E19,DEMANDS!$F$2:$F$25,0),FALSE)/HLOOKUP(2018,DEMANDS!$H$2:$CN$25,MATCH($E19,DEMANDS!$F$2:$F$25,0),FALSE)</f>
        <v>0</v>
      </c>
      <c r="S19" s="15">
        <f>HLOOKUP(REG_TRA_DEMANDS!S$3,'BY-Demands'!$J$5:$AK$14,MATCH($E19,'BY-Demands'!$I$5:$I$14,0),FALSE)*HLOOKUP(REG_TRA_DEMANDS!$F19,DEMANDS!$H$2:$CN$25,MATCH($E19,DEMANDS!$F$2:$F$25,0),FALSE)/HLOOKUP(2018,DEMANDS!$H$2:$CN$25,MATCH($E19,DEMANDS!$F$2:$F$25,0),FALSE)</f>
        <v>4.7489540821759602E-2</v>
      </c>
      <c r="T19" s="15">
        <f>HLOOKUP(REG_TRA_DEMANDS!T$3,'BY-Demands'!$J$5:$AK$14,MATCH($E19,'BY-Demands'!$I$5:$I$14,0),FALSE)*HLOOKUP(REG_TRA_DEMANDS!$F19,DEMANDS!$H$2:$CN$25,MATCH($E19,DEMANDS!$F$2:$F$25,0),FALSE)/HLOOKUP(2018,DEMANDS!$H$2:$CN$25,MATCH($E19,DEMANDS!$F$2:$F$25,0),FALSE)</f>
        <v>4.7056267691773199E-4</v>
      </c>
      <c r="U19" s="15">
        <f>HLOOKUP(REG_TRA_DEMANDS!U$3,'BY-Demands'!$J$5:$AK$14,MATCH($E19,'BY-Demands'!$I$5:$I$14,0),FALSE)*HLOOKUP(REG_TRA_DEMANDS!$F19,DEMANDS!$H$2:$CN$25,MATCH($E19,DEMANDS!$F$2:$F$25,0),FALSE)/HLOOKUP(2018,DEMANDS!$H$2:$CN$25,MATCH($E19,DEMANDS!$F$2:$F$25,0),FALSE)</f>
        <v>4.7235778638893701E-2</v>
      </c>
      <c r="V19" s="4">
        <f>HLOOKUP(REG_TRA_DEMANDS!V$3,'BY-Demands'!$J$5:$AK$14,MATCH($E19,'BY-Demands'!$I$5:$I$14,0),FALSE)*HLOOKUP(REG_TRA_DEMANDS!$F19,DEMANDS!$H$2:$CN$25,MATCH($E19,DEMANDS!$F$2:$F$25,0),FALSE)/HLOOKUP(2018,DEMANDS!$H$2:$CN$25,MATCH($E19,DEMANDS!$F$2:$F$25,0),FALSE)</f>
        <v>0</v>
      </c>
      <c r="W19" s="4">
        <f>HLOOKUP(REG_TRA_DEMANDS!W$3,'BY-Demands'!$J$5:$AK$14,MATCH($E19,'BY-Demands'!$I$5:$I$14,0),FALSE)*HLOOKUP(REG_TRA_DEMANDS!$F19,DEMANDS!$H$2:$CN$25,MATCH($E19,DEMANDS!$F$2:$F$25,0),FALSE)/HLOOKUP(2018,DEMANDS!$H$2:$CN$25,MATCH($E19,DEMANDS!$F$2:$F$25,0),FALSE)</f>
        <v>0</v>
      </c>
      <c r="X19" s="4">
        <f>HLOOKUP(REG_TRA_DEMANDS!X$3,'BY-Demands'!$J$5:$AK$14,MATCH($E19,'BY-Demands'!$I$5:$I$14,0),FALSE)*HLOOKUP(REG_TRA_DEMANDS!$F19,DEMANDS!$H$2:$CN$25,MATCH($E19,DEMANDS!$F$2:$F$25,0),FALSE)/HLOOKUP(2018,DEMANDS!$H$2:$CN$25,MATCH($E19,DEMANDS!$F$2:$F$25,0),FALSE)</f>
        <v>0</v>
      </c>
      <c r="Y19" s="4">
        <f>HLOOKUP(REG_TRA_DEMANDS!Y$3,'BY-Demands'!$J$5:$AK$14,MATCH($E19,'BY-Demands'!$I$5:$I$14,0),FALSE)*HLOOKUP(REG_TRA_DEMANDS!$F19,DEMANDS!$H$2:$CN$25,MATCH($E19,DEMANDS!$F$2:$F$25,0),FALSE)/HLOOKUP(2018,DEMANDS!$H$2:$CN$25,MATCH($E19,DEMANDS!$F$2:$F$25,0),FALSE)</f>
        <v>0</v>
      </c>
      <c r="Z19" s="4">
        <f>HLOOKUP(REG_TRA_DEMANDS!Z$3,'BY-Demands'!$J$5:$AK$14,MATCH($E19,'BY-Demands'!$I$5:$I$14,0),FALSE)*HLOOKUP(REG_TRA_DEMANDS!$F19,DEMANDS!$H$2:$CN$25,MATCH($E19,DEMANDS!$F$2:$F$25,0),FALSE)/HLOOKUP(2018,DEMANDS!$H$2:$CN$25,MATCH($E19,DEMANDS!$F$2:$F$25,0),FALSE)</f>
        <v>0</v>
      </c>
      <c r="AA19" s="16">
        <f>HLOOKUP(REG_TRA_DEMANDS!AA$3,'BY-Demands'!$J$5:$AK$14,MATCH($E19,'BY-Demands'!$I$5:$I$14,0),FALSE)*HLOOKUP(REG_TRA_DEMANDS!$F19,DEMANDS!$H$2:$CN$25,MATCH($E19,DEMANDS!$F$2:$F$25,0),FALSE)/HLOOKUP(2018,DEMANDS!$H$2:$CN$25,MATCH($E19,DEMANDS!$F$2:$F$25,0),FALSE)</f>
        <v>9.4112535383546506E-5</v>
      </c>
      <c r="AB19" s="4">
        <f>HLOOKUP(REG_TRA_DEMANDS!AB$3,'BY-Demands'!$J$5:$AK$14,MATCH($E19,'BY-Demands'!$I$5:$I$14,0),FALSE)*HLOOKUP(REG_TRA_DEMANDS!$F19,DEMANDS!$H$2:$CN$25,MATCH($E19,DEMANDS!$F$2:$F$25,0),FALSE)/HLOOKUP(2018,DEMANDS!$H$2:$CN$25,MATCH($E19,DEMANDS!$F$2:$F$25,0),FALSE)</f>
        <v>0</v>
      </c>
      <c r="AC19" s="4">
        <f>HLOOKUP(REG_TRA_DEMANDS!AC$3,'BY-Demands'!$J$5:$AK$14,MATCH($E19,'BY-Demands'!$I$5:$I$14,0),FALSE)*HLOOKUP(REG_TRA_DEMANDS!$F19,DEMANDS!$H$2:$CN$25,MATCH($E19,DEMANDS!$F$2:$F$25,0),FALSE)/HLOOKUP(2018,DEMANDS!$H$2:$CN$25,MATCH($E19,DEMANDS!$F$2:$F$25,0),FALSE)</f>
        <v>0</v>
      </c>
      <c r="AD19" s="4">
        <f>HLOOKUP(REG_TRA_DEMANDS!AD$3,'BY-Demands'!$J$5:$AK$14,MATCH($E19,'BY-Demands'!$I$5:$I$14,0),FALSE)*HLOOKUP(REG_TRA_DEMANDS!$F19,DEMANDS!$H$2:$CN$25,MATCH($E19,DEMANDS!$F$2:$F$25,0),FALSE)/HLOOKUP(2018,DEMANDS!$H$2:$CN$25,MATCH($E19,DEMANDS!$F$2:$F$25,0),FALSE)</f>
        <v>0</v>
      </c>
      <c r="AE19" s="4">
        <f>HLOOKUP(REG_TRA_DEMANDS!AE$3,'BY-Demands'!$J$5:$AK$14,MATCH($E19,'BY-Demands'!$I$5:$I$14,0),FALSE)*HLOOKUP(REG_TRA_DEMANDS!$F19,DEMANDS!$H$2:$CN$25,MATCH($E19,DEMANDS!$F$2:$F$25,0),FALSE)/HLOOKUP(2018,DEMANDS!$H$2:$CN$25,MATCH($E19,DEMANDS!$F$2:$F$25,0),FALSE)</f>
        <v>0</v>
      </c>
      <c r="AF19" s="4">
        <f>HLOOKUP(REG_TRA_DEMANDS!AF$3,'BY-Demands'!$J$5:$AK$14,MATCH($E19,'BY-Demands'!$I$5:$I$14,0),FALSE)*HLOOKUP(REG_TRA_DEMANDS!$F19,DEMANDS!$H$2:$CN$25,MATCH($E19,DEMANDS!$F$2:$F$25,0),FALSE)/HLOOKUP(2018,DEMANDS!$H$2:$CN$25,MATCH($E19,DEMANDS!$F$2:$F$25,0),FALSE)</f>
        <v>0</v>
      </c>
    </row>
    <row r="20" spans="4:32" x14ac:dyDescent="0.2">
      <c r="D20" s="4" t="s">
        <v>85</v>
      </c>
      <c r="E20" s="4" t="str">
        <f>DEMANDS!$F$25</f>
        <v>TAVIINT</v>
      </c>
      <c r="F20" s="4">
        <v>2020</v>
      </c>
      <c r="G20" s="15">
        <f>HLOOKUP(REG_TRA_DEMANDS!G$3,'BY-Demands'!$J$5:$AK$14,MATCH($E20,'BY-Demands'!$I$5:$I$14,0),FALSE)*HLOOKUP(REG_TRA_DEMANDS!$F20,DEMANDS!$H$2:$CN$25,MATCH($E20,DEMANDS!$F$2:$F$25,0),FALSE)/HLOOKUP(2018,DEMANDS!$H$2:$CN$25,MATCH($E20,DEMANDS!$F$2:$F$25,0),FALSE)</f>
        <v>0</v>
      </c>
      <c r="H20" s="15">
        <f>HLOOKUP(REG_TRA_DEMANDS!H$3,'BY-Demands'!$J$5:$AK$14,MATCH($E20,'BY-Demands'!$I$5:$I$14,0),FALSE)*HLOOKUP(REG_TRA_DEMANDS!$F20,DEMANDS!$H$2:$CN$25,MATCH($E20,DEMANDS!$F$2:$F$25,0),FALSE)/HLOOKUP(2018,DEMANDS!$H$2:$CN$25,MATCH($E20,DEMANDS!$F$2:$F$25,0),FALSE)</f>
        <v>41.184477806263274</v>
      </c>
      <c r="I20" s="15">
        <f>HLOOKUP(REG_TRA_DEMANDS!I$3,'BY-Demands'!$J$5:$AK$14,MATCH($E20,'BY-Demands'!$I$5:$I$14,0),FALSE)*HLOOKUP(REG_TRA_DEMANDS!$F20,DEMANDS!$H$2:$CN$25,MATCH($E20,DEMANDS!$F$2:$F$25,0),FALSE)/HLOOKUP(2018,DEMANDS!$H$2:$CN$25,MATCH($E20,DEMANDS!$F$2:$F$25,0),FALSE)</f>
        <v>0</v>
      </c>
      <c r="J20" s="15">
        <f>HLOOKUP(REG_TRA_DEMANDS!J$3,'BY-Demands'!$J$5:$AK$14,MATCH($E20,'BY-Demands'!$I$5:$I$14,0),FALSE)*HLOOKUP(REG_TRA_DEMANDS!$F20,DEMANDS!$H$2:$CN$25,MATCH($E20,DEMANDS!$F$2:$F$25,0),FALSE)/HLOOKUP(2018,DEMANDS!$H$2:$CN$25,MATCH($E20,DEMANDS!$F$2:$F$25,0),FALSE)</f>
        <v>0</v>
      </c>
      <c r="K20" s="15">
        <f>HLOOKUP(REG_TRA_DEMANDS!K$3,'BY-Demands'!$J$5:$AK$14,MATCH($E20,'BY-Demands'!$I$5:$I$14,0),FALSE)*HLOOKUP(REG_TRA_DEMANDS!$F20,DEMANDS!$H$2:$CN$25,MATCH($E20,DEMANDS!$F$2:$F$25,0),FALSE)/HLOOKUP(2018,DEMANDS!$H$2:$CN$25,MATCH($E20,DEMANDS!$F$2:$F$25,0),FALSE)</f>
        <v>0</v>
      </c>
      <c r="L20" s="15">
        <f>HLOOKUP(REG_TRA_DEMANDS!L$3,'BY-Demands'!$J$5:$AK$14,MATCH($E20,'BY-Demands'!$I$5:$I$14,0),FALSE)*HLOOKUP(REG_TRA_DEMANDS!$F20,DEMANDS!$H$2:$CN$25,MATCH($E20,DEMANDS!$F$2:$F$25,0),FALSE)/HLOOKUP(2018,DEMANDS!$H$2:$CN$25,MATCH($E20,DEMANDS!$F$2:$F$25,0),FALSE)</f>
        <v>0</v>
      </c>
      <c r="M20" s="15">
        <f>HLOOKUP(REG_TRA_DEMANDS!M$3,'BY-Demands'!$J$5:$AK$14,MATCH($E20,'BY-Demands'!$I$5:$I$14,0),FALSE)*HLOOKUP(REG_TRA_DEMANDS!$F20,DEMANDS!$H$2:$CN$25,MATCH($E20,DEMANDS!$F$2:$F$25,0),FALSE)/HLOOKUP(2018,DEMANDS!$H$2:$CN$25,MATCH($E20,DEMANDS!$F$2:$F$25,0),FALSE)</f>
        <v>0</v>
      </c>
      <c r="N20" s="15">
        <f>HLOOKUP(REG_TRA_DEMANDS!N$3,'BY-Demands'!$J$5:$AK$14,MATCH($E20,'BY-Demands'!$I$5:$I$14,0),FALSE)*HLOOKUP(REG_TRA_DEMANDS!$F20,DEMANDS!$H$2:$CN$25,MATCH($E20,DEMANDS!$F$2:$F$25,0),FALSE)/HLOOKUP(2018,DEMANDS!$H$2:$CN$25,MATCH($E20,DEMANDS!$F$2:$F$25,0),FALSE)</f>
        <v>0</v>
      </c>
      <c r="O20" s="15">
        <f>HLOOKUP(REG_TRA_DEMANDS!O$3,'BY-Demands'!$J$5:$AK$14,MATCH($E20,'BY-Demands'!$I$5:$I$14,0),FALSE)*HLOOKUP(REG_TRA_DEMANDS!$F20,DEMANDS!$H$2:$CN$25,MATCH($E20,DEMANDS!$F$2:$F$25,0),FALSE)/HLOOKUP(2018,DEMANDS!$H$2:$CN$25,MATCH($E20,DEMANDS!$F$2:$F$25,0),FALSE)</f>
        <v>0</v>
      </c>
      <c r="P20" s="15">
        <f>HLOOKUP(REG_TRA_DEMANDS!P$3,'BY-Demands'!$J$5:$AK$14,MATCH($E20,'BY-Demands'!$I$5:$I$14,0),FALSE)*HLOOKUP(REG_TRA_DEMANDS!$F20,DEMANDS!$H$2:$CN$25,MATCH($E20,DEMANDS!$F$2:$F$25,0),FALSE)/HLOOKUP(2018,DEMANDS!$H$2:$CN$25,MATCH($E20,DEMANDS!$F$2:$F$25,0),FALSE)</f>
        <v>0</v>
      </c>
      <c r="Q20" s="15">
        <f>HLOOKUP(REG_TRA_DEMANDS!Q$3,'BY-Demands'!$J$5:$AK$14,MATCH($E20,'BY-Demands'!$I$5:$I$14,0),FALSE)*HLOOKUP(REG_TRA_DEMANDS!$F20,DEMANDS!$H$2:$CN$25,MATCH($E20,DEMANDS!$F$2:$F$25,0),FALSE)/HLOOKUP(2018,DEMANDS!$H$2:$CN$25,MATCH($E20,DEMANDS!$F$2:$F$25,0),FALSE)</f>
        <v>0</v>
      </c>
      <c r="R20" s="15">
        <f>HLOOKUP(REG_TRA_DEMANDS!R$3,'BY-Demands'!$J$5:$AK$14,MATCH($E20,'BY-Demands'!$I$5:$I$14,0),FALSE)*HLOOKUP(REG_TRA_DEMANDS!$F20,DEMANDS!$H$2:$CN$25,MATCH($E20,DEMANDS!$F$2:$F$25,0),FALSE)/HLOOKUP(2018,DEMANDS!$H$2:$CN$25,MATCH($E20,DEMANDS!$F$2:$F$25,0),FALSE)</f>
        <v>0</v>
      </c>
      <c r="S20" s="15">
        <f>HLOOKUP(REG_TRA_DEMANDS!S$3,'BY-Demands'!$J$5:$AK$14,MATCH($E20,'BY-Demands'!$I$5:$I$14,0),FALSE)*HLOOKUP(REG_TRA_DEMANDS!$F20,DEMANDS!$H$2:$CN$25,MATCH($E20,DEMANDS!$F$2:$F$25,0),FALSE)/HLOOKUP(2018,DEMANDS!$H$2:$CN$25,MATCH($E20,DEMANDS!$F$2:$F$25,0),FALSE)</f>
        <v>2.4385793540260186</v>
      </c>
      <c r="T20" s="15">
        <f>HLOOKUP(REG_TRA_DEMANDS!T$3,'BY-Demands'!$J$5:$AK$14,MATCH($E20,'BY-Demands'!$I$5:$I$14,0),FALSE)*HLOOKUP(REG_TRA_DEMANDS!$F20,DEMANDS!$H$2:$CN$25,MATCH($E20,DEMANDS!$F$2:$F$25,0),FALSE)/HLOOKUP(2018,DEMANDS!$H$2:$CN$25,MATCH($E20,DEMANDS!$F$2:$F$25,0),FALSE)</f>
        <v>2.2547565653239303</v>
      </c>
      <c r="U20" s="15">
        <f>HLOOKUP(REG_TRA_DEMANDS!U$3,'BY-Demands'!$J$5:$AK$14,MATCH($E20,'BY-Demands'!$I$5:$I$14,0),FALSE)*HLOOKUP(REG_TRA_DEMANDS!$F20,DEMANDS!$H$2:$CN$25,MATCH($E20,DEMANDS!$F$2:$F$25,0),FALSE)/HLOOKUP(2018,DEMANDS!$H$2:$CN$25,MATCH($E20,DEMANDS!$F$2:$F$25,0),FALSE)</f>
        <v>0.24571396736982151</v>
      </c>
      <c r="V20" s="15">
        <f>HLOOKUP(REG_TRA_DEMANDS!V$3,'BY-Demands'!$J$5:$AK$14,MATCH($E20,'BY-Demands'!$I$5:$I$14,0),FALSE)*HLOOKUP(REG_TRA_DEMANDS!$F20,DEMANDS!$H$2:$CN$25,MATCH($E20,DEMANDS!$F$2:$F$25,0),FALSE)/HLOOKUP(2018,DEMANDS!$H$2:$CN$25,MATCH($E20,DEMANDS!$F$2:$F$25,0),FALSE)</f>
        <v>0</v>
      </c>
      <c r="W20" s="15">
        <f>HLOOKUP(REG_TRA_DEMANDS!W$3,'BY-Demands'!$J$5:$AK$14,MATCH($E20,'BY-Demands'!$I$5:$I$14,0),FALSE)*HLOOKUP(REG_TRA_DEMANDS!$F20,DEMANDS!$H$2:$CN$25,MATCH($E20,DEMANDS!$F$2:$F$25,0),FALSE)/HLOOKUP(2018,DEMANDS!$H$2:$CN$25,MATCH($E20,DEMANDS!$F$2:$F$25,0),FALSE)</f>
        <v>0</v>
      </c>
      <c r="X20" s="15">
        <f>HLOOKUP(REG_TRA_DEMANDS!X$3,'BY-Demands'!$J$5:$AK$14,MATCH($E20,'BY-Demands'!$I$5:$I$14,0),FALSE)*HLOOKUP(REG_TRA_DEMANDS!$F20,DEMANDS!$H$2:$CN$25,MATCH($E20,DEMANDS!$F$2:$F$25,0),FALSE)/HLOOKUP(2018,DEMANDS!$H$2:$CN$25,MATCH($E20,DEMANDS!$F$2:$F$25,0),FALSE)</f>
        <v>0</v>
      </c>
      <c r="Y20" s="15">
        <f>HLOOKUP(REG_TRA_DEMANDS!Y$3,'BY-Demands'!$J$5:$AK$14,MATCH($E20,'BY-Demands'!$I$5:$I$14,0),FALSE)*HLOOKUP(REG_TRA_DEMANDS!$F20,DEMANDS!$H$2:$CN$25,MATCH($E20,DEMANDS!$F$2:$F$25,0),FALSE)/HLOOKUP(2018,DEMANDS!$H$2:$CN$25,MATCH($E20,DEMANDS!$F$2:$F$25,0),FALSE)</f>
        <v>0</v>
      </c>
      <c r="Z20" s="15">
        <f>HLOOKUP(REG_TRA_DEMANDS!Z$3,'BY-Demands'!$J$5:$AK$14,MATCH($E20,'BY-Demands'!$I$5:$I$14,0),FALSE)*HLOOKUP(REG_TRA_DEMANDS!$F20,DEMANDS!$H$2:$CN$25,MATCH($E20,DEMANDS!$F$2:$F$25,0),FALSE)/HLOOKUP(2018,DEMANDS!$H$2:$CN$25,MATCH($E20,DEMANDS!$F$2:$F$25,0),FALSE)</f>
        <v>0</v>
      </c>
      <c r="AA20" s="15">
        <f>HLOOKUP(REG_TRA_DEMANDS!AA$3,'BY-Demands'!$J$5:$AK$14,MATCH($E20,'BY-Demands'!$I$5:$I$14,0),FALSE)*HLOOKUP(REG_TRA_DEMANDS!$F20,DEMANDS!$H$2:$CN$25,MATCH($E20,DEMANDS!$F$2:$F$25,0),FALSE)/HLOOKUP(2018,DEMANDS!$H$2:$CN$25,MATCH($E20,DEMANDS!$F$2:$F$25,0),FALSE)</f>
        <v>0.70149337318584271</v>
      </c>
      <c r="AB20" s="15">
        <f>HLOOKUP(REG_TRA_DEMANDS!AB$3,'BY-Demands'!$J$5:$AK$14,MATCH($E20,'BY-Demands'!$I$5:$I$14,0),FALSE)*HLOOKUP(REG_TRA_DEMANDS!$F20,DEMANDS!$H$2:$CN$25,MATCH($E20,DEMANDS!$F$2:$F$25,0),FALSE)/HLOOKUP(2018,DEMANDS!$H$2:$CN$25,MATCH($E20,DEMANDS!$F$2:$F$25,0),FALSE)</f>
        <v>0</v>
      </c>
      <c r="AC20" s="15">
        <f>HLOOKUP(REG_TRA_DEMANDS!AC$3,'BY-Demands'!$J$5:$AK$14,MATCH($E20,'BY-Demands'!$I$5:$I$14,0),FALSE)*HLOOKUP(REG_TRA_DEMANDS!$F20,DEMANDS!$H$2:$CN$25,MATCH($E20,DEMANDS!$F$2:$F$25,0),FALSE)/HLOOKUP(2018,DEMANDS!$H$2:$CN$25,MATCH($E20,DEMANDS!$F$2:$F$25,0),FALSE)</f>
        <v>0</v>
      </c>
      <c r="AD20" s="15">
        <f>HLOOKUP(REG_TRA_DEMANDS!AD$3,'BY-Demands'!$J$5:$AK$14,MATCH($E20,'BY-Demands'!$I$5:$I$14,0),FALSE)*HLOOKUP(REG_TRA_DEMANDS!$F20,DEMANDS!$H$2:$CN$25,MATCH($E20,DEMANDS!$F$2:$F$25,0),FALSE)/HLOOKUP(2018,DEMANDS!$H$2:$CN$25,MATCH($E20,DEMANDS!$F$2:$F$25,0),FALSE)</f>
        <v>0</v>
      </c>
      <c r="AE20" s="15">
        <f>HLOOKUP(REG_TRA_DEMANDS!AE$3,'BY-Demands'!$J$5:$AK$14,MATCH($E20,'BY-Demands'!$I$5:$I$14,0),FALSE)*HLOOKUP(REG_TRA_DEMANDS!$F20,DEMANDS!$H$2:$CN$25,MATCH($E20,DEMANDS!$F$2:$F$25,0),FALSE)/HLOOKUP(2018,DEMANDS!$H$2:$CN$25,MATCH($E20,DEMANDS!$F$2:$F$25,0),FALSE)</f>
        <v>0</v>
      </c>
      <c r="AF20" s="15">
        <f>HLOOKUP(REG_TRA_DEMANDS!AF$3,'BY-Demands'!$J$5:$AK$14,MATCH($E20,'BY-Demands'!$I$5:$I$14,0),FALSE)*HLOOKUP(REG_TRA_DEMANDS!$F20,DEMANDS!$H$2:$CN$25,MATCH($E20,DEMANDS!$F$2:$F$25,0),FALSE)/HLOOKUP(2018,DEMANDS!$H$2:$CN$25,MATCH($E20,DEMANDS!$F$2:$F$25,0),FALSE)</f>
        <v>0</v>
      </c>
    </row>
    <row r="21" spans="4:32" x14ac:dyDescent="0.2">
      <c r="D21" s="4" t="s">
        <v>85</v>
      </c>
      <c r="E21" s="4" t="str">
        <f>DEMANDS!$F$25</f>
        <v>TAVIINT</v>
      </c>
      <c r="F21" s="4">
        <v>2050</v>
      </c>
      <c r="G21" s="4">
        <f>HLOOKUP(REG_TRA_DEMANDS!G$3,'BY-Demands'!$J$5:$AK$14,MATCH($E21,'BY-Demands'!$I$5:$I$14,0),FALSE)*HLOOKUP(REG_TRA_DEMANDS!$F21,DEMANDS!$H$2:$CN$25,MATCH($E21,DEMANDS!$F$2:$F$25,0),FALSE)/HLOOKUP(2018,DEMANDS!$H$2:$CN$25,MATCH($E21,DEMANDS!$F$2:$F$25,0),FALSE)</f>
        <v>0</v>
      </c>
      <c r="H21" s="15">
        <f>HLOOKUP(REG_TRA_DEMANDS!H$3,'BY-Demands'!$J$5:$AK$14,MATCH($E21,'BY-Demands'!$I$5:$I$14,0),FALSE)*HLOOKUP(REG_TRA_DEMANDS!$F21,DEMANDS!$H$2:$CN$25,MATCH($E21,DEMANDS!$F$2:$F$25,0),FALSE)/HLOOKUP(2018,DEMANDS!$H$2:$CN$25,MATCH($E21,DEMANDS!$F$2:$F$25,0),FALSE)</f>
        <v>40.411547456014503</v>
      </c>
      <c r="I21" s="4">
        <f>HLOOKUP(REG_TRA_DEMANDS!I$3,'BY-Demands'!$J$5:$AK$14,MATCH($E21,'BY-Demands'!$I$5:$I$14,0),FALSE)*HLOOKUP(REG_TRA_DEMANDS!$F21,DEMANDS!$H$2:$CN$25,MATCH($E21,DEMANDS!$F$2:$F$25,0),FALSE)/HLOOKUP(2018,DEMANDS!$H$2:$CN$25,MATCH($E21,DEMANDS!$F$2:$F$25,0),FALSE)</f>
        <v>0</v>
      </c>
      <c r="J21" s="4">
        <f>HLOOKUP(REG_TRA_DEMANDS!J$3,'BY-Demands'!$J$5:$AK$14,MATCH($E21,'BY-Demands'!$I$5:$I$14,0),FALSE)*HLOOKUP(REG_TRA_DEMANDS!$F21,DEMANDS!$H$2:$CN$25,MATCH($E21,DEMANDS!$F$2:$F$25,0),FALSE)/HLOOKUP(2018,DEMANDS!$H$2:$CN$25,MATCH($E21,DEMANDS!$F$2:$F$25,0),FALSE)</f>
        <v>0</v>
      </c>
      <c r="K21" s="4">
        <f>HLOOKUP(REG_TRA_DEMANDS!K$3,'BY-Demands'!$J$5:$AK$14,MATCH($E21,'BY-Demands'!$I$5:$I$14,0),FALSE)*HLOOKUP(REG_TRA_DEMANDS!$F21,DEMANDS!$H$2:$CN$25,MATCH($E21,DEMANDS!$F$2:$F$25,0),FALSE)/HLOOKUP(2018,DEMANDS!$H$2:$CN$25,MATCH($E21,DEMANDS!$F$2:$F$25,0),FALSE)</f>
        <v>0</v>
      </c>
      <c r="L21" s="4">
        <f>HLOOKUP(REG_TRA_DEMANDS!L$3,'BY-Demands'!$J$5:$AK$14,MATCH($E21,'BY-Demands'!$I$5:$I$14,0),FALSE)*HLOOKUP(REG_TRA_DEMANDS!$F21,DEMANDS!$H$2:$CN$25,MATCH($E21,DEMANDS!$F$2:$F$25,0),FALSE)/HLOOKUP(2018,DEMANDS!$H$2:$CN$25,MATCH($E21,DEMANDS!$F$2:$F$25,0),FALSE)</f>
        <v>0</v>
      </c>
      <c r="M21" s="4">
        <f>HLOOKUP(REG_TRA_DEMANDS!M$3,'BY-Demands'!$J$5:$AK$14,MATCH($E21,'BY-Demands'!$I$5:$I$14,0),FALSE)*HLOOKUP(REG_TRA_DEMANDS!$F21,DEMANDS!$H$2:$CN$25,MATCH($E21,DEMANDS!$F$2:$F$25,0),FALSE)/HLOOKUP(2018,DEMANDS!$H$2:$CN$25,MATCH($E21,DEMANDS!$F$2:$F$25,0),FALSE)</f>
        <v>0</v>
      </c>
      <c r="N21" s="4">
        <f>HLOOKUP(REG_TRA_DEMANDS!N$3,'BY-Demands'!$J$5:$AK$14,MATCH($E21,'BY-Demands'!$I$5:$I$14,0),FALSE)*HLOOKUP(REG_TRA_DEMANDS!$F21,DEMANDS!$H$2:$CN$25,MATCH($E21,DEMANDS!$F$2:$F$25,0),FALSE)/HLOOKUP(2018,DEMANDS!$H$2:$CN$25,MATCH($E21,DEMANDS!$F$2:$F$25,0),FALSE)</f>
        <v>0</v>
      </c>
      <c r="O21" s="4">
        <f>HLOOKUP(REG_TRA_DEMANDS!O$3,'BY-Demands'!$J$5:$AK$14,MATCH($E21,'BY-Demands'!$I$5:$I$14,0),FALSE)*HLOOKUP(REG_TRA_DEMANDS!$F21,DEMANDS!$H$2:$CN$25,MATCH($E21,DEMANDS!$F$2:$F$25,0),FALSE)/HLOOKUP(2018,DEMANDS!$H$2:$CN$25,MATCH($E21,DEMANDS!$F$2:$F$25,0),FALSE)</f>
        <v>0</v>
      </c>
      <c r="P21" s="4">
        <f>HLOOKUP(REG_TRA_DEMANDS!P$3,'BY-Demands'!$J$5:$AK$14,MATCH($E21,'BY-Demands'!$I$5:$I$14,0),FALSE)*HLOOKUP(REG_TRA_DEMANDS!$F21,DEMANDS!$H$2:$CN$25,MATCH($E21,DEMANDS!$F$2:$F$25,0),FALSE)/HLOOKUP(2018,DEMANDS!$H$2:$CN$25,MATCH($E21,DEMANDS!$F$2:$F$25,0),FALSE)</f>
        <v>0</v>
      </c>
      <c r="Q21" s="4">
        <f>HLOOKUP(REG_TRA_DEMANDS!Q$3,'BY-Demands'!$J$5:$AK$14,MATCH($E21,'BY-Demands'!$I$5:$I$14,0),FALSE)*HLOOKUP(REG_TRA_DEMANDS!$F21,DEMANDS!$H$2:$CN$25,MATCH($E21,DEMANDS!$F$2:$F$25,0),FALSE)/HLOOKUP(2018,DEMANDS!$H$2:$CN$25,MATCH($E21,DEMANDS!$F$2:$F$25,0),FALSE)</f>
        <v>0</v>
      </c>
      <c r="R21" s="4">
        <f>HLOOKUP(REG_TRA_DEMANDS!R$3,'BY-Demands'!$J$5:$AK$14,MATCH($E21,'BY-Demands'!$I$5:$I$14,0),FALSE)*HLOOKUP(REG_TRA_DEMANDS!$F21,DEMANDS!$H$2:$CN$25,MATCH($E21,DEMANDS!$F$2:$F$25,0),FALSE)/HLOOKUP(2018,DEMANDS!$H$2:$CN$25,MATCH($E21,DEMANDS!$F$2:$F$25,0),FALSE)</f>
        <v>0</v>
      </c>
      <c r="S21" s="15">
        <f>HLOOKUP(REG_TRA_DEMANDS!S$3,'BY-Demands'!$J$5:$AK$14,MATCH($E21,'BY-Demands'!$I$5:$I$14,0),FALSE)*HLOOKUP(REG_TRA_DEMANDS!$F21,DEMANDS!$H$2:$CN$25,MATCH($E21,DEMANDS!$F$2:$F$25,0),FALSE)/HLOOKUP(2018,DEMANDS!$H$2:$CN$25,MATCH($E21,DEMANDS!$F$2:$F$25,0),FALSE)</f>
        <v>2.3928132767411898</v>
      </c>
      <c r="T21" s="15">
        <f>HLOOKUP(REG_TRA_DEMANDS!T$3,'BY-Demands'!$J$5:$AK$14,MATCH($E21,'BY-Demands'!$I$5:$I$14,0),FALSE)*HLOOKUP(REG_TRA_DEMANDS!$F21,DEMANDS!$H$2:$CN$25,MATCH($E21,DEMANDS!$F$2:$F$25,0),FALSE)/HLOOKUP(2018,DEMANDS!$H$2:$CN$25,MATCH($E21,DEMANDS!$F$2:$F$25,0),FALSE)</f>
        <v>2.2124403851853902</v>
      </c>
      <c r="U21" s="15">
        <f>HLOOKUP(REG_TRA_DEMANDS!U$3,'BY-Demands'!$J$5:$AK$14,MATCH($E21,'BY-Demands'!$I$5:$I$14,0),FALSE)*HLOOKUP(REG_TRA_DEMANDS!$F21,DEMANDS!$H$2:$CN$25,MATCH($E21,DEMANDS!$F$2:$F$25,0),FALSE)/HLOOKUP(2018,DEMANDS!$H$2:$CN$25,MATCH($E21,DEMANDS!$F$2:$F$25,0),FALSE)</f>
        <v>0.24110252653151398</v>
      </c>
      <c r="V21" s="4">
        <f>HLOOKUP(REG_TRA_DEMANDS!V$3,'BY-Demands'!$J$5:$AK$14,MATCH($E21,'BY-Demands'!$I$5:$I$14,0),FALSE)*HLOOKUP(REG_TRA_DEMANDS!$F21,DEMANDS!$H$2:$CN$25,MATCH($E21,DEMANDS!$F$2:$F$25,0),FALSE)/HLOOKUP(2018,DEMANDS!$H$2:$CN$25,MATCH($E21,DEMANDS!$F$2:$F$25,0),FALSE)</f>
        <v>0</v>
      </c>
      <c r="W21" s="4">
        <f>HLOOKUP(REG_TRA_DEMANDS!W$3,'BY-Demands'!$J$5:$AK$14,MATCH($E21,'BY-Demands'!$I$5:$I$14,0),FALSE)*HLOOKUP(REG_TRA_DEMANDS!$F21,DEMANDS!$H$2:$CN$25,MATCH($E21,DEMANDS!$F$2:$F$25,0),FALSE)/HLOOKUP(2018,DEMANDS!$H$2:$CN$25,MATCH($E21,DEMANDS!$F$2:$F$25,0),FALSE)</f>
        <v>0</v>
      </c>
      <c r="X21" s="4">
        <f>HLOOKUP(REG_TRA_DEMANDS!X$3,'BY-Demands'!$J$5:$AK$14,MATCH($E21,'BY-Demands'!$I$5:$I$14,0),FALSE)*HLOOKUP(REG_TRA_DEMANDS!$F21,DEMANDS!$H$2:$CN$25,MATCH($E21,DEMANDS!$F$2:$F$25,0),FALSE)/HLOOKUP(2018,DEMANDS!$H$2:$CN$25,MATCH($E21,DEMANDS!$F$2:$F$25,0),FALSE)</f>
        <v>0</v>
      </c>
      <c r="Y21" s="4">
        <f>HLOOKUP(REG_TRA_DEMANDS!Y$3,'BY-Demands'!$J$5:$AK$14,MATCH($E21,'BY-Demands'!$I$5:$I$14,0),FALSE)*HLOOKUP(REG_TRA_DEMANDS!$F21,DEMANDS!$H$2:$CN$25,MATCH($E21,DEMANDS!$F$2:$F$25,0),FALSE)/HLOOKUP(2018,DEMANDS!$H$2:$CN$25,MATCH($E21,DEMANDS!$F$2:$F$25,0),FALSE)</f>
        <v>0</v>
      </c>
      <c r="Z21" s="4">
        <f>HLOOKUP(REG_TRA_DEMANDS!Z$3,'BY-Demands'!$J$5:$AK$14,MATCH($E21,'BY-Demands'!$I$5:$I$14,0),FALSE)*HLOOKUP(REG_TRA_DEMANDS!$F21,DEMANDS!$H$2:$CN$25,MATCH($E21,DEMANDS!$F$2:$F$25,0),FALSE)/HLOOKUP(2018,DEMANDS!$H$2:$CN$25,MATCH($E21,DEMANDS!$F$2:$F$25,0),FALSE)</f>
        <v>0</v>
      </c>
      <c r="AA21" s="15">
        <f>HLOOKUP(REG_TRA_DEMANDS!AA$3,'BY-Demands'!$J$5:$AK$14,MATCH($E21,'BY-Demands'!$I$5:$I$14,0),FALSE)*HLOOKUP(REG_TRA_DEMANDS!$F21,DEMANDS!$H$2:$CN$25,MATCH($E21,DEMANDS!$F$2:$F$25,0),FALSE)/HLOOKUP(2018,DEMANDS!$H$2:$CN$25,MATCH($E21,DEMANDS!$F$2:$F$25,0),FALSE)</f>
        <v>0.68832808501139198</v>
      </c>
      <c r="AB21" s="4">
        <f>HLOOKUP(REG_TRA_DEMANDS!AB$3,'BY-Demands'!$J$5:$AK$14,MATCH($E21,'BY-Demands'!$I$5:$I$14,0),FALSE)*HLOOKUP(REG_TRA_DEMANDS!$F21,DEMANDS!$H$2:$CN$25,MATCH($E21,DEMANDS!$F$2:$F$25,0),FALSE)/HLOOKUP(2018,DEMANDS!$H$2:$CN$25,MATCH($E21,DEMANDS!$F$2:$F$25,0),FALSE)</f>
        <v>0</v>
      </c>
      <c r="AC21" s="4">
        <f>HLOOKUP(REG_TRA_DEMANDS!AC$3,'BY-Demands'!$J$5:$AK$14,MATCH($E21,'BY-Demands'!$I$5:$I$14,0),FALSE)*HLOOKUP(REG_TRA_DEMANDS!$F21,DEMANDS!$H$2:$CN$25,MATCH($E21,DEMANDS!$F$2:$F$25,0),FALSE)/HLOOKUP(2018,DEMANDS!$H$2:$CN$25,MATCH($E21,DEMANDS!$F$2:$F$25,0),FALSE)</f>
        <v>0</v>
      </c>
      <c r="AD21" s="4">
        <f>HLOOKUP(REG_TRA_DEMANDS!AD$3,'BY-Demands'!$J$5:$AK$14,MATCH($E21,'BY-Demands'!$I$5:$I$14,0),FALSE)*HLOOKUP(REG_TRA_DEMANDS!$F21,DEMANDS!$H$2:$CN$25,MATCH($E21,DEMANDS!$F$2:$F$25,0),FALSE)/HLOOKUP(2018,DEMANDS!$H$2:$CN$25,MATCH($E21,DEMANDS!$F$2:$F$25,0),FALSE)</f>
        <v>0</v>
      </c>
      <c r="AE21" s="4">
        <f>HLOOKUP(REG_TRA_DEMANDS!AE$3,'BY-Demands'!$J$5:$AK$14,MATCH($E21,'BY-Demands'!$I$5:$I$14,0),FALSE)*HLOOKUP(REG_TRA_DEMANDS!$F21,DEMANDS!$H$2:$CN$25,MATCH($E21,DEMANDS!$F$2:$F$25,0),FALSE)/HLOOKUP(2018,DEMANDS!$H$2:$CN$25,MATCH($E21,DEMANDS!$F$2:$F$25,0),FALSE)</f>
        <v>0</v>
      </c>
      <c r="AF21" s="4">
        <f>HLOOKUP(REG_TRA_DEMANDS!AF$3,'BY-Demands'!$J$5:$AK$14,MATCH($E21,'BY-Demands'!$I$5:$I$14,0),FALSE)*HLOOKUP(REG_TRA_DEMANDS!$F21,DEMANDS!$H$2:$CN$25,MATCH($E21,DEMANDS!$F$2:$F$25,0),FALSE)/HLOOKUP(2018,DEMANDS!$H$2:$CN$25,MATCH($E21,DEMANDS!$F$2:$F$25,0),FALSE)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40625" defaultRowHeight="12.75" x14ac:dyDescent="0.2"/>
  <cols>
    <col min="1" max="1" width="12.140625" style="4" customWidth="1"/>
    <col min="2" max="2" width="11.7109375" style="4" customWidth="1"/>
    <col min="3" max="3" width="3.140625" style="4" bestFit="1" customWidth="1"/>
    <col min="4" max="4" width="8.5703125" style="4" bestFit="1" customWidth="1"/>
    <col min="5" max="5" width="6.42578125" style="4" bestFit="1" customWidth="1"/>
    <col min="6" max="6" width="4.85546875" style="4" bestFit="1" customWidth="1"/>
    <col min="7" max="7" width="5.7109375" style="4" bestFit="1" customWidth="1"/>
    <col min="8" max="8" width="5.85546875" style="4" bestFit="1" customWidth="1"/>
    <col min="9" max="9" width="5.42578125" style="4" bestFit="1" customWidth="1"/>
    <col min="10" max="11" width="5.7109375" style="4" bestFit="1" customWidth="1"/>
    <col min="12" max="12" width="6.5703125" style="4" bestFit="1" customWidth="1"/>
    <col min="13" max="13" width="6.140625" style="4" bestFit="1" customWidth="1"/>
    <col min="14" max="14" width="6.7109375" style="4" bestFit="1" customWidth="1"/>
    <col min="15" max="15" width="6.5703125" style="4" bestFit="1" customWidth="1"/>
    <col min="16" max="16" width="7.28515625" style="4" bestFit="1" customWidth="1"/>
    <col min="17" max="17" width="5.7109375" style="4" bestFit="1" customWidth="1"/>
    <col min="18" max="18" width="6.140625" style="4" bestFit="1" customWidth="1"/>
    <col min="19" max="19" width="5.7109375" style="4" bestFit="1" customWidth="1"/>
    <col min="20" max="20" width="5.5703125" style="4" bestFit="1" customWidth="1"/>
    <col min="21" max="21" width="5.85546875" style="4" bestFit="1" customWidth="1"/>
    <col min="22" max="22" width="6.7109375" style="4" bestFit="1" customWidth="1"/>
    <col min="23" max="23" width="4.85546875" style="4" bestFit="1" customWidth="1"/>
    <col min="24" max="24" width="7.5703125" style="4" customWidth="1"/>
    <col min="25" max="25" width="6.7109375" style="4" bestFit="1" customWidth="1"/>
    <col min="26" max="26" width="6.140625" style="4" bestFit="1" customWidth="1"/>
    <col min="27" max="28" width="6" style="4" bestFit="1" customWidth="1"/>
    <col min="29" max="29" width="5.7109375" style="4" bestFit="1" customWidth="1"/>
    <col min="30" max="30" width="6.7109375" style="4" bestFit="1" customWidth="1"/>
    <col min="31" max="16384" width="9.140625" style="4"/>
  </cols>
  <sheetData>
    <row r="3" spans="1:30" ht="15" x14ac:dyDescent="0.2">
      <c r="C3" s="21" t="str">
        <f t="array" ref="C3">INDEX(C5:C7,$A$4)</f>
        <v>IE</v>
      </c>
      <c r="D3" s="21" t="str">
        <f t="array" ref="D3">INDEX(D5:D7,$A$4)</f>
        <v>National</v>
      </c>
      <c r="E3" s="21" t="str">
        <f t="array" ref="E3">INDEX(E5:E7,$A$4)</f>
        <v>IE-CW</v>
      </c>
      <c r="F3" s="21" t="str">
        <f t="array" ref="F3">INDEX(F5:F7,$A$4)</f>
        <v>IE-D</v>
      </c>
      <c r="G3" s="21" t="str">
        <f t="array" ref="G3">INDEX(G5:G7,$A$4)</f>
        <v>IE-KE</v>
      </c>
      <c r="H3" s="21" t="str">
        <f t="array" ref="H3">INDEX(H5:H7,$A$4)</f>
        <v>IE-KK</v>
      </c>
      <c r="I3" s="21" t="str">
        <f t="array" ref="I3">INDEX(I5:I7,$A$4)</f>
        <v>IE-LS</v>
      </c>
      <c r="J3" s="21" t="str">
        <f t="array" ref="J3">INDEX(J5:J7,$A$4)</f>
        <v>IE-LD</v>
      </c>
      <c r="K3" s="21" t="str">
        <f t="array" ref="K3">INDEX(K5:K7,$A$4)</f>
        <v>IE-LH</v>
      </c>
      <c r="L3" s="21" t="str">
        <f t="array" ref="L3">INDEX(L5:L7,$A$4)</f>
        <v>IE-MH</v>
      </c>
      <c r="M3" s="21" t="str">
        <f t="array" ref="M3">INDEX(M5:M7,$A$4)</f>
        <v>IE-OY</v>
      </c>
      <c r="N3" s="21" t="str">
        <f t="array" ref="N3">INDEX(N5:N7,$A$4)</f>
        <v>IE-WH</v>
      </c>
      <c r="O3" s="21" t="str">
        <f t="array" ref="O3">INDEX(O5:O7,$A$4)</f>
        <v>IE-WX</v>
      </c>
      <c r="P3" s="21" t="str">
        <f t="array" ref="P3">INDEX(P5:P7,$A$4)</f>
        <v>IE-WW</v>
      </c>
      <c r="Q3" s="21" t="str">
        <f t="array" ref="Q3">INDEX(Q5:Q7,$A$4)</f>
        <v>IE-CE</v>
      </c>
      <c r="R3" s="21" t="str">
        <f t="array" ref="R3">INDEX(R5:R7,$A$4)</f>
        <v>IE-CO</v>
      </c>
      <c r="S3" s="21" t="str">
        <f t="array" ref="S3">INDEX(S5:S7,$A$4)</f>
        <v>IE-KY</v>
      </c>
      <c r="T3" s="21" t="str">
        <f t="array" ref="T3">INDEX(T5:T7,$A$4)</f>
        <v>IE-LK</v>
      </c>
      <c r="U3" s="21" t="str">
        <f t="array" ref="U3">INDEX(U5:U7,$A$4)</f>
        <v>IE-TA</v>
      </c>
      <c r="V3" s="21" t="str">
        <f t="array" ref="V3">INDEX(V5:V7,$A$4)</f>
        <v>IE-WD</v>
      </c>
      <c r="W3" s="21" t="str">
        <f t="array" ref="W3">INDEX(W5:W7,$A$4)</f>
        <v>IE-G</v>
      </c>
      <c r="X3" s="21" t="str">
        <f t="array" ref="X3">INDEX(X5:X7,$A$4)</f>
        <v>IE-LM</v>
      </c>
      <c r="Y3" s="21" t="str">
        <f t="array" ref="Y3">INDEX(Y5:Y7,$A$4)</f>
        <v>IE-MO</v>
      </c>
      <c r="Z3" s="21" t="str">
        <f t="array" ref="Z3">INDEX(Z5:Z7,$A$4)</f>
        <v>IE-RN</v>
      </c>
      <c r="AA3" s="21" t="str">
        <f t="array" ref="AA3">INDEX(AA5:AA7,$A$4)</f>
        <v>IE-SO</v>
      </c>
      <c r="AB3" s="21" t="str">
        <f t="array" ref="AB3">INDEX(AB5:AB7,$A$4)</f>
        <v>IE-CN</v>
      </c>
      <c r="AC3" s="21" t="str">
        <f t="array" ref="AC3">INDEX(AC5:AC7,$A$4)</f>
        <v>IE-DL</v>
      </c>
      <c r="AD3" s="21" t="str">
        <f t="array" ref="AD3">INDEX(AD5:AD7,$A$4)</f>
        <v>IE-MN</v>
      </c>
    </row>
    <row r="4" spans="1:30" x14ac:dyDescent="0.2">
      <c r="A4" s="4">
        <v>1</v>
      </c>
    </row>
    <row r="5" spans="1:30" ht="15" x14ac:dyDescent="0.2">
      <c r="A5" s="4" t="s">
        <v>159</v>
      </c>
      <c r="C5" s="22" t="s">
        <v>84</v>
      </c>
      <c r="D5" s="22" t="s">
        <v>86</v>
      </c>
      <c r="E5" s="21" t="str">
        <f>Regions!A11</f>
        <v>IE-CW</v>
      </c>
      <c r="F5" s="21" t="str">
        <f>Regions!A16</f>
        <v>IE-D</v>
      </c>
      <c r="G5" s="21" t="str">
        <f>Regions!A19</f>
        <v>IE-KE</v>
      </c>
      <c r="H5" s="21" t="str">
        <f>Regions!A20</f>
        <v>IE-KK</v>
      </c>
      <c r="I5" s="21" t="str">
        <f>Regions!A21</f>
        <v>IE-LS</v>
      </c>
      <c r="J5" s="21" t="str">
        <f>Regions!A24</f>
        <v>IE-LD</v>
      </c>
      <c r="K5" s="21" t="str">
        <f>Regions!A25</f>
        <v>IE-LH</v>
      </c>
      <c r="L5" s="21" t="str">
        <f>Regions!A27</f>
        <v>IE-MH</v>
      </c>
      <c r="M5" s="21" t="str">
        <f>Regions!A29</f>
        <v>IE-OY</v>
      </c>
      <c r="N5" s="21" t="str">
        <f>Regions!A34</f>
        <v>IE-WH</v>
      </c>
      <c r="O5" s="21" t="str">
        <f>Regions!A35</f>
        <v>IE-WX</v>
      </c>
      <c r="P5" s="21" t="str">
        <f>Regions!A36</f>
        <v>IE-WW</v>
      </c>
      <c r="Q5" s="21" t="str">
        <f>Regions!A13</f>
        <v>IE-CE</v>
      </c>
      <c r="R5" s="21" t="str">
        <f>Regions!A14</f>
        <v>IE-CO</v>
      </c>
      <c r="S5" s="21" t="str">
        <f>Regions!A18</f>
        <v>IE-KY</v>
      </c>
      <c r="T5" s="21" t="str">
        <f>Regions!A23</f>
        <v>IE-LK</v>
      </c>
      <c r="U5" s="21" t="str">
        <f>Regions!A32</f>
        <v>IE-TA</v>
      </c>
      <c r="V5" s="21" t="str">
        <f>Regions!A33</f>
        <v>IE-WD</v>
      </c>
      <c r="W5" s="21" t="str">
        <f>Regions!A17</f>
        <v>IE-G</v>
      </c>
      <c r="X5" s="21" t="str">
        <f>Regions!A22</f>
        <v>IE-LM</v>
      </c>
      <c r="Y5" s="21" t="str">
        <f>Regions!A26</f>
        <v>IE-MO</v>
      </c>
      <c r="Z5" s="21" t="str">
        <f>Regions!A30</f>
        <v>IE-RN</v>
      </c>
      <c r="AA5" s="21" t="str">
        <f>Regions!A31</f>
        <v>IE-SO</v>
      </c>
      <c r="AB5" s="21" t="str">
        <f>Regions!A12</f>
        <v>IE-CN</v>
      </c>
      <c r="AC5" s="21" t="str">
        <f>Regions!A15</f>
        <v>IE-DL</v>
      </c>
      <c r="AD5" s="21" t="str">
        <f>Regions!A28</f>
        <v>IE-MN</v>
      </c>
    </row>
    <row r="6" spans="1:30" ht="15" x14ac:dyDescent="0.2">
      <c r="A6" s="4" t="s">
        <v>158</v>
      </c>
      <c r="C6" s="21" t="str">
        <f>C5</f>
        <v>IE</v>
      </c>
      <c r="D6" s="21" t="str">
        <f t="shared" ref="D6:AD6" si="0">"*"&amp;D5</f>
        <v>*National</v>
      </c>
      <c r="E6" s="21" t="str">
        <f t="shared" si="0"/>
        <v>*IE-CW</v>
      </c>
      <c r="F6" s="21" t="str">
        <f t="shared" si="0"/>
        <v>*IE-D</v>
      </c>
      <c r="G6" s="21" t="str">
        <f t="shared" si="0"/>
        <v>*IE-KE</v>
      </c>
      <c r="H6" s="21" t="str">
        <f t="shared" si="0"/>
        <v>*IE-KK</v>
      </c>
      <c r="I6" s="21" t="str">
        <f t="shared" si="0"/>
        <v>*IE-LS</v>
      </c>
      <c r="J6" s="21" t="str">
        <f t="shared" si="0"/>
        <v>*IE-LD</v>
      </c>
      <c r="K6" s="21" t="str">
        <f t="shared" si="0"/>
        <v>*IE-LH</v>
      </c>
      <c r="L6" s="21" t="str">
        <f t="shared" si="0"/>
        <v>*IE-MH</v>
      </c>
      <c r="M6" s="21" t="str">
        <f t="shared" si="0"/>
        <v>*IE-OY</v>
      </c>
      <c r="N6" s="21" t="str">
        <f t="shared" si="0"/>
        <v>*IE-WH</v>
      </c>
      <c r="O6" s="21" t="str">
        <f t="shared" si="0"/>
        <v>*IE-WX</v>
      </c>
      <c r="P6" s="21" t="str">
        <f t="shared" si="0"/>
        <v>*IE-WW</v>
      </c>
      <c r="Q6" s="21" t="str">
        <f t="shared" si="0"/>
        <v>*IE-CE</v>
      </c>
      <c r="R6" s="21" t="str">
        <f t="shared" si="0"/>
        <v>*IE-CO</v>
      </c>
      <c r="S6" s="21" t="str">
        <f t="shared" si="0"/>
        <v>*IE-KY</v>
      </c>
      <c r="T6" s="21" t="str">
        <f t="shared" si="0"/>
        <v>*IE-LK</v>
      </c>
      <c r="U6" s="21" t="str">
        <f t="shared" si="0"/>
        <v>*IE-TA</v>
      </c>
      <c r="V6" s="21" t="str">
        <f t="shared" si="0"/>
        <v>*IE-WD</v>
      </c>
      <c r="W6" s="21" t="str">
        <f t="shared" si="0"/>
        <v>*IE-G</v>
      </c>
      <c r="X6" s="21" t="str">
        <f t="shared" si="0"/>
        <v>*IE-LM</v>
      </c>
      <c r="Y6" s="21" t="str">
        <f t="shared" si="0"/>
        <v>*IE-MO</v>
      </c>
      <c r="Z6" s="21" t="str">
        <f t="shared" si="0"/>
        <v>*IE-RN</v>
      </c>
      <c r="AA6" s="21" t="str">
        <f t="shared" si="0"/>
        <v>*IE-SO</v>
      </c>
      <c r="AB6" s="21" t="str">
        <f t="shared" si="0"/>
        <v>*IE-CN</v>
      </c>
      <c r="AC6" s="21" t="str">
        <f t="shared" si="0"/>
        <v>*IE-DL</v>
      </c>
      <c r="AD6" s="21" t="str">
        <f t="shared" si="0"/>
        <v>*IE-MN</v>
      </c>
    </row>
    <row r="7" spans="1:30" ht="15" x14ac:dyDescent="0.2">
      <c r="A7" s="4" t="s">
        <v>157</v>
      </c>
      <c r="C7" s="21" t="str">
        <f>"*"&amp;C5</f>
        <v>*IE</v>
      </c>
      <c r="D7" s="21" t="str">
        <f t="shared" ref="D7:AD7" si="1">D5</f>
        <v>National</v>
      </c>
      <c r="E7" s="21" t="str">
        <f t="shared" si="1"/>
        <v>IE-CW</v>
      </c>
      <c r="F7" s="21" t="str">
        <f t="shared" si="1"/>
        <v>IE-D</v>
      </c>
      <c r="G7" s="21" t="str">
        <f t="shared" si="1"/>
        <v>IE-KE</v>
      </c>
      <c r="H7" s="21" t="str">
        <f t="shared" si="1"/>
        <v>IE-KK</v>
      </c>
      <c r="I7" s="21" t="str">
        <f t="shared" si="1"/>
        <v>IE-LS</v>
      </c>
      <c r="J7" s="21" t="str">
        <f t="shared" si="1"/>
        <v>IE-LD</v>
      </c>
      <c r="K7" s="21" t="str">
        <f t="shared" si="1"/>
        <v>IE-LH</v>
      </c>
      <c r="L7" s="21" t="str">
        <f t="shared" si="1"/>
        <v>IE-MH</v>
      </c>
      <c r="M7" s="21" t="str">
        <f t="shared" si="1"/>
        <v>IE-OY</v>
      </c>
      <c r="N7" s="21" t="str">
        <f t="shared" si="1"/>
        <v>IE-WH</v>
      </c>
      <c r="O7" s="21" t="str">
        <f t="shared" si="1"/>
        <v>IE-WX</v>
      </c>
      <c r="P7" s="21" t="str">
        <f t="shared" si="1"/>
        <v>IE-WW</v>
      </c>
      <c r="Q7" s="21" t="str">
        <f t="shared" si="1"/>
        <v>IE-CE</v>
      </c>
      <c r="R7" s="21" t="str">
        <f t="shared" si="1"/>
        <v>IE-CO</v>
      </c>
      <c r="S7" s="21" t="str">
        <f t="shared" si="1"/>
        <v>IE-KY</v>
      </c>
      <c r="T7" s="21" t="str">
        <f t="shared" si="1"/>
        <v>IE-LK</v>
      </c>
      <c r="U7" s="21" t="str">
        <f t="shared" si="1"/>
        <v>IE-TA</v>
      </c>
      <c r="V7" s="21" t="str">
        <f t="shared" si="1"/>
        <v>IE-WD</v>
      </c>
      <c r="W7" s="21" t="str">
        <f t="shared" si="1"/>
        <v>IE-G</v>
      </c>
      <c r="X7" s="21" t="str">
        <f t="shared" si="1"/>
        <v>IE-LM</v>
      </c>
      <c r="Y7" s="21" t="str">
        <f t="shared" si="1"/>
        <v>IE-MO</v>
      </c>
      <c r="Z7" s="21" t="str">
        <f t="shared" si="1"/>
        <v>IE-RN</v>
      </c>
      <c r="AA7" s="21" t="str">
        <f t="shared" si="1"/>
        <v>IE-SO</v>
      </c>
      <c r="AB7" s="21" t="str">
        <f t="shared" si="1"/>
        <v>IE-CN</v>
      </c>
      <c r="AC7" s="21" t="str">
        <f t="shared" si="1"/>
        <v>IE-DL</v>
      </c>
      <c r="AD7" s="21" t="str">
        <f t="shared" si="1"/>
        <v>IE-MN</v>
      </c>
    </row>
    <row r="10" spans="1:30" ht="15.75" thickBot="1" x14ac:dyDescent="0.3">
      <c r="A10" s="20" t="s">
        <v>156</v>
      </c>
      <c r="B10" s="20" t="s">
        <v>155</v>
      </c>
    </row>
    <row r="11" spans="1:30" x14ac:dyDescent="0.2">
      <c r="A11" s="19" t="s">
        <v>102</v>
      </c>
      <c r="B11" s="19" t="s">
        <v>154</v>
      </c>
    </row>
    <row r="12" spans="1:30" x14ac:dyDescent="0.2">
      <c r="A12" s="18" t="s">
        <v>125</v>
      </c>
      <c r="B12" s="18" t="s">
        <v>153</v>
      </c>
    </row>
    <row r="13" spans="1:30" x14ac:dyDescent="0.2">
      <c r="A13" s="18" t="s">
        <v>114</v>
      </c>
      <c r="B13" s="18" t="s">
        <v>152</v>
      </c>
    </row>
    <row r="14" spans="1:30" x14ac:dyDescent="0.2">
      <c r="A14" s="18" t="s">
        <v>115</v>
      </c>
      <c r="B14" s="18" t="s">
        <v>151</v>
      </c>
    </row>
    <row r="15" spans="1:30" x14ac:dyDescent="0.2">
      <c r="A15" s="18" t="s">
        <v>126</v>
      </c>
      <c r="B15" s="18" t="s">
        <v>150</v>
      </c>
    </row>
    <row r="16" spans="1:30" x14ac:dyDescent="0.2">
      <c r="A16" s="18" t="s">
        <v>103</v>
      </c>
      <c r="B16" s="18" t="s">
        <v>149</v>
      </c>
    </row>
    <row r="17" spans="1:2" x14ac:dyDescent="0.2">
      <c r="A17" s="18" t="s">
        <v>120</v>
      </c>
      <c r="B17" s="18" t="s">
        <v>148</v>
      </c>
    </row>
    <row r="18" spans="1:2" x14ac:dyDescent="0.2">
      <c r="A18" s="18" t="s">
        <v>116</v>
      </c>
      <c r="B18" s="18" t="s">
        <v>147</v>
      </c>
    </row>
    <row r="19" spans="1:2" x14ac:dyDescent="0.2">
      <c r="A19" s="18" t="s">
        <v>104</v>
      </c>
      <c r="B19" s="18" t="s">
        <v>146</v>
      </c>
    </row>
    <row r="20" spans="1:2" x14ac:dyDescent="0.2">
      <c r="A20" s="18" t="s">
        <v>105</v>
      </c>
      <c r="B20" s="18" t="s">
        <v>145</v>
      </c>
    </row>
    <row r="21" spans="1:2" x14ac:dyDescent="0.2">
      <c r="A21" s="18" t="s">
        <v>106</v>
      </c>
      <c r="B21" s="18" t="s">
        <v>144</v>
      </c>
    </row>
    <row r="22" spans="1:2" x14ac:dyDescent="0.2">
      <c r="A22" s="18" t="s">
        <v>121</v>
      </c>
      <c r="B22" s="18" t="s">
        <v>143</v>
      </c>
    </row>
    <row r="23" spans="1:2" x14ac:dyDescent="0.2">
      <c r="A23" s="18" t="s">
        <v>117</v>
      </c>
      <c r="B23" s="18" t="s">
        <v>142</v>
      </c>
    </row>
    <row r="24" spans="1:2" x14ac:dyDescent="0.2">
      <c r="A24" s="18" t="s">
        <v>107</v>
      </c>
      <c r="B24" s="18" t="s">
        <v>141</v>
      </c>
    </row>
    <row r="25" spans="1:2" x14ac:dyDescent="0.2">
      <c r="A25" s="18" t="s">
        <v>108</v>
      </c>
      <c r="B25" s="18" t="s">
        <v>140</v>
      </c>
    </row>
    <row r="26" spans="1:2" x14ac:dyDescent="0.2">
      <c r="A26" s="18" t="s">
        <v>122</v>
      </c>
      <c r="B26" s="18" t="s">
        <v>139</v>
      </c>
    </row>
    <row r="27" spans="1:2" x14ac:dyDescent="0.2">
      <c r="A27" s="18" t="s">
        <v>109</v>
      </c>
      <c r="B27" s="18" t="s">
        <v>138</v>
      </c>
    </row>
    <row r="28" spans="1:2" x14ac:dyDescent="0.2">
      <c r="A28" s="18" t="s">
        <v>127</v>
      </c>
      <c r="B28" s="18" t="s">
        <v>137</v>
      </c>
    </row>
    <row r="29" spans="1:2" x14ac:dyDescent="0.2">
      <c r="A29" s="18" t="s">
        <v>110</v>
      </c>
      <c r="B29" s="18" t="s">
        <v>136</v>
      </c>
    </row>
    <row r="30" spans="1:2" x14ac:dyDescent="0.2">
      <c r="A30" s="18" t="s">
        <v>123</v>
      </c>
      <c r="B30" s="18" t="s">
        <v>135</v>
      </c>
    </row>
    <row r="31" spans="1:2" x14ac:dyDescent="0.2">
      <c r="A31" s="18" t="s">
        <v>124</v>
      </c>
      <c r="B31" s="18" t="s">
        <v>134</v>
      </c>
    </row>
    <row r="32" spans="1:2" x14ac:dyDescent="0.2">
      <c r="A32" s="18" t="s">
        <v>118</v>
      </c>
      <c r="B32" s="18" t="s">
        <v>133</v>
      </c>
    </row>
    <row r="33" spans="1:2" x14ac:dyDescent="0.2">
      <c r="A33" s="18" t="s">
        <v>119</v>
      </c>
      <c r="B33" s="18" t="s">
        <v>132</v>
      </c>
    </row>
    <row r="34" spans="1:2" x14ac:dyDescent="0.2">
      <c r="A34" s="18" t="s">
        <v>111</v>
      </c>
      <c r="B34" s="18" t="s">
        <v>131</v>
      </c>
    </row>
    <row r="35" spans="1:2" x14ac:dyDescent="0.2">
      <c r="A35" s="18" t="s">
        <v>112</v>
      </c>
      <c r="B35" s="18" t="s">
        <v>130</v>
      </c>
    </row>
    <row r="36" spans="1:2" x14ac:dyDescent="0.2">
      <c r="A36" s="18" t="s">
        <v>113</v>
      </c>
      <c r="B36" s="18" t="s">
        <v>129</v>
      </c>
    </row>
    <row r="37" spans="1:2" ht="15" x14ac:dyDescent="0.25">
      <c r="A37" s="17" t="s">
        <v>128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Q57"/>
  <sheetViews>
    <sheetView topLeftCell="E1" workbookViewId="0">
      <selection activeCell="H15" sqref="H15"/>
    </sheetView>
  </sheetViews>
  <sheetFormatPr defaultRowHeight="15" x14ac:dyDescent="0.25"/>
  <cols>
    <col min="3" max="3" width="25.5703125" bestFit="1" customWidth="1"/>
    <col min="4" max="4" width="10.7109375" bestFit="1" customWidth="1"/>
    <col min="5" max="5" width="10.7109375" customWidth="1"/>
    <col min="6" max="6" width="11.7109375" bestFit="1" customWidth="1"/>
    <col min="7" max="7" width="53.28515625" bestFit="1" customWidth="1"/>
    <col min="8" max="8" width="15.85546875" bestFit="1" customWidth="1"/>
    <col min="9" max="10" width="15.85546875" customWidth="1"/>
    <col min="11" max="12" width="15.85546875" bestFit="1" customWidth="1"/>
  </cols>
  <sheetData>
    <row r="1" spans="3:15" x14ac:dyDescent="0.25">
      <c r="C1" t="s">
        <v>190</v>
      </c>
      <c r="D1" t="s">
        <v>0</v>
      </c>
    </row>
    <row r="2" spans="3:15" ht="15.75" thickBot="1" x14ac:dyDescent="0.3">
      <c r="C2" s="14" t="s">
        <v>1</v>
      </c>
      <c r="D2" s="14" t="s">
        <v>3</v>
      </c>
      <c r="E2" s="14" t="s">
        <v>2</v>
      </c>
      <c r="F2" s="14" t="s">
        <v>4</v>
      </c>
      <c r="G2" s="14" t="s">
        <v>5</v>
      </c>
      <c r="H2" s="14">
        <v>2018</v>
      </c>
      <c r="I2" s="14">
        <v>2019</v>
      </c>
      <c r="J2" s="14">
        <v>2020</v>
      </c>
      <c r="K2" s="14">
        <v>2050</v>
      </c>
    </row>
    <row r="3" spans="3:15" x14ac:dyDescent="0.25">
      <c r="D3" t="str">
        <f>_xlfn.TEXTJOIN(",",TRUE,Regions!$C$3,Regions!$D$3)</f>
        <v>IE,National</v>
      </c>
      <c r="E3" t="s">
        <v>85</v>
      </c>
      <c r="F3" t="s">
        <v>6</v>
      </c>
      <c r="G3" t="s">
        <v>7</v>
      </c>
      <c r="H3" s="2">
        <f>VLOOKUP(F3,'BY-Demands'!$I$5:$J$65,2,FALSE)</f>
        <v>2.0712927345907701</v>
      </c>
      <c r="I3">
        <v>2.0621875420000002</v>
      </c>
      <c r="J3">
        <v>2.2653176519999998</v>
      </c>
      <c r="K3">
        <v>1.35257371315</v>
      </c>
      <c r="O3" s="2"/>
    </row>
    <row r="4" spans="3:15" x14ac:dyDescent="0.25">
      <c r="D4" t="str">
        <f>_xlfn.TEXTJOIN(",",TRUE,Regions!$C$3,Regions!$D$3)</f>
        <v>IE,National</v>
      </c>
      <c r="E4" t="s">
        <v>85</v>
      </c>
      <c r="F4" t="s">
        <v>8</v>
      </c>
      <c r="G4" t="s">
        <v>9</v>
      </c>
      <c r="H4" s="2">
        <f>VLOOKUP(F4,'BY-Demands'!$I$5:$J$65,2,FALSE)</f>
        <v>22.2490403410117</v>
      </c>
      <c r="I4">
        <v>21.66628807</v>
      </c>
      <c r="J4">
        <v>22.058152969999998</v>
      </c>
      <c r="K4">
        <v>16.999477698500002</v>
      </c>
      <c r="O4" s="2"/>
    </row>
    <row r="5" spans="3:15" x14ac:dyDescent="0.25">
      <c r="D5" t="str">
        <f>_xlfn.TEXTJOIN(",",TRUE,Regions!$C$3,Regions!$D$3)</f>
        <v>IE,National</v>
      </c>
      <c r="E5" t="s">
        <v>85</v>
      </c>
      <c r="F5" t="s">
        <v>10</v>
      </c>
      <c r="G5" t="s">
        <v>11</v>
      </c>
      <c r="H5" s="2">
        <f>VLOOKUP(F5,'BY-Demands'!$I$5:$J$65,2,FALSE)</f>
        <v>1.2014578872914701</v>
      </c>
      <c r="I5">
        <v>1.2266704420000001</v>
      </c>
      <c r="J5">
        <v>0.82191421200000003</v>
      </c>
      <c r="K5">
        <v>1.5123719028</v>
      </c>
      <c r="O5" s="2"/>
    </row>
    <row r="6" spans="3:15" x14ac:dyDescent="0.25">
      <c r="D6" t="str">
        <f>_xlfn.TEXTJOIN(",",TRUE,Regions!$C$3,Regions!$D$3)</f>
        <v>IE,National</v>
      </c>
      <c r="E6" t="s">
        <v>85</v>
      </c>
      <c r="F6" t="s">
        <v>12</v>
      </c>
      <c r="G6" t="s">
        <v>13</v>
      </c>
      <c r="H6" s="2">
        <f>VLOOKUP(F6,'BY-Demands'!$I$5:$J$65,2,FALSE)</f>
        <v>6.6890404714869804</v>
      </c>
      <c r="I6">
        <v>6.4509543440000003</v>
      </c>
      <c r="J6">
        <v>5.7840131420000001</v>
      </c>
      <c r="K6">
        <v>4.7096123024500001</v>
      </c>
      <c r="O6" s="2"/>
    </row>
    <row r="7" spans="3:15" x14ac:dyDescent="0.25">
      <c r="D7" t="str">
        <f>_xlfn.TEXTJOIN(",",TRUE,Regions!$C$3,Regions!$D$3)</f>
        <v>IE,National</v>
      </c>
      <c r="E7" t="s">
        <v>85</v>
      </c>
      <c r="F7" t="s">
        <v>14</v>
      </c>
      <c r="G7" t="s">
        <v>15</v>
      </c>
      <c r="H7" s="2">
        <f>VLOOKUP(F7,'BY-Demands'!$I$5:$J$65,2,FALSE)</f>
        <v>0.67287296253748397</v>
      </c>
      <c r="I7">
        <v>0.68901566299999994</v>
      </c>
      <c r="J7">
        <v>1.2574088990000001</v>
      </c>
      <c r="K7">
        <v>1.1058949143000001</v>
      </c>
      <c r="O7" s="2"/>
    </row>
    <row r="8" spans="3:15" x14ac:dyDescent="0.25">
      <c r="D8" t="str">
        <f>_xlfn.TEXTJOIN(",",TRUE,Regions!$C$3,Regions!$D$3)</f>
        <v>IE,National</v>
      </c>
      <c r="E8" t="s">
        <v>85</v>
      </c>
      <c r="F8" t="s">
        <v>16</v>
      </c>
      <c r="G8" t="s">
        <v>17</v>
      </c>
      <c r="H8" s="2">
        <f>VLOOKUP(F8,'BY-Demands'!$I$5:$J$65,2,FALSE)</f>
        <v>10.5976971594968</v>
      </c>
      <c r="I8">
        <v>10.01814809</v>
      </c>
      <c r="J8">
        <v>10.12574641</v>
      </c>
      <c r="K8">
        <v>8.6539440184999989</v>
      </c>
      <c r="O8" s="2"/>
    </row>
    <row r="9" spans="3:15" x14ac:dyDescent="0.25">
      <c r="D9" t="str">
        <f>_xlfn.TEXTJOIN(",",TRUE,Regions!$C$3,Regions!$D$3)</f>
        <v>IE,National</v>
      </c>
      <c r="E9" t="s">
        <v>85</v>
      </c>
      <c r="F9" t="s">
        <v>18</v>
      </c>
      <c r="G9" t="s">
        <v>19</v>
      </c>
      <c r="H9" s="2">
        <f>VLOOKUP(F9,'BY-Demands'!$I$5:$J$65,2,FALSE)</f>
        <v>1.14056826967015</v>
      </c>
      <c r="I9">
        <v>1.166030828</v>
      </c>
      <c r="J9">
        <v>1.449528948</v>
      </c>
      <c r="K9">
        <v>1.5435020469</v>
      </c>
      <c r="O9" s="2"/>
    </row>
    <row r="10" spans="3:15" x14ac:dyDescent="0.25">
      <c r="D10" t="str">
        <f>_xlfn.TEXTJOIN(",",TRUE,Regions!$C$3,Regions!$D$3)</f>
        <v>IE,National</v>
      </c>
      <c r="E10" t="s">
        <v>85</v>
      </c>
      <c r="F10" t="s">
        <v>20</v>
      </c>
      <c r="G10" t="s">
        <v>21</v>
      </c>
      <c r="H10" s="2">
        <f>VLOOKUP(F10,'BY-Demands'!$I$5:$J$65,2,FALSE)</f>
        <v>17.770098364755199</v>
      </c>
      <c r="I10">
        <v>17.35242646</v>
      </c>
      <c r="J10">
        <v>14.23391084</v>
      </c>
      <c r="K10">
        <v>8.8850491823775997</v>
      </c>
      <c r="O10" s="2"/>
    </row>
    <row r="11" spans="3:15" x14ac:dyDescent="0.25">
      <c r="D11" t="str">
        <f>_xlfn.TEXTJOIN(",",TRUE,Regions!$C$3,Regions!$D$3)</f>
        <v>IE,National</v>
      </c>
      <c r="E11" t="s">
        <v>85</v>
      </c>
      <c r="F11" t="s">
        <v>22</v>
      </c>
      <c r="G11" t="s">
        <v>23</v>
      </c>
      <c r="H11" s="2">
        <f>VLOOKUP(F11,'BY-Demands'!$I$5:$J$65,2,FALSE)</f>
        <v>19.5397050142764</v>
      </c>
      <c r="I11">
        <v>20.047656180000001</v>
      </c>
      <c r="J11">
        <v>18.18372415</v>
      </c>
      <c r="K11">
        <v>11.597079862500001</v>
      </c>
      <c r="O11" s="2"/>
    </row>
    <row r="12" spans="3:15" x14ac:dyDescent="0.25">
      <c r="D12" t="str">
        <f>_xlfn.TEXTJOIN(",",TRUE,Regions!$C$3,Regions!$D$3)</f>
        <v>IE,National</v>
      </c>
      <c r="E12" t="s">
        <v>85</v>
      </c>
      <c r="F12" t="s">
        <v>24</v>
      </c>
      <c r="G12" t="s">
        <v>25</v>
      </c>
      <c r="H12" s="2">
        <f>VLOOKUP(F12,'BY-Demands'!$I$5:$J$65,2,FALSE)</f>
        <v>1.28965569884044</v>
      </c>
      <c r="I12">
        <v>1.3174050900000001</v>
      </c>
      <c r="J12">
        <v>2.2668447500000002</v>
      </c>
      <c r="K12">
        <v>0.55274769385</v>
      </c>
      <c r="O12" s="2"/>
    </row>
    <row r="13" spans="3:15" x14ac:dyDescent="0.25">
      <c r="D13" t="str">
        <f>_xlfn.TEXTJOIN(",",TRUE,Regions!$C$3,Regions!$D$3)</f>
        <v>IE,National</v>
      </c>
      <c r="E13" t="s">
        <v>85</v>
      </c>
      <c r="F13" t="s">
        <v>26</v>
      </c>
      <c r="G13" t="s">
        <v>27</v>
      </c>
      <c r="H13" s="2">
        <f>VLOOKUP(F13,'BY-Demands'!$I$5:$J$65,2,FALSE)</f>
        <v>4.2689583715443504</v>
      </c>
      <c r="I13">
        <v>6.5958660199999999</v>
      </c>
      <c r="J13">
        <v>7.0076904100000004</v>
      </c>
      <c r="K13">
        <v>15.964089531500001</v>
      </c>
      <c r="O13" s="2"/>
    </row>
    <row r="14" spans="3:15" x14ac:dyDescent="0.25">
      <c r="D14" t="str">
        <f>_xlfn.TEXTJOIN(",",TRUE,Regions!$C$3,Regions!$D$3)</f>
        <v>IE,National</v>
      </c>
      <c r="E14" t="s">
        <v>85</v>
      </c>
      <c r="F14" t="s">
        <v>28</v>
      </c>
      <c r="G14" t="s">
        <v>29</v>
      </c>
      <c r="H14" s="2">
        <f>VLOOKUP(F14,'BY-Demands'!$I$5:$J$65,2,FALSE)</f>
        <v>0.16518244671693</v>
      </c>
      <c r="I14">
        <v>0.190364161</v>
      </c>
      <c r="J14">
        <v>0.186509807</v>
      </c>
      <c r="K14">
        <v>3.6153808350000004E-2</v>
      </c>
      <c r="O14" s="2"/>
    </row>
    <row r="15" spans="3:15" x14ac:dyDescent="0.25">
      <c r="D15" t="str">
        <f>_xlfn.TEXTJOIN(",",TRUE,Regions!$C$3,Regions!$D$3)</f>
        <v>IE,National</v>
      </c>
      <c r="E15" t="s">
        <v>85</v>
      </c>
      <c r="F15" t="s">
        <v>30</v>
      </c>
      <c r="G15" t="s">
        <v>31</v>
      </c>
      <c r="H15" s="2">
        <f>VLOOKUP(F15,'BY-Demands'!$I$5:$J$65,2,FALSE)</f>
        <v>4.2546573385120396</v>
      </c>
      <c r="I15">
        <v>3.3313444579999998</v>
      </c>
      <c r="J15">
        <v>3.4153449619999998</v>
      </c>
      <c r="K15">
        <v>4.3738132234500009</v>
      </c>
      <c r="O15" s="2"/>
    </row>
    <row r="16" spans="3:15" x14ac:dyDescent="0.25">
      <c r="D16" t="str">
        <f>_xlfn.TEXTJOIN(",",TRUE,Regions!$C$3,Regions!$D$3)</f>
        <v>IE,National</v>
      </c>
      <c r="E16" t="s">
        <v>85</v>
      </c>
      <c r="F16" t="s">
        <v>32</v>
      </c>
      <c r="G16" t="s">
        <v>33</v>
      </c>
      <c r="H16" s="2">
        <f>VLOOKUP(F16,'BY-Demands'!$I$5:$J$65,2,FALSE)</f>
        <v>4.0239683065477196</v>
      </c>
      <c r="I16">
        <v>4.1335439039999997</v>
      </c>
      <c r="J16">
        <v>4.0998448639999996</v>
      </c>
      <c r="K16">
        <v>4.2364449446000005</v>
      </c>
      <c r="O16" s="2"/>
    </row>
    <row r="17" spans="4:17" x14ac:dyDescent="0.25">
      <c r="D17" t="str">
        <f>_xlfn.TEXTJOIN(",",TRUE,Regions!$C$3)</f>
        <v>IE</v>
      </c>
      <c r="E17" t="s">
        <v>85</v>
      </c>
      <c r="F17" t="s">
        <v>34</v>
      </c>
      <c r="G17" t="s">
        <v>35</v>
      </c>
      <c r="H17" s="2">
        <f>VLOOKUP(F17,'BY-Demands'!$I$5:$J$65,2,FALSE)</f>
        <v>14.5565610923972</v>
      </c>
      <c r="I17">
        <v>14.87639834</v>
      </c>
      <c r="J17">
        <v>10.76129175</v>
      </c>
      <c r="K17" s="1">
        <v>19.015702110918735</v>
      </c>
      <c r="O17" s="2"/>
    </row>
    <row r="18" spans="4:17" x14ac:dyDescent="0.25">
      <c r="D18" t="str">
        <f>_xlfn.TEXTJOIN(",",TRUE,Regions!$C$3)</f>
        <v>IE</v>
      </c>
      <c r="E18" t="s">
        <v>85</v>
      </c>
      <c r="F18" t="s">
        <v>36</v>
      </c>
      <c r="G18" t="s">
        <v>37</v>
      </c>
      <c r="H18" s="2">
        <f>VLOOKUP(F18,'BY-Demands'!$I$5:$J$65,2,FALSE)</f>
        <v>31.276118540281001</v>
      </c>
      <c r="I18">
        <v>31.984256429999999</v>
      </c>
      <c r="J18">
        <v>23.13677727</v>
      </c>
      <c r="K18" s="1">
        <v>30.763946334612658</v>
      </c>
      <c r="O18" s="2"/>
    </row>
    <row r="19" spans="4:17" x14ac:dyDescent="0.25">
      <c r="D19" t="str">
        <f>_xlfn.TEXTJOIN(",",TRUE,Regions!$C$3)</f>
        <v>IE</v>
      </c>
      <c r="E19" t="s">
        <v>85</v>
      </c>
      <c r="F19" t="s">
        <v>38</v>
      </c>
      <c r="G19" t="s">
        <v>39</v>
      </c>
      <c r="H19" s="2">
        <f>VLOOKUP(F19,'BY-Demands'!$I$5:$J$65,2,FALSE)</f>
        <v>27.131577542973599</v>
      </c>
      <c r="I19">
        <v>27.52133693</v>
      </c>
      <c r="J19">
        <v>19.908389740000001</v>
      </c>
      <c r="K19" s="1">
        <v>26.43478755446861</v>
      </c>
      <c r="O19" s="2"/>
    </row>
    <row r="20" spans="4:17" x14ac:dyDescent="0.25">
      <c r="D20" t="str">
        <f>_xlfn.TEXTJOIN(",",TRUE,Regions!$C$3)</f>
        <v>IE</v>
      </c>
      <c r="E20" t="s">
        <v>85</v>
      </c>
      <c r="F20" t="s">
        <v>40</v>
      </c>
      <c r="G20" t="s">
        <v>41</v>
      </c>
      <c r="H20" s="2">
        <f>VLOOKUP(F20,'BY-Demands'!$I$5:$J$65,2,FALSE)</f>
        <v>11.625551</v>
      </c>
      <c r="I20">
        <v>14.23064449</v>
      </c>
      <c r="J20">
        <v>11.754512350000001</v>
      </c>
      <c r="K20" s="1">
        <v>9.6873790239635298</v>
      </c>
      <c r="O20" s="2"/>
    </row>
    <row r="21" spans="4:17" x14ac:dyDescent="0.25">
      <c r="D21" t="str">
        <f>_xlfn.TEXTJOIN(",",TRUE,Regions!$C$3)</f>
        <v>IE</v>
      </c>
      <c r="E21" t="s">
        <v>85</v>
      </c>
      <c r="F21" t="s">
        <v>42</v>
      </c>
      <c r="G21" t="s">
        <v>43</v>
      </c>
      <c r="H21" s="2">
        <f>VLOOKUP(F21,'BY-Demands'!$I$5:$J$65,2,FALSE)</f>
        <v>7.7245727925227703</v>
      </c>
      <c r="I21">
        <v>10.927548</v>
      </c>
      <c r="J21">
        <v>10.927548</v>
      </c>
      <c r="K21">
        <f>H21</f>
        <v>7.7245727925227703</v>
      </c>
      <c r="O21" s="2"/>
    </row>
    <row r="22" spans="4:17" x14ac:dyDescent="0.25">
      <c r="D22" t="str">
        <f>_xlfn.TEXTJOIN(",",TRUE,Regions!$C$3)</f>
        <v>IE</v>
      </c>
      <c r="E22" t="s">
        <v>85</v>
      </c>
      <c r="F22" t="s">
        <v>44</v>
      </c>
      <c r="G22" t="s">
        <v>45</v>
      </c>
      <c r="H22" s="2">
        <f>VLOOKUP(F22,'BY-Demands'!$I$5:$J$65,2,FALSE)</f>
        <v>3.5132998087277199</v>
      </c>
      <c r="I22">
        <v>4.2966351471015702</v>
      </c>
      <c r="J22">
        <v>4.4094344637268001</v>
      </c>
      <c r="K22">
        <f t="shared" ref="K22:K25" si="0">H22</f>
        <v>3.5132998087277199</v>
      </c>
      <c r="O22" s="2"/>
    </row>
    <row r="23" spans="4:17" x14ac:dyDescent="0.25">
      <c r="D23" t="str">
        <f>_xlfn.TEXTJOIN(",",TRUE,Regions!$C$3)</f>
        <v>IE</v>
      </c>
      <c r="E23" t="s">
        <v>85</v>
      </c>
      <c r="F23" t="s">
        <v>46</v>
      </c>
      <c r="G23" t="s">
        <v>47</v>
      </c>
      <c r="H23" s="2">
        <f>VLOOKUP(F23,'BY-Demands'!$I$5:$J$65,2,FALSE)</f>
        <v>21.784659175997099</v>
      </c>
      <c r="I23">
        <v>13.63038308</v>
      </c>
      <c r="J23">
        <v>13.57977245</v>
      </c>
      <c r="K23">
        <f t="shared" si="0"/>
        <v>21.784659175997099</v>
      </c>
      <c r="O23" s="2"/>
    </row>
    <row r="24" spans="4:17" x14ac:dyDescent="0.25">
      <c r="D24" t="str">
        <f>_xlfn.TEXTJOIN(",",TRUE,Regions!$C$3)</f>
        <v>IE</v>
      </c>
      <c r="E24" t="s">
        <v>85</v>
      </c>
      <c r="F24" t="s">
        <v>48</v>
      </c>
      <c r="G24" t="s">
        <v>49</v>
      </c>
      <c r="H24" s="2">
        <f>VLOOKUP(F24,'BY-Demands'!$I$5:$J$65,2,FALSE)</f>
        <v>0.23349320028657899</v>
      </c>
      <c r="I24">
        <v>0.23</v>
      </c>
      <c r="J24">
        <v>0.23</v>
      </c>
      <c r="K24">
        <f t="shared" si="0"/>
        <v>0.23349320028657899</v>
      </c>
      <c r="O24" s="2"/>
    </row>
    <row r="25" spans="4:17" x14ac:dyDescent="0.25">
      <c r="D25" t="str">
        <f>_xlfn.TEXTJOIN(",",TRUE,Regions!$C$3)</f>
        <v>IE</v>
      </c>
      <c r="E25" t="s">
        <v>85</v>
      </c>
      <c r="F25" t="s">
        <v>50</v>
      </c>
      <c r="G25" t="s">
        <v>51</v>
      </c>
      <c r="H25" s="2">
        <f>VLOOKUP(F25,'BY-Demands'!$I$5:$J$65,2,FALSE)</f>
        <v>45.935836654432002</v>
      </c>
      <c r="I25">
        <v>46.104277330000002</v>
      </c>
      <c r="J25">
        <v>46.814427170000002</v>
      </c>
      <c r="K25">
        <f t="shared" si="0"/>
        <v>45.935836654432002</v>
      </c>
      <c r="O25" s="2"/>
    </row>
    <row r="26" spans="4:17" x14ac:dyDescent="0.25">
      <c r="D26" t="str">
        <f>_xlfn.TEXTJOIN(",",TRUE,Regions!$C$3,Regions!$D$3)</f>
        <v>IE,National</v>
      </c>
      <c r="E26" t="s">
        <v>85</v>
      </c>
      <c r="F26" t="s">
        <v>52</v>
      </c>
      <c r="G26" t="s">
        <v>53</v>
      </c>
      <c r="H26" s="2">
        <f>VLOOKUP(F26,'BY-Demands'!$I$5:$J$65,2,FALSE)</f>
        <v>206.79888500000001</v>
      </c>
      <c r="I26">
        <v>218.95666940000001</v>
      </c>
      <c r="J26">
        <v>225.3003382</v>
      </c>
      <c r="K26">
        <v>740.74997310000003</v>
      </c>
      <c r="O26" s="2"/>
    </row>
    <row r="27" spans="4:17" x14ac:dyDescent="0.25">
      <c r="D27" t="str">
        <f>_xlfn.TEXTJOIN(",",TRUE,Regions!$C$3,Regions!$D$3)</f>
        <v>IE,National</v>
      </c>
      <c r="E27" t="s">
        <v>85</v>
      </c>
      <c r="F27" t="s">
        <v>54</v>
      </c>
      <c r="G27" t="s">
        <v>55</v>
      </c>
      <c r="H27" s="2">
        <f>VLOOKUP(F27,'BY-Demands'!$I$5:$J$65,2,FALSE)</f>
        <v>766.351721</v>
      </c>
      <c r="I27">
        <v>776.01961870000002</v>
      </c>
      <c r="J27">
        <v>788.3008562</v>
      </c>
      <c r="K27">
        <v>1244.336665</v>
      </c>
      <c r="O27" s="2"/>
    </row>
    <row r="28" spans="4:17" x14ac:dyDescent="0.25">
      <c r="D28" t="str">
        <f>_xlfn.TEXTJOIN(",",TRUE,Regions!$C$3,Regions!$D$3)</f>
        <v>IE,National</v>
      </c>
      <c r="E28" t="s">
        <v>85</v>
      </c>
      <c r="F28" t="s">
        <v>56</v>
      </c>
      <c r="G28" t="s">
        <v>57</v>
      </c>
      <c r="H28" s="2">
        <f>VLOOKUP(F28,'BY-Demands'!$I$5:$J$65,2,FALSE)</f>
        <v>724.42972899999995</v>
      </c>
      <c r="I28">
        <v>729.04047590000005</v>
      </c>
      <c r="J28">
        <v>739.68368569999996</v>
      </c>
      <c r="K28">
        <v>1047.9469349999999</v>
      </c>
      <c r="O28" s="2"/>
    </row>
    <row r="29" spans="4:17" x14ac:dyDescent="0.25">
      <c r="D29" t="str">
        <f>_xlfn.TEXTJOIN(",",TRUE,Regions!$C$3,Regions!$D$3)</f>
        <v>IE,National</v>
      </c>
      <c r="E29" t="s">
        <v>85</v>
      </c>
      <c r="F29" t="s">
        <v>58</v>
      </c>
      <c r="G29" t="s">
        <v>59</v>
      </c>
      <c r="H29" s="2">
        <f>VLOOKUP(F29,'BY-Demands'!$I$5:$J$65,2,FALSE)</f>
        <v>12.7133829170957</v>
      </c>
      <c r="I29" s="2"/>
      <c r="J29" s="2"/>
      <c r="K29">
        <v>8.3303707615599745</v>
      </c>
      <c r="O29" s="2"/>
      <c r="P29" t="str">
        <f t="shared" ref="P29:P39" si="1">IF(P66&lt;&gt;"",P66*$H29,"")</f>
        <v/>
      </c>
      <c r="Q29" t="str">
        <f t="shared" ref="Q29" si="2">IF(Q66&lt;&gt;"",Q66*$H29,"")</f>
        <v/>
      </c>
    </row>
    <row r="30" spans="4:17" x14ac:dyDescent="0.25">
      <c r="D30" t="str">
        <f>_xlfn.TEXTJOIN(",",TRUE,Regions!$C$3,Regions!$D$3)</f>
        <v>IE,National</v>
      </c>
      <c r="E30" t="s">
        <v>85</v>
      </c>
      <c r="F30" t="s">
        <v>60</v>
      </c>
      <c r="G30" t="s">
        <v>61</v>
      </c>
      <c r="H30" s="2">
        <f>VLOOKUP(F30,'BY-Demands'!$I$5:$J$65,2,FALSE)</f>
        <v>11.4839387329157</v>
      </c>
      <c r="I30" s="2"/>
      <c r="J30" s="2"/>
      <c r="K30">
        <v>7.5247845525179748</v>
      </c>
      <c r="O30" s="2"/>
      <c r="P30" t="str">
        <f t="shared" si="1"/>
        <v/>
      </c>
      <c r="Q30" t="str">
        <f t="shared" ref="Q30:Q39" si="3">IF(Q67&lt;&gt;"",Q67*$H30,"")</f>
        <v/>
      </c>
    </row>
    <row r="31" spans="4:17" x14ac:dyDescent="0.25">
      <c r="D31" t="str">
        <f>_xlfn.TEXTJOIN(",",TRUE,Regions!$C$3,Regions!$D$3)</f>
        <v>IE,National</v>
      </c>
      <c r="E31" t="s">
        <v>85</v>
      </c>
      <c r="F31" t="s">
        <v>62</v>
      </c>
      <c r="G31" t="s">
        <v>63</v>
      </c>
      <c r="H31" s="2">
        <f>VLOOKUP(F31,'BY-Demands'!$I$5:$J$65,2,FALSE)</f>
        <v>8.8153537670115707</v>
      </c>
      <c r="I31" s="2"/>
      <c r="J31" s="2"/>
      <c r="K31">
        <v>5.7762096629087072</v>
      </c>
      <c r="O31" s="2"/>
      <c r="P31" t="str">
        <f t="shared" si="1"/>
        <v/>
      </c>
      <c r="Q31" t="str">
        <f t="shared" si="3"/>
        <v/>
      </c>
    </row>
    <row r="32" spans="4:17" x14ac:dyDescent="0.25">
      <c r="D32" t="str">
        <f>_xlfn.TEXTJOIN(",",TRUE,Regions!$C$3,Regions!$D$3)</f>
        <v>IE,National</v>
      </c>
      <c r="E32" t="s">
        <v>85</v>
      </c>
      <c r="F32" t="s">
        <v>64</v>
      </c>
      <c r="G32" t="s">
        <v>65</v>
      </c>
      <c r="H32" s="2">
        <f>VLOOKUP(F32,'BY-Demands'!$I$5:$J$65,2,FALSE)</f>
        <v>4.3126302226859501</v>
      </c>
      <c r="I32" s="2"/>
      <c r="J32" s="2"/>
      <c r="K32">
        <v>2.8258260553410754</v>
      </c>
      <c r="O32" s="2"/>
      <c r="P32" t="str">
        <f t="shared" si="1"/>
        <v/>
      </c>
      <c r="Q32" t="str">
        <f t="shared" si="3"/>
        <v/>
      </c>
    </row>
    <row r="33" spans="4:17" x14ac:dyDescent="0.25">
      <c r="D33" t="str">
        <f>_xlfn.TEXTJOIN(",",TRUE,Regions!$C$3,Regions!$D$3)</f>
        <v>IE,National</v>
      </c>
      <c r="E33" t="s">
        <v>85</v>
      </c>
      <c r="F33" t="s">
        <v>66</v>
      </c>
      <c r="G33" t="s">
        <v>67</v>
      </c>
      <c r="H33" s="2">
        <f>VLOOKUP(F33,'BY-Demands'!$I$5:$J$65,2,FALSE)</f>
        <v>1.3178746133407899</v>
      </c>
      <c r="I33" s="2"/>
      <c r="J33" s="2"/>
      <c r="K33">
        <v>0.86352973225925755</v>
      </c>
      <c r="O33" s="2"/>
      <c r="P33" t="str">
        <f t="shared" si="1"/>
        <v/>
      </c>
      <c r="Q33" t="str">
        <f t="shared" si="3"/>
        <v/>
      </c>
    </row>
    <row r="34" spans="4:17" x14ac:dyDescent="0.25">
      <c r="D34" t="str">
        <f>_xlfn.TEXTJOIN(",",TRUE,Regions!$C$3,Regions!$D$3)</f>
        <v>IE,National</v>
      </c>
      <c r="E34" t="s">
        <v>85</v>
      </c>
      <c r="F34" t="s">
        <v>68</v>
      </c>
      <c r="G34" t="s">
        <v>69</v>
      </c>
      <c r="H34" s="2">
        <f>VLOOKUP(F34,'BY-Demands'!$I$5:$J$65,2,FALSE)</f>
        <v>1.2331093201030401</v>
      </c>
      <c r="I34" s="2"/>
      <c r="J34" s="2"/>
      <c r="K34">
        <v>0.80798776317929155</v>
      </c>
      <c r="O34" s="2"/>
      <c r="P34" t="str">
        <f t="shared" si="1"/>
        <v/>
      </c>
      <c r="Q34" t="str">
        <f t="shared" si="3"/>
        <v/>
      </c>
    </row>
    <row r="35" spans="4:17" x14ac:dyDescent="0.25">
      <c r="D35" t="str">
        <f>_xlfn.TEXTJOIN(",",TRUE,Regions!$C$3,Regions!$D$3)</f>
        <v>IE,National</v>
      </c>
      <c r="E35" t="s">
        <v>85</v>
      </c>
      <c r="F35" t="s">
        <v>70</v>
      </c>
      <c r="G35" t="s">
        <v>71</v>
      </c>
      <c r="H35" s="2">
        <f>VLOOKUP(F35,'BY-Demands'!$I$5:$J$65,2,FALSE)</f>
        <v>35.9977015327608</v>
      </c>
      <c r="I35" s="2"/>
      <c r="J35" s="2"/>
      <c r="K35">
        <v>23.587286108700724</v>
      </c>
      <c r="O35" s="2"/>
      <c r="P35" t="str">
        <f t="shared" si="1"/>
        <v/>
      </c>
      <c r="Q35" t="str">
        <f t="shared" si="3"/>
        <v/>
      </c>
    </row>
    <row r="36" spans="4:17" x14ac:dyDescent="0.25">
      <c r="D36" t="str">
        <f>_xlfn.TEXTJOIN(",",TRUE,Regions!$C$3,Regions!$D$3)</f>
        <v>IE,National</v>
      </c>
      <c r="E36" t="s">
        <v>85</v>
      </c>
      <c r="F36" t="s">
        <v>72</v>
      </c>
      <c r="G36" t="s">
        <v>73</v>
      </c>
      <c r="H36" s="2">
        <f>VLOOKUP(F36,'BY-Demands'!$I$5:$J$65,2,FALSE)</f>
        <v>0.84071163403600102</v>
      </c>
      <c r="I36" s="2"/>
      <c r="J36" s="2"/>
      <c r="K36">
        <v>0.55087144494553486</v>
      </c>
      <c r="O36" s="2"/>
      <c r="P36" t="str">
        <f t="shared" si="1"/>
        <v/>
      </c>
      <c r="Q36" t="str">
        <f t="shared" si="3"/>
        <v/>
      </c>
    </row>
    <row r="37" spans="4:17" x14ac:dyDescent="0.25">
      <c r="D37" t="str">
        <f>_xlfn.TEXTJOIN(",",TRUE,Regions!$C$3,Regions!$D$3)</f>
        <v>IE,National</v>
      </c>
      <c r="E37" t="s">
        <v>85</v>
      </c>
      <c r="F37" t="s">
        <v>74</v>
      </c>
      <c r="G37" t="s">
        <v>75</v>
      </c>
      <c r="H37" s="2">
        <f>VLOOKUP(F37,'BY-Demands'!$I$5:$J$65,2,FALSE)</f>
        <v>2.5953782987835501</v>
      </c>
      <c r="I37" s="2"/>
      <c r="J37" s="2"/>
      <c r="K37">
        <v>1.7006066461478033</v>
      </c>
      <c r="O37" s="2"/>
      <c r="P37" t="str">
        <f t="shared" si="1"/>
        <v/>
      </c>
      <c r="Q37" t="str">
        <f t="shared" si="3"/>
        <v/>
      </c>
    </row>
    <row r="38" spans="4:17" x14ac:dyDescent="0.25">
      <c r="D38" t="str">
        <f>_xlfn.TEXTJOIN(",",TRUE,Regions!$C$3,Regions!$D$3)</f>
        <v>IE,National</v>
      </c>
      <c r="E38" t="s">
        <v>85</v>
      </c>
      <c r="F38" t="s">
        <v>76</v>
      </c>
      <c r="G38" t="s">
        <v>77</v>
      </c>
      <c r="H38" s="2">
        <f>VLOOKUP(F38,'BY-Demands'!$I$5:$J$65,2,FALSE)</f>
        <v>1.1448908452668201</v>
      </c>
      <c r="I38" s="2"/>
      <c r="J38" s="2"/>
      <c r="K38">
        <v>0.75018311632173929</v>
      </c>
      <c r="O38" s="2"/>
      <c r="P38" t="str">
        <f t="shared" si="1"/>
        <v/>
      </c>
      <c r="Q38" t="str">
        <f t="shared" si="3"/>
        <v/>
      </c>
    </row>
    <row r="39" spans="4:17" x14ac:dyDescent="0.25">
      <c r="D39" t="str">
        <f>_xlfn.TEXTJOIN(",",TRUE,Regions!$C$3,Regions!$D$3)</f>
        <v>IE,National</v>
      </c>
      <c r="E39" t="s">
        <v>85</v>
      </c>
      <c r="F39" t="s">
        <v>78</v>
      </c>
      <c r="G39" t="s">
        <v>79</v>
      </c>
      <c r="H39" s="2">
        <f>VLOOKUP(F39,'BY-Demands'!$I$5:$J$65,2,FALSE)</f>
        <v>8.0991705816317694</v>
      </c>
      <c r="I39" s="2"/>
      <c r="J39" s="2"/>
      <c r="K39">
        <v>5.3069347641179023</v>
      </c>
      <c r="O39" s="2"/>
      <c r="P39" t="str">
        <f t="shared" si="1"/>
        <v/>
      </c>
      <c r="Q39" t="str">
        <f t="shared" si="3"/>
        <v/>
      </c>
    </row>
    <row r="40" spans="4:17" x14ac:dyDescent="0.25">
      <c r="D40" t="str">
        <f>_xlfn.TEXTJOIN(",",TRUE,Regions!$C$3,Regions!$D$3)</f>
        <v>IE,National</v>
      </c>
      <c r="E40" t="s">
        <v>85</v>
      </c>
      <c r="F40" t="s">
        <v>80</v>
      </c>
      <c r="G40" t="s">
        <v>81</v>
      </c>
      <c r="H40" s="2">
        <f>VLOOKUP(F40,'BY-Demands'!$I$5:$J$65,2,FALSE)</f>
        <v>0</v>
      </c>
      <c r="I40" s="2"/>
      <c r="J40" s="2"/>
      <c r="K40">
        <v>0</v>
      </c>
    </row>
    <row r="41" spans="4:17" x14ac:dyDescent="0.25">
      <c r="D41" t="str">
        <f>_xlfn.TEXTJOIN(",",TRUE,Regions!$C$3,Regions!$D$3)</f>
        <v>IE,National</v>
      </c>
      <c r="E41" t="s">
        <v>85</v>
      </c>
      <c r="F41" t="s">
        <v>82</v>
      </c>
      <c r="G41" t="s">
        <v>83</v>
      </c>
      <c r="H41">
        <v>7.8120000000000003</v>
      </c>
      <c r="K41">
        <v>32.865000000000002</v>
      </c>
    </row>
    <row r="43" spans="4:17" x14ac:dyDescent="0.25">
      <c r="D43" t="str">
        <f>_xlfn.TEXTJOIN(",",TRUE,Regions!$C$3,Regions!$D$3)</f>
        <v>IE,National</v>
      </c>
      <c r="E43" t="s">
        <v>85</v>
      </c>
      <c r="F43" t="s">
        <v>160</v>
      </c>
      <c r="G43" t="s">
        <v>161</v>
      </c>
      <c r="H43" s="2">
        <f>VLOOKUP(F43,'BY-Demands'!$I$5:$J$65,2,FALSE)</f>
        <v>0</v>
      </c>
      <c r="I43" s="2"/>
      <c r="J43" s="2"/>
      <c r="K43">
        <v>10.047893325490021</v>
      </c>
    </row>
    <row r="44" spans="4:17" x14ac:dyDescent="0.25">
      <c r="D44" t="str">
        <f>_xlfn.TEXTJOIN(",",TRUE,Regions!$C$3,Regions!$D$3)</f>
        <v>IE,National</v>
      </c>
      <c r="E44" t="s">
        <v>85</v>
      </c>
      <c r="F44" t="s">
        <v>162</v>
      </c>
      <c r="G44" t="s">
        <v>163</v>
      </c>
      <c r="H44" s="2">
        <f>VLOOKUP(F44,'BY-Demands'!$I$5:$J$65,2,FALSE)</f>
        <v>0</v>
      </c>
      <c r="I44" s="2"/>
      <c r="J44" s="2"/>
      <c r="K44">
        <v>16.878788423834521</v>
      </c>
    </row>
    <row r="45" spans="4:17" x14ac:dyDescent="0.25">
      <c r="D45" t="str">
        <f>_xlfn.TEXTJOIN(",",TRUE,Regions!$C$3,Regions!$D$3)</f>
        <v>IE,National</v>
      </c>
      <c r="E45" t="s">
        <v>85</v>
      </c>
      <c r="F45" t="s">
        <v>164</v>
      </c>
      <c r="G45" t="s">
        <v>165</v>
      </c>
      <c r="H45" s="2">
        <f>VLOOKUP(F45,'BY-Demands'!$I$5:$J$65,2,FALSE)</f>
        <v>0</v>
      </c>
      <c r="I45" s="2"/>
      <c r="J45" s="2"/>
      <c r="K45">
        <v>14.214862498864701</v>
      </c>
    </row>
    <row r="46" spans="4:17" x14ac:dyDescent="0.25">
      <c r="D46" t="str">
        <f>_xlfn.TEXTJOIN(",",TRUE,Regions!$C$3,Regions!$D$3)</f>
        <v>IE,National</v>
      </c>
      <c r="E46" t="s">
        <v>85</v>
      </c>
      <c r="F46" t="s">
        <v>166</v>
      </c>
      <c r="G46" t="s">
        <v>167</v>
      </c>
      <c r="H46" s="2">
        <f>VLOOKUP(F46,'BY-Demands'!$I$5:$J$65,2,FALSE)</f>
        <v>0</v>
      </c>
      <c r="I46" s="2"/>
      <c r="J46" s="2"/>
      <c r="K46">
        <v>0.179228357755223</v>
      </c>
    </row>
    <row r="47" spans="4:17" x14ac:dyDescent="0.25">
      <c r="D47" t="str">
        <f>_xlfn.TEXTJOIN(",",TRUE,Regions!$C$3,Regions!$D$3)</f>
        <v>IE,National</v>
      </c>
      <c r="E47" t="s">
        <v>85</v>
      </c>
      <c r="F47" t="s">
        <v>168</v>
      </c>
      <c r="G47" t="s">
        <v>169</v>
      </c>
      <c r="H47" s="2">
        <f>VLOOKUP(F47,'BY-Demands'!$I$5:$J$65,2,FALSE)</f>
        <v>0</v>
      </c>
      <c r="I47" s="2"/>
      <c r="J47" s="2"/>
      <c r="K47">
        <v>0.30107381041032272</v>
      </c>
    </row>
    <row r="48" spans="4:17" x14ac:dyDescent="0.25">
      <c r="D48" t="str">
        <f>_xlfn.TEXTJOIN(",",TRUE,Regions!$C$3,Regions!$D$3)</f>
        <v>IE,National</v>
      </c>
      <c r="E48" t="s">
        <v>85</v>
      </c>
      <c r="F48" t="s">
        <v>170</v>
      </c>
      <c r="G48" t="s">
        <v>171</v>
      </c>
      <c r="H48" s="2">
        <f>VLOOKUP(F48,'BY-Demands'!$I$5:$J$65,2,FALSE)</f>
        <v>0</v>
      </c>
      <c r="I48" s="2"/>
      <c r="J48" s="2"/>
      <c r="K48">
        <v>0.2535562807901901</v>
      </c>
    </row>
    <row r="49" spans="4:11" x14ac:dyDescent="0.25">
      <c r="D49" t="str">
        <f>_xlfn.TEXTJOIN(",",TRUE,Regions!$C$3,Regions!$D$3)</f>
        <v>IE,National</v>
      </c>
      <c r="E49" t="s">
        <v>85</v>
      </c>
      <c r="F49" t="s">
        <v>172</v>
      </c>
      <c r="G49" t="s">
        <v>173</v>
      </c>
      <c r="H49" s="2">
        <f>VLOOKUP(F49,'BY-Demands'!$I$5:$J$65,2,FALSE)</f>
        <v>0</v>
      </c>
      <c r="I49" s="2"/>
      <c r="J49" s="2"/>
      <c r="K49">
        <v>5.3250910380053398</v>
      </c>
    </row>
    <row r="50" spans="4:11" x14ac:dyDescent="0.25">
      <c r="D50" t="str">
        <f>_xlfn.TEXTJOIN(",",TRUE,Regions!$C$3,Regions!$D$3)</f>
        <v>IE,National</v>
      </c>
      <c r="E50" t="s">
        <v>85</v>
      </c>
      <c r="F50" t="s">
        <v>174</v>
      </c>
      <c r="G50" t="s">
        <v>175</v>
      </c>
      <c r="H50" s="2">
        <f>VLOOKUP(F50,'BY-Demands'!$I$5:$J$65,2,FALSE)</f>
        <v>0</v>
      </c>
      <c r="I50" s="2"/>
      <c r="J50" s="2"/>
      <c r="K50">
        <v>8.9452666401358414</v>
      </c>
    </row>
    <row r="51" spans="4:11" x14ac:dyDescent="0.25">
      <c r="D51" t="str">
        <f>_xlfn.TEXTJOIN(",",TRUE,Regions!$C$3,Regions!$D$3)</f>
        <v>IE,National</v>
      </c>
      <c r="E51" t="s">
        <v>85</v>
      </c>
      <c r="F51" t="s">
        <v>176</v>
      </c>
      <c r="G51" t="s">
        <v>177</v>
      </c>
      <c r="H51" s="2">
        <f>VLOOKUP(F51,'BY-Demands'!$I$5:$J$65,2,FALSE)</f>
        <v>0</v>
      </c>
      <c r="I51" s="2"/>
      <c r="J51" s="2"/>
      <c r="K51">
        <v>7.5334634283143167</v>
      </c>
    </row>
    <row r="52" spans="4:11" x14ac:dyDescent="0.25">
      <c r="D52" t="str">
        <f>_xlfn.TEXTJOIN(",",TRUE,Regions!$C$3,Regions!$D$3)</f>
        <v>IE,National</v>
      </c>
      <c r="E52" t="s">
        <v>85</v>
      </c>
      <c r="F52" t="s">
        <v>178</v>
      </c>
      <c r="G52" t="s">
        <v>179</v>
      </c>
      <c r="H52" s="2">
        <f>VLOOKUP(F52,'BY-Demands'!$I$5:$J$65,2,FALSE)</f>
        <v>0</v>
      </c>
      <c r="I52" s="2"/>
      <c r="J52" s="2"/>
      <c r="K52">
        <v>0.89996641800005883</v>
      </c>
    </row>
    <row r="53" spans="4:11" x14ac:dyDescent="0.25">
      <c r="D53" t="str">
        <f>_xlfn.TEXTJOIN(",",TRUE,Regions!$C$3,Regions!$D$3)</f>
        <v>IE,National</v>
      </c>
      <c r="E53" t="s">
        <v>85</v>
      </c>
      <c r="F53" t="s">
        <v>180</v>
      </c>
      <c r="G53" t="s">
        <v>181</v>
      </c>
      <c r="H53" s="2">
        <f>VLOOKUP(F53,'BY-Demands'!$I$5:$J$65,2,FALSE)</f>
        <v>0</v>
      </c>
      <c r="I53" s="2"/>
      <c r="J53" s="2"/>
      <c r="K53">
        <v>1.5117937925797396</v>
      </c>
    </row>
    <row r="54" spans="4:11" x14ac:dyDescent="0.25">
      <c r="D54" t="str">
        <f>_xlfn.TEXTJOIN(",",TRUE,Regions!$C$3,Regions!$D$3)</f>
        <v>IE,National</v>
      </c>
      <c r="E54" t="s">
        <v>85</v>
      </c>
      <c r="F54" t="s">
        <v>182</v>
      </c>
      <c r="G54" t="s">
        <v>183</v>
      </c>
      <c r="H54" s="2">
        <f>VLOOKUP(F54,'BY-Demands'!$I$5:$J$65,2,FALSE)</f>
        <v>0</v>
      </c>
      <c r="I54" s="2"/>
      <c r="J54" s="2"/>
      <c r="K54">
        <v>1.2731921479513455</v>
      </c>
    </row>
    <row r="55" spans="4:11" x14ac:dyDescent="0.25">
      <c r="D55" t="str">
        <f>_xlfn.TEXTJOIN(",",TRUE,Regions!$C$3,Regions!$D$3)</f>
        <v>IE,National</v>
      </c>
      <c r="E55" t="s">
        <v>85</v>
      </c>
      <c r="F55" t="s">
        <v>184</v>
      </c>
      <c r="G55" t="s">
        <v>185</v>
      </c>
      <c r="H55" s="2">
        <f>VLOOKUP(F55,'BY-Demands'!$I$5:$J$65,2,FALSE)</f>
        <v>0</v>
      </c>
      <c r="I55" s="2"/>
      <c r="J55" s="2"/>
      <c r="K55">
        <v>1.4030879288454441</v>
      </c>
    </row>
    <row r="56" spans="4:11" x14ac:dyDescent="0.25">
      <c r="D56" t="str">
        <f>_xlfn.TEXTJOIN(",",TRUE,Regions!$C$3,Regions!$D$3)</f>
        <v>IE,National</v>
      </c>
      <c r="E56" t="s">
        <v>85</v>
      </c>
      <c r="F56" t="s">
        <v>186</v>
      </c>
      <c r="G56" t="s">
        <v>187</v>
      </c>
      <c r="H56" s="2">
        <f>VLOOKUP(F56,'BY-Demands'!$I$5:$J$65,2,FALSE)</f>
        <v>0</v>
      </c>
      <c r="I56" s="2"/>
      <c r="J56" s="2"/>
      <c r="K56">
        <v>2.3569541916751464</v>
      </c>
    </row>
    <row r="57" spans="4:11" x14ac:dyDescent="0.25">
      <c r="D57" t="str">
        <f>_xlfn.TEXTJOIN(",",TRUE,Regions!$C$3,Regions!$D$3)</f>
        <v>IE,National</v>
      </c>
      <c r="E57" t="s">
        <v>85</v>
      </c>
      <c r="F57" t="s">
        <v>188</v>
      </c>
      <c r="G57" t="s">
        <v>189</v>
      </c>
      <c r="H57" s="2">
        <f>VLOOKUP(F57,'BY-Demands'!$I$5:$J$65,2,FALSE)</f>
        <v>0</v>
      </c>
      <c r="I57" s="2"/>
      <c r="J57" s="2"/>
      <c r="K57">
        <v>1.9849635477078642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C4:N51"/>
  <sheetViews>
    <sheetView tabSelected="1" workbookViewId="0">
      <selection activeCell="M18" sqref="M18"/>
    </sheetView>
  </sheetViews>
  <sheetFormatPr defaultRowHeight="15" x14ac:dyDescent="0.25"/>
  <cols>
    <col min="3" max="3" width="9.85546875" bestFit="1" customWidth="1"/>
    <col min="5" max="5" width="15" bestFit="1" customWidth="1"/>
    <col min="9" max="11" width="14.7109375" customWidth="1"/>
    <col min="14" max="14" width="11.7109375" bestFit="1" customWidth="1"/>
  </cols>
  <sheetData>
    <row r="4" spans="3:14" ht="15.75" thickBot="1" x14ac:dyDescent="0.3">
      <c r="C4" s="28" t="s">
        <v>191</v>
      </c>
      <c r="I4" s="29"/>
      <c r="J4" s="29"/>
      <c r="K4" s="29"/>
    </row>
    <row r="5" spans="3:14" ht="25.5" x14ac:dyDescent="0.25">
      <c r="C5" s="30" t="s">
        <v>91</v>
      </c>
      <c r="D5" s="30" t="s">
        <v>1</v>
      </c>
      <c r="E5" s="30" t="s">
        <v>2</v>
      </c>
      <c r="F5" s="30" t="s">
        <v>87</v>
      </c>
      <c r="G5" s="30" t="s">
        <v>84</v>
      </c>
      <c r="H5" s="30" t="str">
        <f>IF(Regions!D5&lt;&gt;"",Regions!D5,"*")</f>
        <v>National</v>
      </c>
      <c r="I5" s="30" t="s">
        <v>4</v>
      </c>
      <c r="J5" s="30" t="s">
        <v>197</v>
      </c>
      <c r="K5" s="30" t="s">
        <v>192</v>
      </c>
      <c r="L5" s="30" t="s">
        <v>193</v>
      </c>
    </row>
    <row r="6" spans="3:14" x14ac:dyDescent="0.25">
      <c r="C6" s="31" t="s">
        <v>194</v>
      </c>
      <c r="D6" s="31"/>
      <c r="E6" s="31" t="s">
        <v>196</v>
      </c>
      <c r="F6" s="31"/>
      <c r="G6" s="31"/>
      <c r="H6" s="31"/>
      <c r="I6" s="31"/>
      <c r="J6" s="31"/>
      <c r="K6" s="31"/>
      <c r="L6" s="31"/>
      <c r="N6" s="33"/>
    </row>
    <row r="7" spans="3:14" x14ac:dyDescent="0.25">
      <c r="C7" s="32"/>
      <c r="D7" s="32"/>
      <c r="E7" t="s">
        <v>195</v>
      </c>
      <c r="F7" s="36">
        <v>2020</v>
      </c>
      <c r="G7" s="34">
        <v>1.6534164675637491E-2</v>
      </c>
      <c r="H7" s="34">
        <v>1.6534164675637491E-2</v>
      </c>
      <c r="I7" t="s">
        <v>160</v>
      </c>
      <c r="J7" t="s">
        <v>160</v>
      </c>
      <c r="K7" t="s">
        <v>199</v>
      </c>
      <c r="L7" s="32"/>
    </row>
    <row r="8" spans="3:14" x14ac:dyDescent="0.25">
      <c r="C8" s="32"/>
      <c r="D8" s="32"/>
      <c r="E8" t="s">
        <v>195</v>
      </c>
      <c r="F8" s="36">
        <v>2020</v>
      </c>
      <c r="G8" s="34">
        <v>2.9990596485367418E-2</v>
      </c>
      <c r="H8" s="34">
        <v>2.9990596485367418E-2</v>
      </c>
      <c r="I8" t="s">
        <v>162</v>
      </c>
      <c r="J8" t="s">
        <v>162</v>
      </c>
      <c r="K8" t="s">
        <v>199</v>
      </c>
      <c r="L8" s="32"/>
    </row>
    <row r="9" spans="3:14" x14ac:dyDescent="0.25">
      <c r="C9" s="32"/>
      <c r="D9" s="32"/>
      <c r="E9" t="s">
        <v>195</v>
      </c>
      <c r="F9" s="36">
        <v>2020</v>
      </c>
      <c r="G9" s="34">
        <v>5.2849616307060754E-2</v>
      </c>
      <c r="H9" s="34">
        <v>5.2849616307060754E-2</v>
      </c>
      <c r="I9" t="s">
        <v>164</v>
      </c>
      <c r="J9" t="s">
        <v>164</v>
      </c>
      <c r="K9" t="s">
        <v>199</v>
      </c>
      <c r="L9" s="32"/>
    </row>
    <row r="10" spans="3:14" x14ac:dyDescent="0.25">
      <c r="C10" s="32"/>
      <c r="D10" s="32"/>
      <c r="E10" t="s">
        <v>195</v>
      </c>
      <c r="F10" s="36">
        <v>2020</v>
      </c>
      <c r="G10" s="34">
        <v>0</v>
      </c>
      <c r="H10" s="34">
        <v>0</v>
      </c>
      <c r="I10" t="s">
        <v>166</v>
      </c>
      <c r="J10" t="s">
        <v>166</v>
      </c>
      <c r="K10" t="s">
        <v>199</v>
      </c>
      <c r="L10" s="32"/>
    </row>
    <row r="11" spans="3:14" x14ac:dyDescent="0.25">
      <c r="C11" s="32"/>
      <c r="D11" s="32"/>
      <c r="E11" t="s">
        <v>195</v>
      </c>
      <c r="F11" s="36">
        <v>2020</v>
      </c>
      <c r="G11" s="34">
        <v>0</v>
      </c>
      <c r="H11" s="34">
        <v>0</v>
      </c>
      <c r="I11" t="s">
        <v>168</v>
      </c>
      <c r="J11" t="s">
        <v>168</v>
      </c>
      <c r="K11" t="s">
        <v>199</v>
      </c>
      <c r="L11" s="32"/>
    </row>
    <row r="12" spans="3:14" x14ac:dyDescent="0.25">
      <c r="C12" s="32"/>
      <c r="D12" s="32"/>
      <c r="E12" t="s">
        <v>195</v>
      </c>
      <c r="F12" s="36">
        <v>2020</v>
      </c>
      <c r="G12" s="34">
        <v>0</v>
      </c>
      <c r="H12" s="34">
        <v>0</v>
      </c>
      <c r="I12" t="s">
        <v>170</v>
      </c>
      <c r="J12" t="s">
        <v>170</v>
      </c>
      <c r="K12" t="s">
        <v>199</v>
      </c>
      <c r="L12" s="32"/>
    </row>
    <row r="13" spans="3:14" x14ac:dyDescent="0.25">
      <c r="C13" s="32"/>
      <c r="D13" s="32"/>
      <c r="E13" t="s">
        <v>195</v>
      </c>
      <c r="F13" s="36">
        <v>2020</v>
      </c>
      <c r="G13" s="34">
        <v>1.3128101846771158E-2</v>
      </c>
      <c r="H13" s="34">
        <v>1.3128101846771158E-2</v>
      </c>
      <c r="I13" t="s">
        <v>172</v>
      </c>
      <c r="J13" t="s">
        <v>172</v>
      </c>
      <c r="K13" t="s">
        <v>199</v>
      </c>
      <c r="L13" s="32"/>
    </row>
    <row r="14" spans="3:14" x14ac:dyDescent="0.25">
      <c r="C14" s="32"/>
      <c r="D14" s="32"/>
      <c r="E14" t="s">
        <v>195</v>
      </c>
      <c r="F14" s="36">
        <v>2020</v>
      </c>
      <c r="G14" s="34">
        <v>1.0994534987992988E-2</v>
      </c>
      <c r="H14" s="34">
        <v>1.0994534987992988E-2</v>
      </c>
      <c r="I14" t="s">
        <v>174</v>
      </c>
      <c r="J14" t="s">
        <v>174</v>
      </c>
      <c r="K14" t="s">
        <v>199</v>
      </c>
      <c r="L14" s="32"/>
    </row>
    <row r="15" spans="3:14" x14ac:dyDescent="0.25">
      <c r="C15" s="32"/>
      <c r="D15" s="32"/>
      <c r="E15" t="s">
        <v>195</v>
      </c>
      <c r="F15" s="36">
        <v>2020</v>
      </c>
      <c r="G15" s="34">
        <v>1.4648486376153701E-2</v>
      </c>
      <c r="H15" s="34">
        <v>1.4648486376153701E-2</v>
      </c>
      <c r="I15" t="s">
        <v>176</v>
      </c>
      <c r="J15" t="s">
        <v>176</v>
      </c>
      <c r="K15" t="s">
        <v>199</v>
      </c>
      <c r="L15" s="32"/>
    </row>
    <row r="16" spans="3:14" x14ac:dyDescent="0.25">
      <c r="C16" s="32"/>
      <c r="D16" s="32"/>
      <c r="E16" t="s">
        <v>195</v>
      </c>
      <c r="F16" s="36">
        <v>2020</v>
      </c>
      <c r="G16" s="34">
        <v>6.4458708104453747E-4</v>
      </c>
      <c r="H16" s="34">
        <v>6.4458708104453747E-4</v>
      </c>
      <c r="I16" t="s">
        <v>178</v>
      </c>
      <c r="J16" t="s">
        <v>178</v>
      </c>
      <c r="K16" t="s">
        <v>199</v>
      </c>
      <c r="L16" s="32"/>
    </row>
    <row r="17" spans="3:12" x14ac:dyDescent="0.25">
      <c r="C17" s="32"/>
      <c r="D17" s="32"/>
      <c r="E17" t="s">
        <v>195</v>
      </c>
      <c r="F17" s="36">
        <v>2020</v>
      </c>
      <c r="G17" s="34">
        <v>9.1487081392159866E-4</v>
      </c>
      <c r="H17" s="34">
        <v>9.1487081392159866E-4</v>
      </c>
      <c r="I17" t="s">
        <v>180</v>
      </c>
      <c r="J17" t="s">
        <v>180</v>
      </c>
      <c r="K17" t="s">
        <v>199</v>
      </c>
      <c r="L17" s="32"/>
    </row>
    <row r="18" spans="3:12" x14ac:dyDescent="0.25">
      <c r="C18" s="32"/>
      <c r="D18" s="32"/>
      <c r="E18" t="s">
        <v>195</v>
      </c>
      <c r="F18" s="36">
        <v>2020</v>
      </c>
      <c r="G18" s="34">
        <v>1.5069837916185766E-3</v>
      </c>
      <c r="H18" s="34">
        <v>1.5069837916185766E-3</v>
      </c>
      <c r="I18" t="s">
        <v>182</v>
      </c>
      <c r="J18" t="s">
        <v>182</v>
      </c>
      <c r="K18" t="s">
        <v>199</v>
      </c>
      <c r="L18" s="32"/>
    </row>
    <row r="19" spans="3:12" x14ac:dyDescent="0.25">
      <c r="C19" s="32"/>
      <c r="D19" s="32"/>
      <c r="E19" t="s">
        <v>195</v>
      </c>
      <c r="F19" s="36">
        <v>2020</v>
      </c>
      <c r="G19" s="34">
        <v>1.9923424990874787E-4</v>
      </c>
      <c r="H19" s="34">
        <v>1.9923424990874787E-4</v>
      </c>
      <c r="I19" t="s">
        <v>184</v>
      </c>
      <c r="J19" t="s">
        <v>184</v>
      </c>
      <c r="K19" t="s">
        <v>199</v>
      </c>
      <c r="L19" s="32"/>
    </row>
    <row r="20" spans="3:12" x14ac:dyDescent="0.25">
      <c r="C20" s="32"/>
      <c r="D20" s="32"/>
      <c r="E20" t="s">
        <v>195</v>
      </c>
      <c r="F20" s="36">
        <v>2020</v>
      </c>
      <c r="G20" s="34">
        <v>3.8001436556751221E-4</v>
      </c>
      <c r="H20" s="34">
        <v>3.8001436556751221E-4</v>
      </c>
      <c r="I20" t="s">
        <v>186</v>
      </c>
      <c r="J20" t="s">
        <v>186</v>
      </c>
      <c r="K20" t="s">
        <v>199</v>
      </c>
      <c r="L20" s="32"/>
    </row>
    <row r="21" spans="3:12" x14ac:dyDescent="0.25">
      <c r="C21" s="32"/>
      <c r="D21" s="32"/>
      <c r="E21" t="s">
        <v>195</v>
      </c>
      <c r="F21" s="36">
        <v>2020</v>
      </c>
      <c r="G21" s="34">
        <v>4.7050395502371922E-4</v>
      </c>
      <c r="H21" s="34">
        <v>4.7050395502371922E-4</v>
      </c>
      <c r="I21" t="s">
        <v>188</v>
      </c>
      <c r="J21" t="s">
        <v>188</v>
      </c>
      <c r="K21" t="s">
        <v>199</v>
      </c>
      <c r="L21" s="32"/>
    </row>
    <row r="22" spans="3:12" x14ac:dyDescent="0.25">
      <c r="E22" t="s">
        <v>195</v>
      </c>
      <c r="F22">
        <v>2050</v>
      </c>
      <c r="G22" s="35">
        <v>9.0742204224041785E-3</v>
      </c>
      <c r="H22">
        <v>9.0742204224041785E-3</v>
      </c>
      <c r="I22" t="s">
        <v>160</v>
      </c>
      <c r="J22" t="s">
        <v>160</v>
      </c>
      <c r="K22" t="s">
        <v>199</v>
      </c>
    </row>
    <row r="23" spans="3:12" x14ac:dyDescent="0.25">
      <c r="E23" t="s">
        <v>195</v>
      </c>
      <c r="F23">
        <v>2050</v>
      </c>
      <c r="G23" s="35">
        <v>9.0742204224041785E-3</v>
      </c>
      <c r="H23">
        <v>9.0742204224041785E-3</v>
      </c>
      <c r="I23" t="s">
        <v>162</v>
      </c>
      <c r="J23" t="s">
        <v>162</v>
      </c>
      <c r="K23" t="s">
        <v>199</v>
      </c>
    </row>
    <row r="24" spans="3:12" x14ac:dyDescent="0.25">
      <c r="E24" t="s">
        <v>195</v>
      </c>
      <c r="F24">
        <v>2050</v>
      </c>
      <c r="G24" s="35">
        <v>9.0742204224041785E-3</v>
      </c>
      <c r="H24">
        <v>9.0742204224041785E-3</v>
      </c>
      <c r="I24" t="s">
        <v>164</v>
      </c>
      <c r="J24" t="s">
        <v>164</v>
      </c>
      <c r="K24" t="s">
        <v>199</v>
      </c>
    </row>
    <row r="25" spans="3:12" x14ac:dyDescent="0.25">
      <c r="E25" t="s">
        <v>195</v>
      </c>
      <c r="F25">
        <v>2050</v>
      </c>
      <c r="G25" s="35">
        <v>1.6186055838098693E-4</v>
      </c>
      <c r="H25">
        <v>1.6186055838098693E-4</v>
      </c>
      <c r="I25" t="s">
        <v>166</v>
      </c>
      <c r="J25" t="s">
        <v>166</v>
      </c>
      <c r="K25" t="s">
        <v>199</v>
      </c>
    </row>
    <row r="26" spans="3:12" x14ac:dyDescent="0.25">
      <c r="E26" t="s">
        <v>195</v>
      </c>
      <c r="F26">
        <v>2050</v>
      </c>
      <c r="G26" s="35">
        <v>1.6186055838098693E-4</v>
      </c>
      <c r="H26">
        <v>1.6186055838098693E-4</v>
      </c>
      <c r="I26" t="s">
        <v>168</v>
      </c>
      <c r="J26" t="s">
        <v>168</v>
      </c>
      <c r="K26" t="s">
        <v>199</v>
      </c>
    </row>
    <row r="27" spans="3:12" x14ac:dyDescent="0.25">
      <c r="E27" t="s">
        <v>195</v>
      </c>
      <c r="F27">
        <v>2050</v>
      </c>
      <c r="G27" s="35">
        <v>1.6186055838098693E-4</v>
      </c>
      <c r="H27">
        <v>1.6186055838098693E-4</v>
      </c>
      <c r="I27" t="s">
        <v>170</v>
      </c>
      <c r="J27" t="s">
        <v>170</v>
      </c>
      <c r="K27" t="s">
        <v>199</v>
      </c>
    </row>
    <row r="28" spans="3:12" x14ac:dyDescent="0.25">
      <c r="E28" t="s">
        <v>195</v>
      </c>
      <c r="F28">
        <v>2050</v>
      </c>
      <c r="G28" s="35">
        <v>4.809072736236774E-3</v>
      </c>
      <c r="H28">
        <v>4.809072736236774E-3</v>
      </c>
      <c r="I28" t="s">
        <v>172</v>
      </c>
      <c r="J28" t="s">
        <v>172</v>
      </c>
      <c r="K28" t="s">
        <v>199</v>
      </c>
    </row>
    <row r="29" spans="3:12" x14ac:dyDescent="0.25">
      <c r="E29" t="s">
        <v>195</v>
      </c>
      <c r="F29">
        <v>2050</v>
      </c>
      <c r="G29" s="35">
        <v>4.809072736236774E-3</v>
      </c>
      <c r="H29">
        <v>4.809072736236774E-3</v>
      </c>
      <c r="I29" t="s">
        <v>174</v>
      </c>
      <c r="J29" t="s">
        <v>174</v>
      </c>
      <c r="K29" t="s">
        <v>199</v>
      </c>
    </row>
    <row r="30" spans="3:12" x14ac:dyDescent="0.25">
      <c r="E30" t="s">
        <v>195</v>
      </c>
      <c r="F30">
        <v>2050</v>
      </c>
      <c r="G30" s="35">
        <v>4.809072736236774E-3</v>
      </c>
      <c r="H30">
        <v>4.809072736236774E-3</v>
      </c>
      <c r="I30" t="s">
        <v>176</v>
      </c>
      <c r="J30" t="s">
        <v>176</v>
      </c>
      <c r="K30" t="s">
        <v>199</v>
      </c>
    </row>
    <row r="31" spans="3:12" x14ac:dyDescent="0.25">
      <c r="E31" t="s">
        <v>195</v>
      </c>
      <c r="F31">
        <v>2050</v>
      </c>
      <c r="G31" s="35">
        <v>8.1275680236143433E-4</v>
      </c>
      <c r="H31">
        <v>8.1275680236143433E-4</v>
      </c>
      <c r="I31" t="s">
        <v>178</v>
      </c>
      <c r="J31" t="s">
        <v>178</v>
      </c>
      <c r="K31" t="s">
        <v>199</v>
      </c>
    </row>
    <row r="32" spans="3:12" x14ac:dyDescent="0.25">
      <c r="E32" t="s">
        <v>195</v>
      </c>
      <c r="F32">
        <v>2050</v>
      </c>
      <c r="G32" s="35">
        <v>8.1275680236143433E-4</v>
      </c>
      <c r="H32">
        <v>8.1275680236143433E-4</v>
      </c>
      <c r="I32" t="s">
        <v>180</v>
      </c>
      <c r="J32" t="s">
        <v>180</v>
      </c>
      <c r="K32" t="s">
        <v>199</v>
      </c>
    </row>
    <row r="33" spans="5:11" x14ac:dyDescent="0.25">
      <c r="E33" t="s">
        <v>195</v>
      </c>
      <c r="F33">
        <v>2050</v>
      </c>
      <c r="G33" s="35">
        <v>8.1275680236143433E-4</v>
      </c>
      <c r="H33">
        <v>8.1275680236143433E-4</v>
      </c>
      <c r="I33" t="s">
        <v>182</v>
      </c>
      <c r="J33" t="s">
        <v>182</v>
      </c>
      <c r="K33" t="s">
        <v>199</v>
      </c>
    </row>
    <row r="34" spans="5:11" x14ac:dyDescent="0.25">
      <c r="E34" t="s">
        <v>195</v>
      </c>
      <c r="F34">
        <v>2050</v>
      </c>
      <c r="G34" s="35">
        <v>1.2671242344959102E-3</v>
      </c>
      <c r="H34">
        <v>1.2671242344959102E-3</v>
      </c>
      <c r="I34" t="s">
        <v>184</v>
      </c>
      <c r="J34" t="s">
        <v>184</v>
      </c>
      <c r="K34" t="s">
        <v>199</v>
      </c>
    </row>
    <row r="35" spans="5:11" x14ac:dyDescent="0.25">
      <c r="E35" t="s">
        <v>195</v>
      </c>
      <c r="F35">
        <v>2050</v>
      </c>
      <c r="G35" s="35">
        <v>1.2671242344959102E-3</v>
      </c>
      <c r="H35">
        <v>1.2671242344959102E-3</v>
      </c>
      <c r="I35" t="s">
        <v>186</v>
      </c>
      <c r="J35" t="s">
        <v>186</v>
      </c>
      <c r="K35" t="s">
        <v>199</v>
      </c>
    </row>
    <row r="36" spans="5:11" x14ac:dyDescent="0.25">
      <c r="E36" t="s">
        <v>195</v>
      </c>
      <c r="F36">
        <v>2050</v>
      </c>
      <c r="G36" s="35">
        <v>1.2671242344959102E-3</v>
      </c>
      <c r="H36">
        <v>1.2671242344959102E-3</v>
      </c>
      <c r="I36" t="s">
        <v>188</v>
      </c>
      <c r="J36" t="s">
        <v>188</v>
      </c>
      <c r="K36" t="s">
        <v>199</v>
      </c>
    </row>
    <row r="37" spans="5:11" x14ac:dyDescent="0.25">
      <c r="E37" t="s">
        <v>195</v>
      </c>
      <c r="F37">
        <v>2050</v>
      </c>
      <c r="G37" s="35">
        <v>4.4902665035151208E-3</v>
      </c>
      <c r="H37">
        <v>4.4902665035151208E-3</v>
      </c>
      <c r="I37" t="s">
        <v>160</v>
      </c>
      <c r="J37" t="s">
        <v>160</v>
      </c>
      <c r="K37" t="s">
        <v>198</v>
      </c>
    </row>
    <row r="38" spans="5:11" x14ac:dyDescent="0.25">
      <c r="E38" t="s">
        <v>195</v>
      </c>
      <c r="F38">
        <v>2050</v>
      </c>
      <c r="G38" s="35">
        <v>4.4902665035151208E-3</v>
      </c>
      <c r="H38">
        <v>4.4902665035151208E-3</v>
      </c>
      <c r="I38" t="s">
        <v>162</v>
      </c>
      <c r="J38" t="s">
        <v>162</v>
      </c>
      <c r="K38" t="s">
        <v>198</v>
      </c>
    </row>
    <row r="39" spans="5:11" x14ac:dyDescent="0.25">
      <c r="E39" t="s">
        <v>195</v>
      </c>
      <c r="F39">
        <v>2050</v>
      </c>
      <c r="G39" s="35">
        <v>4.4902665035151208E-3</v>
      </c>
      <c r="H39">
        <v>4.4902665035151208E-3</v>
      </c>
      <c r="I39" t="s">
        <v>164</v>
      </c>
      <c r="J39" t="s">
        <v>164</v>
      </c>
      <c r="K39" t="s">
        <v>198</v>
      </c>
    </row>
    <row r="40" spans="5:11" x14ac:dyDescent="0.25">
      <c r="E40" t="s">
        <v>195</v>
      </c>
      <c r="F40">
        <v>2050</v>
      </c>
      <c r="G40" s="35">
        <v>8.0094708934328203E-5</v>
      </c>
      <c r="H40">
        <v>8.0094708934328203E-5</v>
      </c>
      <c r="I40" t="s">
        <v>166</v>
      </c>
      <c r="J40" t="s">
        <v>166</v>
      </c>
      <c r="K40" t="s">
        <v>198</v>
      </c>
    </row>
    <row r="41" spans="5:11" x14ac:dyDescent="0.25">
      <c r="E41" t="s">
        <v>195</v>
      </c>
      <c r="F41">
        <v>2050</v>
      </c>
      <c r="G41" s="35">
        <v>8.0094708934328203E-5</v>
      </c>
      <c r="H41">
        <v>8.0094708934328203E-5</v>
      </c>
      <c r="I41" t="s">
        <v>168</v>
      </c>
      <c r="J41" t="s">
        <v>168</v>
      </c>
      <c r="K41" t="s">
        <v>198</v>
      </c>
    </row>
    <row r="42" spans="5:11" x14ac:dyDescent="0.25">
      <c r="E42" t="s">
        <v>195</v>
      </c>
      <c r="F42">
        <v>2050</v>
      </c>
      <c r="G42" s="35">
        <v>8.0094708934328203E-5</v>
      </c>
      <c r="H42">
        <v>8.0094708934328203E-5</v>
      </c>
      <c r="I42" t="s">
        <v>170</v>
      </c>
      <c r="J42" t="s">
        <v>170</v>
      </c>
      <c r="K42" t="s">
        <v>198</v>
      </c>
    </row>
    <row r="43" spans="5:11" x14ac:dyDescent="0.25">
      <c r="E43" t="s">
        <v>195</v>
      </c>
      <c r="F43">
        <v>2050</v>
      </c>
      <c r="G43" s="35">
        <v>2.379710566339819E-3</v>
      </c>
      <c r="H43">
        <v>2.379710566339819E-3</v>
      </c>
      <c r="I43" t="s">
        <v>172</v>
      </c>
      <c r="J43" t="s">
        <v>172</v>
      </c>
      <c r="K43" t="s">
        <v>198</v>
      </c>
    </row>
    <row r="44" spans="5:11" x14ac:dyDescent="0.25">
      <c r="E44" t="s">
        <v>195</v>
      </c>
      <c r="F44">
        <v>2050</v>
      </c>
      <c r="G44" s="35">
        <v>2.379710566339819E-3</v>
      </c>
      <c r="H44">
        <v>2.379710566339819E-3</v>
      </c>
      <c r="I44" t="s">
        <v>174</v>
      </c>
      <c r="J44" t="s">
        <v>174</v>
      </c>
      <c r="K44" t="s">
        <v>198</v>
      </c>
    </row>
    <row r="45" spans="5:11" x14ac:dyDescent="0.25">
      <c r="E45" t="s">
        <v>195</v>
      </c>
      <c r="F45">
        <v>2050</v>
      </c>
      <c r="G45" s="35">
        <v>2.379710566339819E-3</v>
      </c>
      <c r="H45">
        <v>2.379710566339819E-3</v>
      </c>
      <c r="I45" t="s">
        <v>176</v>
      </c>
      <c r="J45" t="s">
        <v>176</v>
      </c>
      <c r="K45" t="s">
        <v>198</v>
      </c>
    </row>
    <row r="46" spans="5:11" x14ac:dyDescent="0.25">
      <c r="E46" t="s">
        <v>195</v>
      </c>
      <c r="F46">
        <v>2050</v>
      </c>
      <c r="G46" s="35">
        <v>4.0218271931515297E-4</v>
      </c>
      <c r="H46">
        <v>4.0218271931515297E-4</v>
      </c>
      <c r="I46" t="s">
        <v>178</v>
      </c>
      <c r="J46" t="s">
        <v>178</v>
      </c>
      <c r="K46" t="s">
        <v>198</v>
      </c>
    </row>
    <row r="47" spans="5:11" x14ac:dyDescent="0.25">
      <c r="E47" t="s">
        <v>195</v>
      </c>
      <c r="F47">
        <v>2050</v>
      </c>
      <c r="G47" s="35">
        <v>4.0218271931515297E-4</v>
      </c>
      <c r="H47">
        <v>4.0218271931515297E-4</v>
      </c>
      <c r="I47" t="s">
        <v>180</v>
      </c>
      <c r="J47" t="s">
        <v>180</v>
      </c>
      <c r="K47" t="s">
        <v>198</v>
      </c>
    </row>
    <row r="48" spans="5:11" x14ac:dyDescent="0.25">
      <c r="E48" t="s">
        <v>195</v>
      </c>
      <c r="F48">
        <v>2050</v>
      </c>
      <c r="G48" s="35">
        <v>4.0218271931515297E-4</v>
      </c>
      <c r="H48">
        <v>4.0218271931515297E-4</v>
      </c>
      <c r="I48" t="s">
        <v>182</v>
      </c>
      <c r="J48" t="s">
        <v>182</v>
      </c>
      <c r="K48" t="s">
        <v>198</v>
      </c>
    </row>
    <row r="49" spans="5:11" x14ac:dyDescent="0.25">
      <c r="E49" t="s">
        <v>195</v>
      </c>
      <c r="F49">
        <v>2050</v>
      </c>
      <c r="G49" s="35">
        <v>6.2702086141761969E-4</v>
      </c>
      <c r="H49">
        <v>6.2702086141761969E-4</v>
      </c>
      <c r="I49" t="s">
        <v>184</v>
      </c>
      <c r="J49" t="s">
        <v>184</v>
      </c>
      <c r="K49" t="s">
        <v>198</v>
      </c>
    </row>
    <row r="50" spans="5:11" x14ac:dyDescent="0.25">
      <c r="E50" t="s">
        <v>195</v>
      </c>
      <c r="F50">
        <v>2050</v>
      </c>
      <c r="G50" s="35">
        <v>6.2702086141761969E-4</v>
      </c>
      <c r="H50">
        <v>6.2702086141761969E-4</v>
      </c>
      <c r="I50" t="s">
        <v>186</v>
      </c>
      <c r="J50" t="s">
        <v>186</v>
      </c>
      <c r="K50" t="s">
        <v>198</v>
      </c>
    </row>
    <row r="51" spans="5:11" x14ac:dyDescent="0.25">
      <c r="E51" t="s">
        <v>195</v>
      </c>
      <c r="F51">
        <v>2050</v>
      </c>
      <c r="G51" s="35">
        <v>6.2702086141761969E-4</v>
      </c>
      <c r="H51">
        <v>6.2702086141761969E-4</v>
      </c>
      <c r="I51" t="s">
        <v>188</v>
      </c>
      <c r="J51" t="s">
        <v>188</v>
      </c>
      <c r="K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BY-Demands</vt:lpstr>
      <vt:lpstr>REG_TRA_DEMANDS</vt:lpstr>
      <vt:lpstr>Regions</vt:lpstr>
      <vt:lpstr>DEMANDS</vt:lpstr>
      <vt:lpstr>Residential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2015-06-05T18:17:20Z</dcterms:created>
  <dcterms:modified xsi:type="dcterms:W3CDTF">2021-03-09T17:30:37Z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448997139930725</vt:r8>
  </property>
</Properties>
</file>