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bRES_TMPL\"/>
    </mc:Choice>
  </mc:AlternateContent>
  <xr:revisionPtr revIDLastSave="0" documentId="13_ncr:1_{BEDB45EC-5DB5-49FC-9671-B3C9575EDD19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Commodities" sheetId="6" r:id="rId1"/>
    <sheet name="TRA" sheetId="5" r:id="rId2"/>
    <sheet name="Purchase price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8" i="5" l="1"/>
  <c r="G226" i="5"/>
  <c r="Q122" i="5"/>
  <c r="Q121" i="5"/>
  <c r="Q119" i="5"/>
  <c r="Q120" i="5"/>
  <c r="Q118" i="5"/>
  <c r="Q116" i="5"/>
  <c r="Q117" i="5"/>
  <c r="Q115" i="5"/>
  <c r="Q113" i="5"/>
  <c r="Q114" i="5"/>
  <c r="Q112" i="5"/>
  <c r="Q111" i="5"/>
  <c r="Q110" i="5"/>
  <c r="Q109" i="5"/>
  <c r="Q106" i="5"/>
  <c r="L104" i="5"/>
  <c r="M104" i="5"/>
  <c r="J118" i="5"/>
  <c r="J119" i="5"/>
  <c r="J120" i="5"/>
  <c r="J155" i="5" l="1"/>
  <c r="J156" i="5"/>
  <c r="J157" i="5"/>
  <c r="J158" i="5"/>
  <c r="J159" i="5"/>
  <c r="J160" i="5"/>
  <c r="J163" i="5"/>
  <c r="J164" i="5"/>
  <c r="J165" i="5"/>
  <c r="J166" i="5"/>
  <c r="J167" i="5"/>
  <c r="J168" i="5"/>
  <c r="J171" i="5"/>
  <c r="J172" i="5"/>
  <c r="J173" i="5"/>
  <c r="J174" i="5"/>
  <c r="J175" i="5"/>
  <c r="J176" i="5"/>
  <c r="J179" i="5"/>
  <c r="J180" i="5"/>
  <c r="J178" i="5"/>
  <c r="J170" i="5"/>
  <c r="J162" i="5"/>
  <c r="J154" i="5"/>
  <c r="J150" i="5"/>
  <c r="I162" i="5"/>
  <c r="J151" i="5"/>
  <c r="J152" i="5"/>
  <c r="J145" i="5"/>
  <c r="J146" i="5"/>
  <c r="J147" i="5"/>
  <c r="J148" i="5"/>
  <c r="J14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2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21" i="5"/>
  <c r="J122" i="5"/>
  <c r="J104" i="5"/>
  <c r="B292" i="5"/>
  <c r="B293" i="5"/>
  <c r="B294" i="5" s="1"/>
  <c r="C184" i="5"/>
  <c r="C297" i="5"/>
  <c r="C298" i="5" s="1"/>
  <c r="C295" i="5"/>
  <c r="C296" i="5" s="1"/>
  <c r="C293" i="5"/>
  <c r="C294" i="5" s="1"/>
  <c r="C291" i="5"/>
  <c r="C292" i="5" s="1"/>
  <c r="C289" i="5"/>
  <c r="C290" i="5" s="1"/>
  <c r="C285" i="5"/>
  <c r="C286" i="5" s="1"/>
  <c r="C182" i="5"/>
  <c r="C287" i="5"/>
  <c r="C288" i="5" s="1"/>
  <c r="C283" i="5"/>
  <c r="C284" i="5" s="1"/>
  <c r="C281" i="5"/>
  <c r="C282" i="5" s="1"/>
  <c r="C279" i="5"/>
  <c r="C280" i="5" s="1"/>
  <c r="C277" i="5"/>
  <c r="C278" i="5" s="1"/>
  <c r="C275" i="5"/>
  <c r="C276" i="5" s="1"/>
  <c r="C273" i="5"/>
  <c r="C274" i="5" s="1"/>
  <c r="C271" i="5"/>
  <c r="C272" i="5" s="1"/>
  <c r="C269" i="5"/>
  <c r="C270" i="5" s="1"/>
  <c r="C267" i="5"/>
  <c r="C268" i="5" s="1"/>
  <c r="C265" i="5"/>
  <c r="C266" i="5" s="1"/>
  <c r="C259" i="5"/>
  <c r="C260" i="5" s="1"/>
  <c r="C255" i="5"/>
  <c r="C256" i="5" s="1"/>
  <c r="C261" i="5"/>
  <c r="C262" i="5" s="1"/>
  <c r="C263" i="5"/>
  <c r="C264" i="5" s="1"/>
  <c r="C257" i="5"/>
  <c r="C258" i="5" s="1"/>
  <c r="C253" i="5"/>
  <c r="C254" i="5" s="1"/>
  <c r="C251" i="5"/>
  <c r="C252" i="5" s="1"/>
  <c r="C249" i="5"/>
  <c r="C250" i="5" s="1"/>
  <c r="D223" i="5"/>
  <c r="D249" i="5" s="1"/>
  <c r="E223" i="5"/>
  <c r="F223" i="5"/>
  <c r="G223" i="5"/>
  <c r="H223" i="5"/>
  <c r="D224" i="5"/>
  <c r="D250" i="5" s="1"/>
  <c r="E224" i="5"/>
  <c r="F224" i="5"/>
  <c r="G224" i="5"/>
  <c r="H224" i="5"/>
  <c r="D225" i="5"/>
  <c r="D251" i="5" s="1"/>
  <c r="E225" i="5"/>
  <c r="F225" i="5"/>
  <c r="G225" i="5"/>
  <c r="H225" i="5"/>
  <c r="D226" i="5"/>
  <c r="D252" i="5" s="1"/>
  <c r="E226" i="5"/>
  <c r="F226" i="5"/>
  <c r="H226" i="5"/>
  <c r="D227" i="5"/>
  <c r="E227" i="5"/>
  <c r="F227" i="5"/>
  <c r="G227" i="5"/>
  <c r="H227" i="5"/>
  <c r="D228" i="5"/>
  <c r="E228" i="5"/>
  <c r="F228" i="5"/>
  <c r="G228" i="5"/>
  <c r="H228" i="5"/>
  <c r="D229" i="5"/>
  <c r="E229" i="5"/>
  <c r="F229" i="5"/>
  <c r="G229" i="5"/>
  <c r="H229" i="5"/>
  <c r="D230" i="5"/>
  <c r="E230" i="5"/>
  <c r="F230" i="5"/>
  <c r="G230" i="5"/>
  <c r="H230" i="5"/>
  <c r="D231" i="5"/>
  <c r="E231" i="5"/>
  <c r="F231" i="5"/>
  <c r="G231" i="5"/>
  <c r="H231" i="5"/>
  <c r="D232" i="5"/>
  <c r="E232" i="5"/>
  <c r="F232" i="5"/>
  <c r="G232" i="5"/>
  <c r="H232" i="5"/>
  <c r="D233" i="5"/>
  <c r="E233" i="5"/>
  <c r="F233" i="5"/>
  <c r="G233" i="5"/>
  <c r="H233" i="5"/>
  <c r="D234" i="5"/>
  <c r="E234" i="5"/>
  <c r="F234" i="5"/>
  <c r="G234" i="5"/>
  <c r="H234" i="5"/>
  <c r="D235" i="5"/>
  <c r="E235" i="5"/>
  <c r="F235" i="5"/>
  <c r="G235" i="5"/>
  <c r="H235" i="5"/>
  <c r="D236" i="5"/>
  <c r="E236" i="5"/>
  <c r="F236" i="5"/>
  <c r="G236" i="5"/>
  <c r="H236" i="5"/>
  <c r="D237" i="5"/>
  <c r="E237" i="5"/>
  <c r="F237" i="5"/>
  <c r="G237" i="5"/>
  <c r="H237" i="5"/>
  <c r="D238" i="5"/>
  <c r="E238" i="5"/>
  <c r="F238" i="5"/>
  <c r="G238" i="5"/>
  <c r="H238" i="5"/>
  <c r="D239" i="5"/>
  <c r="E239" i="5"/>
  <c r="F239" i="5"/>
  <c r="G239" i="5"/>
  <c r="H239" i="5"/>
  <c r="D240" i="5"/>
  <c r="E240" i="5"/>
  <c r="F240" i="5"/>
  <c r="G240" i="5"/>
  <c r="H240" i="5"/>
  <c r="D241" i="5"/>
  <c r="E241" i="5"/>
  <c r="F241" i="5"/>
  <c r="G241" i="5"/>
  <c r="H241" i="5"/>
  <c r="D242" i="5"/>
  <c r="E242" i="5"/>
  <c r="F242" i="5"/>
  <c r="G242" i="5"/>
  <c r="H242" i="5"/>
  <c r="D243" i="5"/>
  <c r="E243" i="5"/>
  <c r="F243" i="5"/>
  <c r="G243" i="5"/>
  <c r="H243" i="5"/>
  <c r="D244" i="5"/>
  <c r="E244" i="5"/>
  <c r="F244" i="5"/>
  <c r="G244" i="5"/>
  <c r="H244" i="5"/>
  <c r="D245" i="5"/>
  <c r="E245" i="5"/>
  <c r="F245" i="5"/>
  <c r="G245" i="5"/>
  <c r="H245" i="5"/>
  <c r="D246" i="5"/>
  <c r="E246" i="5"/>
  <c r="F246" i="5"/>
  <c r="G246" i="5"/>
  <c r="H246" i="5"/>
  <c r="D247" i="5"/>
  <c r="E247" i="5"/>
  <c r="F247" i="5"/>
  <c r="G247" i="5"/>
  <c r="H247" i="5"/>
  <c r="D248" i="5"/>
  <c r="E248" i="5"/>
  <c r="F248" i="5"/>
  <c r="G248" i="5"/>
  <c r="H248" i="5"/>
  <c r="C243" i="5"/>
  <c r="C244" i="5"/>
  <c r="C221" i="5"/>
  <c r="C222" i="5" s="1"/>
  <c r="C248" i="5" s="1"/>
  <c r="C219" i="5"/>
  <c r="C220" i="5" s="1"/>
  <c r="C246" i="5" s="1"/>
  <c r="C215" i="5"/>
  <c r="C216" i="5" s="1"/>
  <c r="C242" i="5" s="1"/>
  <c r="C213" i="5"/>
  <c r="C214" i="5" s="1"/>
  <c r="C240" i="5" s="1"/>
  <c r="C211" i="5"/>
  <c r="C212" i="5" s="1"/>
  <c r="C238" i="5" s="1"/>
  <c r="C209" i="5"/>
  <c r="C210" i="5" s="1"/>
  <c r="C236" i="5" s="1"/>
  <c r="C207" i="5"/>
  <c r="C208" i="5" s="1"/>
  <c r="C234" i="5" s="1"/>
  <c r="C205" i="5"/>
  <c r="C206" i="5" s="1"/>
  <c r="C232" i="5" s="1"/>
  <c r="C203" i="5"/>
  <c r="C204" i="5" s="1"/>
  <c r="C230" i="5" s="1"/>
  <c r="C201" i="5"/>
  <c r="C202" i="5" s="1"/>
  <c r="C228" i="5" s="1"/>
  <c r="C199" i="5"/>
  <c r="C200" i="5" s="1"/>
  <c r="C226" i="5" s="1"/>
  <c r="C197" i="5"/>
  <c r="C198" i="5" s="1"/>
  <c r="C224" i="5" s="1"/>
  <c r="C195" i="5"/>
  <c r="C196" i="5" s="1"/>
  <c r="C187" i="5"/>
  <c r="C186" i="5"/>
  <c r="C183" i="5"/>
  <c r="C178" i="5"/>
  <c r="C174" i="5"/>
  <c r="C173" i="5"/>
  <c r="C171" i="5"/>
  <c r="C170" i="5"/>
  <c r="C166" i="5"/>
  <c r="C165" i="5"/>
  <c r="C163" i="5"/>
  <c r="C162" i="5"/>
  <c r="C158" i="5"/>
  <c r="C157" i="5"/>
  <c r="C156" i="5"/>
  <c r="C155" i="5"/>
  <c r="C154" i="5"/>
  <c r="C152" i="5"/>
  <c r="C146" i="5"/>
  <c r="C144" i="5"/>
  <c r="C137" i="5"/>
  <c r="C136" i="5"/>
  <c r="C135" i="5"/>
  <c r="C134" i="5"/>
  <c r="C133" i="5"/>
  <c r="C132" i="5"/>
  <c r="C131" i="5"/>
  <c r="C130" i="5"/>
  <c r="C128" i="5"/>
  <c r="C127" i="5"/>
  <c r="C125" i="5"/>
  <c r="C124" i="5"/>
  <c r="C117" i="5"/>
  <c r="C116" i="5"/>
  <c r="C115" i="5"/>
  <c r="C114" i="5"/>
  <c r="C113" i="5"/>
  <c r="C111" i="5"/>
  <c r="C108" i="5"/>
  <c r="C107" i="5"/>
  <c r="C105" i="5"/>
  <c r="C104" i="5"/>
  <c r="C112" i="5"/>
  <c r="C110" i="5"/>
  <c r="C101" i="5"/>
  <c r="R171" i="5"/>
  <c r="R172" i="5" s="1"/>
  <c r="R173" i="5" s="1"/>
  <c r="R174" i="5" s="1"/>
  <c r="R175" i="5" s="1"/>
  <c r="R176" i="5" s="1"/>
  <c r="L180" i="5"/>
  <c r="R163" i="5"/>
  <c r="R164" i="5" s="1"/>
  <c r="R165" i="5" s="1"/>
  <c r="R166" i="5" s="1"/>
  <c r="R167" i="5" s="1"/>
  <c r="R168" i="5" s="1"/>
  <c r="L179" i="5"/>
  <c r="L171" i="5"/>
  <c r="L172" i="5"/>
  <c r="L173" i="5"/>
  <c r="L174" i="5"/>
  <c r="L175" i="5"/>
  <c r="L176" i="5"/>
  <c r="L155" i="5"/>
  <c r="L156" i="5"/>
  <c r="L157" i="5"/>
  <c r="L158" i="5"/>
  <c r="L159" i="5"/>
  <c r="L160" i="5"/>
  <c r="L178" i="5"/>
  <c r="L170" i="5"/>
  <c r="L154" i="5"/>
  <c r="L151" i="5"/>
  <c r="L152" i="5"/>
  <c r="L150" i="5"/>
  <c r="L145" i="5"/>
  <c r="L146" i="5"/>
  <c r="L147" i="5"/>
  <c r="L148" i="5"/>
  <c r="L14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24" i="5"/>
  <c r="L102" i="5"/>
  <c r="L101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D93" i="5"/>
  <c r="E93" i="5"/>
  <c r="E92" i="5"/>
  <c r="D92" i="5"/>
  <c r="D187" i="5"/>
  <c r="D186" i="5"/>
  <c r="B187" i="5"/>
  <c r="B297" i="5" s="1"/>
  <c r="B298" i="5" s="1"/>
  <c r="B186" i="5"/>
  <c r="B295" i="5" s="1"/>
  <c r="B296" i="5" s="1"/>
  <c r="D183" i="5"/>
  <c r="D184" i="5"/>
  <c r="D182" i="5"/>
  <c r="E88" i="5"/>
  <c r="E89" i="5"/>
  <c r="E90" i="5"/>
  <c r="D89" i="5"/>
  <c r="B183" i="5" s="1"/>
  <c r="B287" i="5" s="1"/>
  <c r="B288" i="5" s="1"/>
  <c r="D90" i="5"/>
  <c r="B184" i="5" s="1"/>
  <c r="B289" i="5" s="1"/>
  <c r="B290" i="5" s="1"/>
  <c r="B291" i="5" s="1"/>
  <c r="D88" i="5"/>
  <c r="B182" i="5" s="1"/>
  <c r="B283" i="5" s="1"/>
  <c r="B284" i="5" s="1"/>
  <c r="B285" i="5" l="1"/>
  <c r="B286" i="5" s="1"/>
  <c r="C237" i="5"/>
  <c r="C229" i="5"/>
  <c r="C245" i="5"/>
  <c r="C235" i="5"/>
  <c r="C227" i="5"/>
  <c r="C223" i="5"/>
  <c r="C241" i="5"/>
  <c r="C233" i="5"/>
  <c r="C225" i="5"/>
  <c r="C247" i="5"/>
  <c r="C239" i="5"/>
  <c r="C231" i="5"/>
  <c r="Q125" i="5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D170" i="5" l="1"/>
  <c r="D171" i="5" s="1"/>
  <c r="D172" i="5" s="1"/>
  <c r="D173" i="5" s="1"/>
  <c r="D174" i="5" s="1"/>
  <c r="D175" i="5" s="1"/>
  <c r="D176" i="5" s="1"/>
  <c r="D162" i="5"/>
  <c r="D163" i="5" s="1"/>
  <c r="D164" i="5" s="1"/>
  <c r="D165" i="5" s="1"/>
  <c r="D166" i="5" s="1"/>
  <c r="D167" i="5" s="1"/>
  <c r="D168" i="5" s="1"/>
  <c r="D154" i="5"/>
  <c r="D155" i="5" s="1"/>
  <c r="D156" i="5" s="1"/>
  <c r="D157" i="5" s="1"/>
  <c r="D158" i="5" s="1"/>
  <c r="D159" i="5" s="1"/>
  <c r="D160" i="5" s="1"/>
  <c r="E162" i="5" l="1"/>
  <c r="K162" i="5"/>
  <c r="M162" i="5"/>
  <c r="N162" i="5"/>
  <c r="O162" i="5"/>
  <c r="P162" i="5"/>
  <c r="T162" i="5"/>
  <c r="E163" i="5"/>
  <c r="I163" i="5"/>
  <c r="K163" i="5"/>
  <c r="M163" i="5"/>
  <c r="N163" i="5"/>
  <c r="O163" i="5"/>
  <c r="P163" i="5"/>
  <c r="T163" i="5"/>
  <c r="I164" i="5"/>
  <c r="K164" i="5"/>
  <c r="M164" i="5"/>
  <c r="N164" i="5"/>
  <c r="O164" i="5"/>
  <c r="P164" i="5"/>
  <c r="T164" i="5"/>
  <c r="E165" i="5"/>
  <c r="I165" i="5"/>
  <c r="K165" i="5"/>
  <c r="M165" i="5"/>
  <c r="N165" i="5"/>
  <c r="O165" i="5"/>
  <c r="P165" i="5"/>
  <c r="T165" i="5"/>
  <c r="E166" i="5"/>
  <c r="I166" i="5"/>
  <c r="K166" i="5"/>
  <c r="M166" i="5"/>
  <c r="N166" i="5"/>
  <c r="O166" i="5"/>
  <c r="P166" i="5"/>
  <c r="T166" i="5"/>
  <c r="E167" i="5"/>
  <c r="I167" i="5"/>
  <c r="K167" i="5"/>
  <c r="M167" i="5"/>
  <c r="N167" i="5"/>
  <c r="O167" i="5"/>
  <c r="P167" i="5"/>
  <c r="T167" i="5"/>
  <c r="I168" i="5"/>
  <c r="K168" i="5"/>
  <c r="M168" i="5"/>
  <c r="N168" i="5"/>
  <c r="O168" i="5"/>
  <c r="P168" i="5"/>
  <c r="T168" i="5"/>
  <c r="D178" i="5"/>
  <c r="D179" i="5" s="1"/>
  <c r="D180" i="5" s="1"/>
  <c r="E68" i="5"/>
  <c r="E69" i="5"/>
  <c r="E70" i="5"/>
  <c r="E71" i="5"/>
  <c r="E72" i="5"/>
  <c r="E73" i="5"/>
  <c r="E74" i="5"/>
  <c r="D69" i="5"/>
  <c r="B163" i="5" s="1"/>
  <c r="D70" i="5"/>
  <c r="B164" i="5" s="1"/>
  <c r="D71" i="5"/>
  <c r="B165" i="5" s="1"/>
  <c r="B269" i="5" s="1"/>
  <c r="B270" i="5" s="1"/>
  <c r="D72" i="5"/>
  <c r="B166" i="5" s="1"/>
  <c r="B271" i="5" s="1"/>
  <c r="B272" i="5" s="1"/>
  <c r="D73" i="5"/>
  <c r="B167" i="5" s="1"/>
  <c r="D74" i="5"/>
  <c r="B168" i="5" s="1"/>
  <c r="D68" i="5"/>
  <c r="B162" i="5" s="1"/>
  <c r="B265" i="5" s="1"/>
  <c r="B266" i="5" l="1"/>
  <c r="B267" i="5"/>
  <c r="B268" i="5" s="1"/>
  <c r="L162" i="5"/>
  <c r="L163" i="5"/>
  <c r="L168" i="5"/>
  <c r="L165" i="5"/>
  <c r="L167" i="5"/>
  <c r="L166" i="5"/>
  <c r="L164" i="5"/>
  <c r="I105" i="5"/>
  <c r="K105" i="5" s="1"/>
  <c r="I104" i="5"/>
  <c r="K104" i="5" s="1"/>
  <c r="M105" i="5" l="1"/>
  <c r="L105" i="5" s="1"/>
  <c r="C180" i="5"/>
  <c r="C179" i="5"/>
  <c r="C176" i="5"/>
  <c r="C168" i="5" s="1"/>
  <c r="C175" i="5"/>
  <c r="C167" i="5" s="1"/>
  <c r="C172" i="5"/>
  <c r="C164" i="5" s="1"/>
  <c r="C160" i="5"/>
  <c r="C159" i="5"/>
  <c r="C151" i="5"/>
  <c r="C150" i="5"/>
  <c r="C148" i="5"/>
  <c r="C147" i="5"/>
  <c r="C145" i="5"/>
  <c r="C142" i="5"/>
  <c r="C141" i="5"/>
  <c r="C140" i="5"/>
  <c r="C139" i="5"/>
  <c r="C138" i="5"/>
  <c r="C129" i="5"/>
  <c r="C126" i="5"/>
  <c r="C122" i="5"/>
  <c r="C121" i="5"/>
  <c r="C120" i="5"/>
  <c r="C119" i="5"/>
  <c r="C118" i="5"/>
  <c r="C109" i="5"/>
  <c r="C106" i="5"/>
  <c r="C102" i="5"/>
  <c r="D102" i="5"/>
  <c r="D101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4" i="5"/>
  <c r="D145" i="5"/>
  <c r="D146" i="5"/>
  <c r="D147" i="5"/>
  <c r="D148" i="5"/>
  <c r="D150" i="5"/>
  <c r="D151" i="5"/>
  <c r="D152" i="5"/>
  <c r="D80" i="5" l="1"/>
  <c r="B174" i="5" s="1"/>
  <c r="B279" i="5" s="1"/>
  <c r="B280" i="5" s="1"/>
  <c r="E80" i="5"/>
  <c r="D81" i="5"/>
  <c r="B175" i="5" s="1"/>
  <c r="E81" i="5"/>
  <c r="D82" i="5"/>
  <c r="B176" i="5" s="1"/>
  <c r="E82" i="5"/>
  <c r="D64" i="5"/>
  <c r="E64" i="5"/>
  <c r="B158" i="5" l="1"/>
  <c r="B91" i="7"/>
  <c r="B90" i="7"/>
  <c r="K72" i="7"/>
  <c r="J72" i="7"/>
  <c r="I72" i="7"/>
  <c r="H72" i="7"/>
  <c r="G72" i="7"/>
  <c r="F72" i="7"/>
  <c r="E72" i="7"/>
  <c r="D72" i="7"/>
  <c r="C72" i="7"/>
  <c r="B72" i="7"/>
  <c r="K71" i="7"/>
  <c r="J71" i="7"/>
  <c r="I71" i="7"/>
  <c r="H71" i="7"/>
  <c r="G71" i="7"/>
  <c r="F71" i="7"/>
  <c r="E71" i="7"/>
  <c r="D71" i="7"/>
  <c r="C71" i="7"/>
  <c r="B71" i="7"/>
  <c r="K70" i="7"/>
  <c r="J70" i="7"/>
  <c r="I70" i="7"/>
  <c r="H70" i="7"/>
  <c r="G70" i="7"/>
  <c r="F70" i="7"/>
  <c r="E70" i="7"/>
  <c r="D70" i="7"/>
  <c r="C70" i="7"/>
  <c r="B70" i="7"/>
  <c r="K69" i="7"/>
  <c r="J69" i="7"/>
  <c r="I69" i="7"/>
  <c r="H69" i="7"/>
  <c r="G69" i="7"/>
  <c r="F69" i="7"/>
  <c r="E69" i="7"/>
  <c r="D69" i="7"/>
  <c r="C69" i="7"/>
  <c r="B69" i="7"/>
  <c r="K68" i="7"/>
  <c r="J68" i="7"/>
  <c r="I68" i="7"/>
  <c r="H68" i="7"/>
  <c r="G68" i="7"/>
  <c r="F68" i="7"/>
  <c r="E68" i="7"/>
  <c r="D68" i="7"/>
  <c r="C68" i="7"/>
  <c r="B68" i="7"/>
  <c r="K67" i="7"/>
  <c r="J67" i="7"/>
  <c r="I67" i="7"/>
  <c r="H67" i="7"/>
  <c r="G67" i="7"/>
  <c r="F67" i="7"/>
  <c r="E67" i="7"/>
  <c r="D67" i="7"/>
  <c r="C67" i="7"/>
  <c r="B67" i="7"/>
  <c r="K66" i="7"/>
  <c r="J66" i="7"/>
  <c r="I66" i="7"/>
  <c r="H66" i="7"/>
  <c r="G66" i="7"/>
  <c r="F66" i="7"/>
  <c r="E66" i="7"/>
  <c r="D66" i="7"/>
  <c r="C66" i="7"/>
  <c r="B66" i="7"/>
  <c r="K65" i="7"/>
  <c r="K73" i="7"/>
  <c r="J65" i="7"/>
  <c r="I65" i="7"/>
  <c r="H65" i="7"/>
  <c r="H73" i="7"/>
  <c r="G65" i="7"/>
  <c r="G73" i="7"/>
  <c r="F65" i="7"/>
  <c r="F73" i="7"/>
  <c r="E65" i="7"/>
  <c r="D65" i="7"/>
  <c r="D73" i="7"/>
  <c r="C65" i="7"/>
  <c r="C73" i="7"/>
  <c r="B6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K85" i="7"/>
  <c r="H83" i="7"/>
  <c r="B79" i="7"/>
  <c r="H80" i="7"/>
  <c r="F85" i="7"/>
  <c r="D86" i="7"/>
  <c r="K81" i="7"/>
  <c r="I82" i="7"/>
  <c r="D85" i="7"/>
  <c r="J82" i="7"/>
  <c r="D82" i="7"/>
  <c r="E79" i="7"/>
  <c r="C80" i="7"/>
  <c r="K80" i="7"/>
  <c r="I81" i="7"/>
  <c r="C84" i="7"/>
  <c r="K84" i="7"/>
  <c r="I85" i="7"/>
  <c r="G86" i="7"/>
  <c r="C81" i="7"/>
  <c r="C85" i="7"/>
  <c r="D80" i="7"/>
  <c r="B81" i="7"/>
  <c r="J81" i="7"/>
  <c r="H82" i="7"/>
  <c r="F83" i="7"/>
  <c r="D84" i="7"/>
  <c r="J85" i="7"/>
  <c r="H86" i="7"/>
  <c r="I86" i="7"/>
  <c r="E80" i="7"/>
  <c r="G83" i="7"/>
  <c r="F80" i="7"/>
  <c r="D81" i="7"/>
  <c r="B86" i="7"/>
  <c r="J86" i="7"/>
  <c r="I79" i="7"/>
  <c r="G80" i="7"/>
  <c r="E81" i="7"/>
  <c r="C82" i="7"/>
  <c r="K82" i="7"/>
  <c r="G84" i="7"/>
  <c r="E85" i="7"/>
  <c r="C86" i="7"/>
  <c r="K86" i="7"/>
  <c r="I73" i="7"/>
  <c r="G79" i="7"/>
  <c r="F79" i="7"/>
  <c r="B73" i="7"/>
  <c r="J83" i="7"/>
  <c r="J73" i="7"/>
  <c r="H79" i="7"/>
  <c r="E73" i="7"/>
  <c r="H84" i="7"/>
  <c r="I87" i="7"/>
  <c r="B83" i="7"/>
  <c r="E83" i="7"/>
  <c r="E84" i="7"/>
  <c r="F86" i="7"/>
  <c r="H85" i="7"/>
  <c r="J84" i="7"/>
  <c r="B84" i="7"/>
  <c r="D83" i="7"/>
  <c r="F82" i="7"/>
  <c r="F87" i="7"/>
  <c r="H81" i="7"/>
  <c r="H87" i="7"/>
  <c r="J80" i="7"/>
  <c r="B80" i="7"/>
  <c r="B87" i="7"/>
  <c r="D79" i="7"/>
  <c r="E86" i="7"/>
  <c r="G85" i="7"/>
  <c r="I84" i="7"/>
  <c r="K83" i="7"/>
  <c r="C83" i="7"/>
  <c r="E82" i="7"/>
  <c r="E87" i="7"/>
  <c r="G81" i="7"/>
  <c r="G87" i="7"/>
  <c r="I80" i="7"/>
  <c r="K79" i="7"/>
  <c r="C79" i="7"/>
  <c r="I83" i="7"/>
  <c r="B82" i="7"/>
  <c r="B85" i="7"/>
  <c r="F84" i="7"/>
  <c r="G82" i="7"/>
  <c r="J79" i="7"/>
  <c r="F81" i="7"/>
  <c r="C87" i="7"/>
  <c r="K87" i="7"/>
  <c r="J87" i="7"/>
  <c r="D87" i="7"/>
  <c r="D8" i="5"/>
  <c r="B102" i="5" s="1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50" i="5"/>
  <c r="E51" i="5"/>
  <c r="E52" i="5"/>
  <c r="E53" i="5"/>
  <c r="E54" i="5"/>
  <c r="E56" i="5"/>
  <c r="E57" i="5"/>
  <c r="E58" i="5"/>
  <c r="E60" i="5"/>
  <c r="E61" i="5"/>
  <c r="E62" i="5"/>
  <c r="E63" i="5"/>
  <c r="E65" i="5"/>
  <c r="E66" i="5"/>
  <c r="E76" i="5"/>
  <c r="E77" i="5"/>
  <c r="E78" i="5"/>
  <c r="E79" i="5"/>
  <c r="E84" i="5"/>
  <c r="E85" i="5"/>
  <c r="E86" i="5"/>
  <c r="D86" i="5"/>
  <c r="B180" i="5" s="1"/>
  <c r="D18" i="5"/>
  <c r="D19" i="5"/>
  <c r="D20" i="5"/>
  <c r="D21" i="5"/>
  <c r="D22" i="5"/>
  <c r="D23" i="5"/>
  <c r="D24" i="5"/>
  <c r="B118" i="5" s="1"/>
  <c r="D25" i="5"/>
  <c r="B119" i="5" s="1"/>
  <c r="D26" i="5"/>
  <c r="B120" i="5" s="1"/>
  <c r="D27" i="5"/>
  <c r="B121" i="5" s="1"/>
  <c r="D28" i="5"/>
  <c r="B122" i="5" s="1"/>
  <c r="D30" i="5"/>
  <c r="B124" i="5" s="1"/>
  <c r="B223" i="5" s="1"/>
  <c r="B224" i="5" s="1"/>
  <c r="D31" i="5"/>
  <c r="B125" i="5" s="1"/>
  <c r="B225" i="5" s="1"/>
  <c r="B226" i="5" s="1"/>
  <c r="D32" i="5"/>
  <c r="D33" i="5"/>
  <c r="B127" i="5" s="1"/>
  <c r="B229" i="5" s="1"/>
  <c r="B230" i="5" s="1"/>
  <c r="D34" i="5"/>
  <c r="B128" i="5" s="1"/>
  <c r="B231" i="5" s="1"/>
  <c r="B232" i="5" s="1"/>
  <c r="D35" i="5"/>
  <c r="B129" i="5" s="1"/>
  <c r="D36" i="5"/>
  <c r="B130" i="5" s="1"/>
  <c r="B233" i="5" s="1"/>
  <c r="B234" i="5" s="1"/>
  <c r="D37" i="5"/>
  <c r="B131" i="5" s="1"/>
  <c r="B235" i="5" s="1"/>
  <c r="B236" i="5" s="1"/>
  <c r="D38" i="5"/>
  <c r="D39" i="5"/>
  <c r="D40" i="5"/>
  <c r="D41" i="5"/>
  <c r="D42" i="5"/>
  <c r="D43" i="5"/>
  <c r="D44" i="5"/>
  <c r="B138" i="5" s="1"/>
  <c r="D45" i="5"/>
  <c r="B139" i="5" s="1"/>
  <c r="D46" i="5"/>
  <c r="B140" i="5" s="1"/>
  <c r="D47" i="5"/>
  <c r="B141" i="5" s="1"/>
  <c r="D48" i="5"/>
  <c r="B142" i="5" s="1"/>
  <c r="D50" i="5"/>
  <c r="B144" i="5" s="1"/>
  <c r="B249" i="5" s="1"/>
  <c r="B250" i="5" s="1"/>
  <c r="D51" i="5"/>
  <c r="B145" i="5" s="1"/>
  <c r="D52" i="5"/>
  <c r="B146" i="5" s="1"/>
  <c r="B251" i="5" s="1"/>
  <c r="B252" i="5" s="1"/>
  <c r="D53" i="5"/>
  <c r="B147" i="5" s="1"/>
  <c r="D54" i="5"/>
  <c r="B148" i="5" s="1"/>
  <c r="D56" i="5"/>
  <c r="B150" i="5" s="1"/>
  <c r="D57" i="5"/>
  <c r="B151" i="5" s="1"/>
  <c r="D58" i="5"/>
  <c r="B152" i="5" s="1"/>
  <c r="B253" i="5" s="1"/>
  <c r="B254" i="5" s="1"/>
  <c r="D60" i="5"/>
  <c r="B154" i="5" s="1"/>
  <c r="B255" i="5" s="1"/>
  <c r="B256" i="5" s="1"/>
  <c r="D61" i="5"/>
  <c r="B155" i="5" s="1"/>
  <c r="B257" i="5" s="1"/>
  <c r="B258" i="5" s="1"/>
  <c r="D62" i="5"/>
  <c r="D63" i="5"/>
  <c r="B157" i="5" s="1"/>
  <c r="B261" i="5" s="1"/>
  <c r="B262" i="5" s="1"/>
  <c r="D65" i="5"/>
  <c r="B159" i="5" s="1"/>
  <c r="D66" i="5"/>
  <c r="B160" i="5" s="1"/>
  <c r="D76" i="5"/>
  <c r="B170" i="5" s="1"/>
  <c r="B273" i="5" s="1"/>
  <c r="B274" i="5" s="1"/>
  <c r="D77" i="5"/>
  <c r="B171" i="5" s="1"/>
  <c r="B275" i="5" s="1"/>
  <c r="B276" i="5" s="1"/>
  <c r="D78" i="5"/>
  <c r="B172" i="5" s="1"/>
  <c r="D79" i="5"/>
  <c r="B173" i="5" s="1"/>
  <c r="B277" i="5" s="1"/>
  <c r="B278" i="5" s="1"/>
  <c r="D84" i="5"/>
  <c r="B178" i="5" s="1"/>
  <c r="B281" i="5" s="1"/>
  <c r="B282" i="5" s="1"/>
  <c r="D85" i="5"/>
  <c r="B179" i="5" s="1"/>
  <c r="D10" i="5"/>
  <c r="B104" i="5" s="1"/>
  <c r="B197" i="5" s="1"/>
  <c r="B198" i="5" s="1"/>
  <c r="D11" i="5"/>
  <c r="B105" i="5" s="1"/>
  <c r="B199" i="5" s="1"/>
  <c r="B200" i="5" s="1"/>
  <c r="D12" i="5"/>
  <c r="D13" i="5"/>
  <c r="B107" i="5" s="1"/>
  <c r="B203" i="5" s="1"/>
  <c r="B204" i="5" s="1"/>
  <c r="D14" i="5"/>
  <c r="B108" i="5" s="1"/>
  <c r="B205" i="5" s="1"/>
  <c r="B206" i="5" s="1"/>
  <c r="D15" i="5"/>
  <c r="B109" i="5" s="1"/>
  <c r="D16" i="5"/>
  <c r="B110" i="5" s="1"/>
  <c r="B207" i="5" s="1"/>
  <c r="B208" i="5" s="1"/>
  <c r="D17" i="5"/>
  <c r="B111" i="5" s="1"/>
  <c r="B209" i="5" s="1"/>
  <c r="B210" i="5" s="1"/>
  <c r="D7" i="5"/>
  <c r="B101" i="5" s="1"/>
  <c r="B195" i="5" s="1"/>
  <c r="B196" i="5" s="1"/>
  <c r="B263" i="5" l="1"/>
  <c r="B264" i="5" s="1"/>
  <c r="B135" i="5"/>
  <c r="B134" i="5"/>
  <c r="B106" i="5"/>
  <c r="B133" i="5"/>
  <c r="B116" i="5"/>
  <c r="B132" i="5"/>
  <c r="B115" i="5"/>
  <c r="B114" i="5"/>
  <c r="B126" i="5"/>
  <c r="B113" i="5"/>
  <c r="B136" i="5"/>
  <c r="B117" i="5"/>
  <c r="B156" i="5"/>
  <c r="B137" i="5"/>
  <c r="B112" i="5"/>
  <c r="B259" i="5" l="1"/>
  <c r="B260" i="5" s="1"/>
  <c r="B241" i="5"/>
  <c r="B242" i="5" s="1"/>
  <c r="B243" i="5"/>
  <c r="B244" i="5" s="1"/>
  <c r="B247" i="5"/>
  <c r="B248" i="5" s="1"/>
  <c r="B239" i="5"/>
  <c r="B240" i="5" s="1"/>
  <c r="B245" i="5"/>
  <c r="B246" i="5" s="1"/>
  <c r="B237" i="5"/>
  <c r="B238" i="5" s="1"/>
  <c r="B227" i="5"/>
  <c r="B228" i="5" s="1"/>
  <c r="B217" i="5"/>
  <c r="B218" i="5" s="1"/>
  <c r="B219" i="5"/>
  <c r="B220" i="5" s="1"/>
  <c r="B221" i="5"/>
  <c r="B222" i="5" s="1"/>
  <c r="B215" i="5"/>
  <c r="B216" i="5" s="1"/>
  <c r="B213" i="5"/>
  <c r="B214" i="5" s="1"/>
  <c r="B211" i="5"/>
  <c r="B212" i="5" s="1"/>
  <c r="B201" i="5"/>
  <c r="B20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McDonagh, Shane</author>
  </authors>
  <commentList>
    <comment ref="N158" authorId="0" shapeId="0" xr:uid="{B1EF7E76-3B15-41F9-828C-665E0AA36C1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Diesel PHEV O&amp;M</t>
        </r>
      </text>
    </comment>
    <comment ref="B173" authorId="0" shapeId="0" xr:uid="{D7F6B638-06DB-476A-9A7A-52F66837F5FA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74" authorId="0" shapeId="0" xr:uid="{6D8EE3E3-F20A-4B40-AEF1-B0DBC49210F9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75" authorId="0" shapeId="0" xr:uid="{F05AAF48-6722-4F63-9F4A-8F55BDFA534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  <comment ref="N175" authorId="0" shapeId="0" xr:uid="{94EFD0A5-4D87-471B-B4DE-580DE3E7310B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CNG</t>
        </r>
      </text>
    </comment>
    <comment ref="B176" authorId="0" shapeId="0" xr:uid="{EB52D973-615A-43D8-8856-25EE78A9CC7E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</commentList>
</comments>
</file>

<file path=xl/sharedStrings.xml><?xml version="1.0" encoding="utf-8"?>
<sst xmlns="http://schemas.openxmlformats.org/spreadsheetml/2006/main" count="805" uniqueCount="390">
  <si>
    <t>~FI_T</t>
  </si>
  <si>
    <t>TechName</t>
  </si>
  <si>
    <t>TechDesc</t>
  </si>
  <si>
    <t>Comm-IN</t>
  </si>
  <si>
    <t>Comm-OUT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</si>
  <si>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</si>
  <si>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</si>
  <si>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</si>
  <si>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</si>
  <si>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</si>
  <si>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</si>
  <si>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</si>
  <si>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</si>
  <si>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</si>
  <si>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</si>
  <si>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</si>
  <si>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</si>
  <si>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</si>
  <si>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</si>
  <si>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</si>
  <si>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</si>
  <si>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CAP2ACT</t>
  </si>
  <si>
    <t>Efficiency</t>
  </si>
  <si>
    <t>Capacity to Activity Factor</t>
  </si>
  <si>
    <t>Region</t>
  </si>
  <si>
    <t>*Process Set Membership</t>
  </si>
  <si>
    <t>Region Name</t>
  </si>
  <si>
    <t>TimeSlice level of Process Activity</t>
  </si>
  <si>
    <t>Primary Commodity Group</t>
  </si>
  <si>
    <t>DMD</t>
  </si>
  <si>
    <t>ACTFLO~DEMO</t>
  </si>
  <si>
    <t>LIFE</t>
  </si>
  <si>
    <t>*Technology Name</t>
  </si>
  <si>
    <t>Utilisation Factor</t>
  </si>
  <si>
    <t>Activity to Flo</t>
  </si>
  <si>
    <t>Lifetime</t>
  </si>
  <si>
    <t>*Units</t>
  </si>
  <si>
    <t>'000 km</t>
  </si>
  <si>
    <t>Years</t>
  </si>
  <si>
    <t>bvkm/mvkm</t>
  </si>
  <si>
    <t>TRAELC</t>
  </si>
  <si>
    <t xml:space="preserve">Commodities 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</si>
  <si>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</si>
  <si>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</si>
  <si>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</si>
  <si>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</si>
  <si>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</si>
  <si>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</si>
  <si>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</si>
  <si>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</si>
  <si>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</si>
  <si>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</si>
  <si>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</si>
  <si>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Balance equation</t>
  </si>
  <si>
    <t>Timeslice Level</t>
  </si>
  <si>
    <t>Peak Monitoring</t>
  </si>
  <si>
    <t>Electricity Indicator</t>
  </si>
  <si>
    <t>End-use technologies</t>
  </si>
  <si>
    <t>Description</t>
  </si>
  <si>
    <t>NRG</t>
  </si>
  <si>
    <t>TRAWLK</t>
  </si>
  <si>
    <t>PJ</t>
  </si>
  <si>
    <t>TRACYC</t>
  </si>
  <si>
    <t>TRAGSL</t>
  </si>
  <si>
    <t>TRADST</t>
  </si>
  <si>
    <t>Diesel</t>
  </si>
  <si>
    <t>TRAETH</t>
  </si>
  <si>
    <t>TRABDL</t>
  </si>
  <si>
    <t>TRACNG</t>
  </si>
  <si>
    <t>Private cars</t>
  </si>
  <si>
    <t>TRABNG</t>
  </si>
  <si>
    <t>DAYNITE</t>
  </si>
  <si>
    <t>ELC</t>
  </si>
  <si>
    <t>TRAKER</t>
  </si>
  <si>
    <t>DEM</t>
  </si>
  <si>
    <t>Transport Demand: Goods vehicle for freight</t>
  </si>
  <si>
    <t>Freights</t>
  </si>
  <si>
    <t>TTURS</t>
  </si>
  <si>
    <t xml:space="preserve">Transport Demand: Turism fuel </t>
  </si>
  <si>
    <t>TNAV</t>
  </si>
  <si>
    <t xml:space="preserve">Transport Demand: Navigation fuel </t>
  </si>
  <si>
    <t>TOTH</t>
  </si>
  <si>
    <t>Transport Demand: Unspecified fuel</t>
  </si>
  <si>
    <t>TAVIDOM</t>
  </si>
  <si>
    <t>Transport Demand: Aviation domestic</t>
  </si>
  <si>
    <t>TAVIINT</t>
  </si>
  <si>
    <t>Transport Demand: Aviation international</t>
  </si>
  <si>
    <t>ENV</t>
  </si>
  <si>
    <t>TRACO2N</t>
  </si>
  <si>
    <t>Carbon Dioxide - Combustion (TRA)</t>
  </si>
  <si>
    <t>kt</t>
  </si>
  <si>
    <t>TRACH4N</t>
  </si>
  <si>
    <t>Methane (TRA)</t>
  </si>
  <si>
    <t>TRASO2N</t>
  </si>
  <si>
    <t>Sulphur Oxides (TRA)</t>
  </si>
  <si>
    <t>TRANOXN</t>
  </si>
  <si>
    <t>Nitrogen Oxide (TRA)</t>
  </si>
  <si>
    <t>TRAPM10</t>
  </si>
  <si>
    <t>Particulate Matter &lt;10 µm (TRA)</t>
  </si>
  <si>
    <t>TRAPM25</t>
  </si>
  <si>
    <t>Particulate Matter &lt;2.5 µm (TRA)</t>
  </si>
  <si>
    <t>Vehicle type (New technologies)</t>
  </si>
  <si>
    <t>EFF~2030</t>
  </si>
  <si>
    <t>EFF~2050</t>
  </si>
  <si>
    <t>INVCOST~2030</t>
  </si>
  <si>
    <t>INVCOST~2050</t>
  </si>
  <si>
    <t>FIXOM~2030</t>
  </si>
  <si>
    <t>FIXOM~2050</t>
  </si>
  <si>
    <t>EFF~2018</t>
  </si>
  <si>
    <t>INVCOST~2018</t>
  </si>
  <si>
    <t>Purchase price</t>
  </si>
  <si>
    <t>FIXOM~2018</t>
  </si>
  <si>
    <t>Fixed O&amp;M cost</t>
  </si>
  <si>
    <t>*Two-wheelers</t>
  </si>
  <si>
    <t>*Private cars</t>
  </si>
  <si>
    <t>*Taxis</t>
  </si>
  <si>
    <t>*Buses</t>
  </si>
  <si>
    <t>*Train</t>
  </si>
  <si>
    <t>*Light trucks</t>
  </si>
  <si>
    <t>*Heavy trucks</t>
  </si>
  <si>
    <t>*Rail trucks</t>
  </si>
  <si>
    <t>TRALNG</t>
  </si>
  <si>
    <t>New Private Cars (Number) by Car Make and Engine Capacity cc in 2018</t>
  </si>
  <si>
    <t xml:space="preserve"> </t>
  </si>
  <si>
    <t>All capacities</t>
  </si>
  <si>
    <t>Up to 900 cc</t>
  </si>
  <si>
    <t>901-1000 cc</t>
  </si>
  <si>
    <t>1001-1300 cc</t>
  </si>
  <si>
    <t>1301-1400 cc</t>
  </si>
  <si>
    <t>1401-1500 cc</t>
  </si>
  <si>
    <t>1501-1600 cc</t>
  </si>
  <si>
    <t>1601-2000 cc</t>
  </si>
  <si>
    <t>2001-2400 cc</t>
  </si>
  <si>
    <t>&gt;2400 cc</t>
  </si>
  <si>
    <t>All makes</t>
  </si>
  <si>
    <t>All other makes</t>
  </si>
  <si>
    <t>Alfa Romeo</t>
  </si>
  <si>
    <t>Audi</t>
  </si>
  <si>
    <t>BMW</t>
  </si>
  <si>
    <t>Chevrolet</t>
  </si>
  <si>
    <t>Chrysler Jeep</t>
  </si>
  <si>
    <t>Chrysler</t>
  </si>
  <si>
    <t>Citroen</t>
  </si>
  <si>
    <t>Dacia</t>
  </si>
  <si>
    <t>Fiat</t>
  </si>
  <si>
    <t>Ford</t>
  </si>
  <si>
    <t>Honda</t>
  </si>
  <si>
    <t>Hyundai</t>
  </si>
  <si>
    <t>Infiniti</t>
  </si>
  <si>
    <t>Jaguar</t>
  </si>
  <si>
    <t>Jeep</t>
  </si>
  <si>
    <t>Kia</t>
  </si>
  <si>
    <t>Land Rover</t>
  </si>
  <si>
    <t>Lexus</t>
  </si>
  <si>
    <t>Maserati</t>
  </si>
  <si>
    <t>Mazda</t>
  </si>
  <si>
    <t>Mercedes Benz</t>
  </si>
  <si>
    <t>Mini</t>
  </si>
  <si>
    <t>Mitsubishi</t>
  </si>
  <si>
    <t>Nissan</t>
  </si>
  <si>
    <t>Opel</t>
  </si>
  <si>
    <t>Peugeot</t>
  </si>
  <si>
    <t>Porsche</t>
  </si>
  <si>
    <t>Renault</t>
  </si>
  <si>
    <t>Saab</t>
  </si>
  <si>
    <t>Seat</t>
  </si>
  <si>
    <t>Skoda</t>
  </si>
  <si>
    <t>Smart</t>
  </si>
  <si>
    <t>Ssangyong</t>
  </si>
  <si>
    <t>Subaru</t>
  </si>
  <si>
    <t>Suzuki</t>
  </si>
  <si>
    <t>Tesla</t>
  </si>
  <si>
    <t>Toyota</t>
  </si>
  <si>
    <t>Vauxhall</t>
  </si>
  <si>
    <t>Volkswagen</t>
  </si>
  <si>
    <t>Volvo</t>
  </si>
  <si>
    <r>
      <rPr>
        <b/>
        <sz val="11"/>
        <color indexed="8"/>
        <rFont val="Calibri"/>
        <family val="2"/>
      </rPr>
      <t xml:space="preserve">Source: </t>
    </r>
    <r>
      <rPr>
        <sz val="10"/>
        <rFont val="Arial"/>
        <family val="2"/>
      </rPr>
      <t>CSO, Table: TEA29</t>
    </r>
  </si>
  <si>
    <t>Purchase price in 2018 (Euro/vehicle)</t>
  </si>
  <si>
    <t>Total</t>
  </si>
  <si>
    <t>New Private Cars (share) by Car Make and Engine Capacity cc in 2018</t>
  </si>
  <si>
    <t>Petrol</t>
  </si>
  <si>
    <t>Helgeson B, Peter J. The role of electricity in decarbonizing European road transport–Development and assessment of an integrated multi-sectoral model. Applied Energy. 2020 Mar 15;262:114365.</t>
  </si>
  <si>
    <t>Passenger or tonnage/Vehicle</t>
  </si>
  <si>
    <r>
      <rPr>
        <b/>
        <sz val="10"/>
        <rFont val="Arial"/>
        <family val="2"/>
      </rPr>
      <t>Source:</t>
    </r>
    <r>
      <rPr>
        <sz val="10"/>
        <rFont val="Arial"/>
        <family val="2"/>
      </rPr>
      <t xml:space="preserve"> SIMI (Society of the Irish Motor Industry), https://www.simi.ie/en/motorstats/recommended-price-guide</t>
    </r>
  </si>
  <si>
    <t>Bpkm</t>
  </si>
  <si>
    <t>000_Units</t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</si>
  <si>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</si>
  <si>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  <r>
      <rPr>
        <i/>
        <sz val="10"/>
        <rFont val="Calibri"/>
        <family val="2"/>
      </rPr>
      <t>/a</t>
    </r>
  </si>
  <si>
    <t>TRAPS</t>
  </si>
  <si>
    <t>Transport Demand: Short-range passenger travels</t>
  </si>
  <si>
    <t>TRAPM</t>
  </si>
  <si>
    <t>Transport Demand: Medium-range passenger travels</t>
  </si>
  <si>
    <t>TRAPL</t>
  </si>
  <si>
    <t>Transport Demand: Long-range passenger travels</t>
  </si>
  <si>
    <t>Btkm</t>
  </si>
  <si>
    <t>BV*km/PJ</t>
  </si>
  <si>
    <t>UP</t>
  </si>
  <si>
    <t>Walking (TRA)</t>
  </si>
  <si>
    <t>Cycling (TRA)</t>
  </si>
  <si>
    <t>Gasoline (TRA)</t>
  </si>
  <si>
    <t>Diesel (TRA)</t>
  </si>
  <si>
    <t>BioEthanol (TRA)</t>
  </si>
  <si>
    <t>BioDiesel (TRA)</t>
  </si>
  <si>
    <t>CNG (TRA)</t>
  </si>
  <si>
    <t>BioCNG (TRA)</t>
  </si>
  <si>
    <t>Electricity (TRA)</t>
  </si>
  <si>
    <t>LNG (TRA)</t>
  </si>
  <si>
    <t>Hydrogen (TRA)</t>
  </si>
  <si>
    <t>Kerosene (TRA)</t>
  </si>
  <si>
    <t>Passenger</t>
  </si>
  <si>
    <t>Two-wheelers</t>
  </si>
  <si>
    <t>T-MOT-ICE_GSL01</t>
  </si>
  <si>
    <t>TRA Motorcycles: Gasoline ICEs - New</t>
  </si>
  <si>
    <t>T-MOT-EV_ELC01</t>
  </si>
  <si>
    <t>TRA Motorcycles: Electric - New</t>
  </si>
  <si>
    <t>T-CAR-ICE_GSL21</t>
  </si>
  <si>
    <t>TRA Cars: Gasoline ICEs - New</t>
  </si>
  <si>
    <t>T-CAR-ICE_DST21</t>
  </si>
  <si>
    <t>TRA Cars: Diesel ICEs - New</t>
  </si>
  <si>
    <t>T-CAR-ICE_DF21</t>
  </si>
  <si>
    <t>TRA Cars: Dual fuel ICEs (CNG/BCNG &amp; Gasoline) - New</t>
  </si>
  <si>
    <t>T-CAR-ICE_NGB21</t>
  </si>
  <si>
    <t>TRA Cars: BioCNG and CNG ICEs - New</t>
  </si>
  <si>
    <t>T-CAR-ICE_E8521</t>
  </si>
  <si>
    <t>TRA Cars: Flex fuel ICEs - New</t>
  </si>
  <si>
    <t>T-CAR-ICE_B10021</t>
  </si>
  <si>
    <t>TRA Cars: Biodiesel ICEs - New</t>
  </si>
  <si>
    <t>T-CAR-HEV_GSL21</t>
  </si>
  <si>
    <t>TRA Cars: Gasoline HEVs - New</t>
  </si>
  <si>
    <t>T-CAR-HEV_DST21</t>
  </si>
  <si>
    <t>TRA Cars: Diesel HEVs - New</t>
  </si>
  <si>
    <t>T-CAR-PHEV10_GSL21</t>
  </si>
  <si>
    <t>TRA Cars: Gasoline PHEV, 10-mile all-electric range - New</t>
  </si>
  <si>
    <t>T-CAR-PHEV20_GSL21</t>
  </si>
  <si>
    <t>TRA Cars: Gasoline PHEV, 20-mile all-electric range - New</t>
  </si>
  <si>
    <t>T-CAR-PHEV40_GSL21</t>
  </si>
  <si>
    <t>TRA Cars: Gasoline PHEV, 40-mile all-electric range - New</t>
  </si>
  <si>
    <t>T-CAR-PHEV10_DST21</t>
  </si>
  <si>
    <t>TRA Cars: Diesel PHEV, 10-mile all-electric range - New</t>
  </si>
  <si>
    <t>T-CAR-PHEV20_DST21</t>
  </si>
  <si>
    <t>TRA Cars: Diesel PHEV, 20-mile all-electric range - New</t>
  </si>
  <si>
    <t>T-CAR-PHEV40_DST21</t>
  </si>
  <si>
    <t>TRA Cars: Diesel PHEV, 40-mile all-electric range - New</t>
  </si>
  <si>
    <t>T-CAR-BEV100_ELC21</t>
  </si>
  <si>
    <t>TRA Cars: BEV 100 mile (160 km) all-electric range - New</t>
  </si>
  <si>
    <t>TRA Cars: BEV 150 mile (240 km) all-electric range - New</t>
  </si>
  <si>
    <t>TRA Cars: BEV 250 mile (400 km) all-electric range - New</t>
  </si>
  <si>
    <t>T-CAR-ICE_HYD21</t>
  </si>
  <si>
    <t>TRA Cars: Hydrogen ICEs - New</t>
  </si>
  <si>
    <t>T-CAR-FCV_HYD21</t>
  </si>
  <si>
    <t>TRA Cars: Fuel cell vehicles - New</t>
  </si>
  <si>
    <t> Taxis</t>
  </si>
  <si>
    <t>T-TAX-ICE_GSL31</t>
  </si>
  <si>
    <t>TRA Taxis:  Gasoline ICEs - New</t>
  </si>
  <si>
    <t>TRA Taxis: Diesel ICEs - New</t>
  </si>
  <si>
    <t>TRA Taxis: Dual fuel ICEs (CNG/BCNG &amp; Gasoline) - New</t>
  </si>
  <si>
    <t>TRA Taxis: BioCNG and CNG ICEs - New</t>
  </si>
  <si>
    <t>TRA Taxis: Flex fuel ICEs - New</t>
  </si>
  <si>
    <t>TRA Taxis: Biodiesel ICEs - New</t>
  </si>
  <si>
    <t>TRA Taxis: Gasoline HEVs - New</t>
  </si>
  <si>
    <t>TRA Taxis: Diesel HEV - New</t>
  </si>
  <si>
    <t>TRA Taxis: Gasoline PHEV, 10-mile all-electric range - New</t>
  </si>
  <si>
    <t>TRA Taxis: Gasoline PHEV, 20-mile all-electric range - New</t>
  </si>
  <si>
    <t>TRA Taxis: Gasoline PHEV, 40-mile all-electric range - New</t>
  </si>
  <si>
    <t>TRA Taxis: Diesel PHEV, 10-mile all-electric range - New</t>
  </si>
  <si>
    <t>TRA Taxis: Diesel PHEV, 20-mile all-electric range - New</t>
  </si>
  <si>
    <t>TRA Taxis: Diesel PHEV, 40-mile all-electric range - New</t>
  </si>
  <si>
    <t>TRA Taxis: BEV 100 mile (160 km) all-electric range - New</t>
  </si>
  <si>
    <t>TRA Taxis: BEV 150 mile (240 km) all-electric range - New</t>
  </si>
  <si>
    <t>TRA Taxis: BEV 250 mile (400 km) all-electric range - New</t>
  </si>
  <si>
    <t>TRA Taxis: Hydrogen ICEs - New</t>
  </si>
  <si>
    <t>TRA Taxis: Fuel cell vehicles - New</t>
  </si>
  <si>
    <t> Buses</t>
  </si>
  <si>
    <t>T-BUS-ICE_DST41</t>
  </si>
  <si>
    <t>TRA BUS: Diesel ICEs - New</t>
  </si>
  <si>
    <t>T-BUS-ICE_B10041</t>
  </si>
  <si>
    <t>TRA BUS: Biodiesel ICEs - New</t>
  </si>
  <si>
    <t>T-BUS-ICE_NGB41</t>
  </si>
  <si>
    <t>TRA BUS: BioCNG and CNG ICEs - New</t>
  </si>
  <si>
    <t>T-BUS-BEV_ELC41</t>
  </si>
  <si>
    <t>TRA BUS: BEV - New</t>
  </si>
  <si>
    <t>T-BUS-FCV_HYD41</t>
  </si>
  <si>
    <t>TRA BUS: Fuel Cell Vehicles - New</t>
  </si>
  <si>
    <t> Passenger Train</t>
  </si>
  <si>
    <t>TRA Light Passenger Train: Electric - New</t>
  </si>
  <si>
    <t>TRA Heavy Passenger Train: Electric - New</t>
  </si>
  <si>
    <t>T-HPT-ICE_DST51</t>
  </si>
  <si>
    <t>TRA Heavy Passenger Train: Diesel - New</t>
  </si>
  <si>
    <t> Light Goods Trucks</t>
  </si>
  <si>
    <t>T-LGT-ICE_DST61</t>
  </si>
  <si>
    <t>TRA Light Goods Truck: Diesel ICE - New</t>
  </si>
  <si>
    <t>T-LGT-HEV_DST61</t>
  </si>
  <si>
    <t>TRA Light Goods Truck: Diesel HEV - New</t>
  </si>
  <si>
    <t>T-LGT-PHEV_DST61</t>
  </si>
  <si>
    <t>TRA Light Goods Truck: Diesel Plug in Hybrid - New</t>
  </si>
  <si>
    <t>TRA Light Goods Truck: BioCNG and CNG ICE - New</t>
  </si>
  <si>
    <t>T-LGT-PHEV_NGB61</t>
  </si>
  <si>
    <t>TRA Light Goods Truck: BioCNG and CNG PHEV - New</t>
  </si>
  <si>
    <t>T-LGT-FCV_HYD61</t>
  </si>
  <si>
    <t>TRA Light Goods Truck: Fuel Cell Vehicle - New</t>
  </si>
  <si>
    <t>T-LGT-BEV_ELC61</t>
  </si>
  <si>
    <t>TRA Light Goods Truck: Battery Electric Vehicle - New</t>
  </si>
  <si>
    <t> Heavy Goods Trucks</t>
  </si>
  <si>
    <t>TRA Heavy Goods Truck: Diesel ICE - New</t>
  </si>
  <si>
    <t>TRA Heavy Goods Truck: Diesel HEV - New</t>
  </si>
  <si>
    <t>TRA Heavy Goods Truck: Hydrogen FCV - New</t>
  </si>
  <si>
    <t>TRA Heavy Goods Truck: BioCNG and CNG ICE - New</t>
  </si>
  <si>
    <t>TRA Heavy Goods Truck: BioCNG and CNG HEV - New</t>
  </si>
  <si>
    <t>TRA Heavy Goods Truck: LNG ICE - New</t>
  </si>
  <si>
    <t>TRA Heavy Goods Truck: Battery Electric Vehicle - New</t>
  </si>
  <si>
    <t> Goods Train</t>
  </si>
  <si>
    <t>TRA Goods Train: ICE Diesel Train - New</t>
  </si>
  <si>
    <t>TRA Goods Train: Electric Train - New</t>
  </si>
  <si>
    <t>TRA Goods Train: Hydrogen Fuel Cell Train - New</t>
  </si>
  <si>
    <t>T-TAX-ICE_DF31</t>
  </si>
  <si>
    <t>T-TAX-ICE_NGB31</t>
  </si>
  <si>
    <t>T-TAX-ICE_E8531</t>
  </si>
  <si>
    <t>T-TAX-ICE_B10031</t>
  </si>
  <si>
    <t>T-TAX-HEV_GSL31</t>
  </si>
  <si>
    <t>T-TAX-HEV_DST31</t>
  </si>
  <si>
    <t>T-TAX-PHEV10_GSL31</t>
  </si>
  <si>
    <t>T-TAX-PHEV20_GSL31</t>
  </si>
  <si>
    <t>T-TAX-PHEV40_GSL31</t>
  </si>
  <si>
    <t>T-TAX-PHEV10_DST31</t>
  </si>
  <si>
    <t>T-TAX-PHEV20_DST31</t>
  </si>
  <si>
    <t>T-TAX-PHEV40_DST31</t>
  </si>
  <si>
    <t>T-TAX-ICE_HYD31</t>
  </si>
  <si>
    <t>T-TAX-FCV_HYD31</t>
  </si>
  <si>
    <t>T-TAX-ICE_DST31</t>
  </si>
  <si>
    <t>*Medium trucks</t>
  </si>
  <si>
    <t> Medium Goods Trucks</t>
  </si>
  <si>
    <t>TRA Medium Goods Truck: Diesel ICE - New</t>
  </si>
  <si>
    <t>TRA Medium Goods Truck: Diesel HEV - New</t>
  </si>
  <si>
    <t>TRA Medium Goods Truck: BioCNG and CNG ICE - New</t>
  </si>
  <si>
    <t>TRA Medium Goods Truck: Battery Electric Vehicle - New</t>
  </si>
  <si>
    <t>T-HGT-ICE_DST81</t>
  </si>
  <si>
    <t>T-HGT-HEV_DST81</t>
  </si>
  <si>
    <t>T-HGT-FCV_HYD81</t>
  </si>
  <si>
    <t>T-HGT-ICE_NGB81</t>
  </si>
  <si>
    <t>T-HGT-HEV_NGB81</t>
  </si>
  <si>
    <t>T-HGT-ICE_LNG81</t>
  </si>
  <si>
    <t>T-HGT-BEV_ELC81</t>
  </si>
  <si>
    <t>T-GTR-ICE_DST91</t>
  </si>
  <si>
    <t>T-GTR-FCV_HYD91</t>
  </si>
  <si>
    <t>TRA Medium Goods Truck: Hydrogen FCV - New</t>
  </si>
  <si>
    <t>TRA Medium Goods Truck: BioCNG and CNG HEV - New</t>
  </si>
  <si>
    <t>TRA Medium Goods Truck: LNG ICE - New</t>
  </si>
  <si>
    <t>T-MGT-ICE_DST71</t>
  </si>
  <si>
    <t>T-MGT-HEV_DST71</t>
  </si>
  <si>
    <t>T-MGT-FCV_HYD71</t>
  </si>
  <si>
    <t>T-MGT-ICE_NGB71</t>
  </si>
  <si>
    <t>T-MGT-HEV_NGB71</t>
  </si>
  <si>
    <t>T-MGT-ICE_LNG71</t>
  </si>
  <si>
    <t>T-MGT-BEV_ELC71</t>
  </si>
  <si>
    <t>TRAF</t>
  </si>
  <si>
    <t>LO</t>
  </si>
  <si>
    <t>T-CAR-BEV150_ELC21</t>
  </si>
  <si>
    <t>T-CAR-BEV250_ELC21</t>
  </si>
  <si>
    <t>T-TAX-BEV100_ELC31</t>
  </si>
  <si>
    <t>T-TAX-BEV150_ELC31</t>
  </si>
  <si>
    <t>T-TAX-BEV250_ELC31</t>
  </si>
  <si>
    <t>T-LPT-BEV_ELC51</t>
  </si>
  <si>
    <t>T-HPT-BEV_ELC51</t>
  </si>
  <si>
    <t>T-GTR-BEV_ELC91</t>
  </si>
  <si>
    <t>*Turism, Navigation &amp; Others</t>
  </si>
  <si>
    <t>Others</t>
  </si>
  <si>
    <t>TRA Tourism: Advanced Tourism Vehicles - New</t>
  </si>
  <si>
    <t>TRA Navigation: Advanced Navigation Vehicles - New</t>
  </si>
  <si>
    <t xml:space="preserve">TRA Unspecified: Advanced Unspecified Vehicles - New </t>
  </si>
  <si>
    <t>Turism, Navigation &amp; Others</t>
  </si>
  <si>
    <t>PJa</t>
  </si>
  <si>
    <t>Bio Jet Kerosene (TRA)</t>
  </si>
  <si>
    <t>Aviation</t>
  </si>
  <si>
    <t>Aviation domestic - New</t>
  </si>
  <si>
    <t>Aviation international - New</t>
  </si>
  <si>
    <t>*Aviation</t>
  </si>
  <si>
    <t>T-NAV_NEW</t>
  </si>
  <si>
    <t>T-OTH_NEW</t>
  </si>
  <si>
    <t>T-TUR_NEW</t>
  </si>
  <si>
    <t>T-AVI_DOM_NEW</t>
  </si>
  <si>
    <t>T-AVI_INT_NEW</t>
  </si>
  <si>
    <t>TRABJK</t>
  </si>
  <si>
    <t>INVCOST~2035</t>
  </si>
  <si>
    <t>T-LGT-ICE_NGB61</t>
  </si>
  <si>
    <t>Share-I~2018</t>
  </si>
  <si>
    <t>Share-I~2020</t>
  </si>
  <si>
    <t>Share-I~2030</t>
  </si>
  <si>
    <t>Share-I~0</t>
  </si>
  <si>
    <t>INVCOST~2025</t>
  </si>
  <si>
    <t>TRAH2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</si>
</sst>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_);_(* \(#,##0\);_(* &quot;-&quot;_);_(@_)"/>
    <numFmt numFmtId="165" formatCode="_(* #,##0.00_);_(* \(#,##0.00\);_(* &quot;-&quot;??_);_(@_)"/>
    <numFmt numFmtId="166" formatCode="0.000"/>
    <numFmt numFmtId="167" formatCode="\Te\x\t"/>
    <numFmt numFmtId="168" formatCode="_-* #,##0_-;\-* #,##0_-;_-* &quot;-&quot;??_-;_-@_-"/>
    <numFmt numFmtId="169" formatCode="_-* #,##0.000_-;\-* #,##0.000_-;_-* &quot;-&quot;??_-;_-@_-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vertAlign val="subscript"/>
      <sz val="11"/>
      <name val="Calibri"/>
      <family val="2"/>
    </font>
    <font>
      <sz val="11"/>
      <name val="Calibri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12"/>
      <name val="Arial"/>
      <family val="2"/>
    </font>
    <font>
      <sz val="10"/>
      <name val="Arial"/>
      <family val="2"/>
    </font>
    <font>
      <i/>
      <sz val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222222"/>
      <name val="Arial"/>
      <family val="2"/>
    </font>
    <font>
      <b/>
      <sz val="16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70">
    <xf numFmtId="0" fontId="0" fillId="0" borderId="0"/>
    <xf numFmtId="0" fontId="22" fillId="3" borderId="0" applyNumberFormat="0" applyBorder="0" applyAlignment="0" applyProtection="0"/>
    <xf numFmtId="9" fontId="10" fillId="0" borderId="0" applyFont="0" applyFill="0" applyBorder="0" applyAlignment="0" applyProtection="0"/>
    <xf numFmtId="0" fontId="9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" borderId="0" applyNumberFormat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3" borderId="0" applyNumberFormat="0" applyBorder="0" applyAlignment="0" applyProtection="0"/>
    <xf numFmtId="0" fontId="36" fillId="0" borderId="0"/>
    <xf numFmtId="9" fontId="10" fillId="0" borderId="0" applyFont="0" applyFill="0" applyBorder="0" applyAlignment="0" applyProtection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3" borderId="0" applyNumberFormat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3" borderId="0" applyNumberFormat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" borderId="0" applyNumberFormat="0" applyBorder="0" applyAlignment="0" applyProtection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" borderId="0" applyNumberFormat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" borderId="0" applyNumberFormat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10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9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/>
    <xf numFmtId="167" fontId="11" fillId="0" borderId="0" xfId="0" applyNumberFormat="1" applyFont="1"/>
    <xf numFmtId="167" fontId="12" fillId="0" borderId="0" xfId="0" applyNumberFormat="1" applyFont="1"/>
    <xf numFmtId="167" fontId="13" fillId="2" borderId="1" xfId="0" applyNumberFormat="1" applyFont="1" applyFill="1" applyBorder="1" applyAlignment="1">
      <alignment horizontal="left"/>
    </xf>
    <xf numFmtId="167" fontId="13" fillId="2" borderId="2" xfId="0" applyNumberFormat="1" applyFont="1" applyFill="1" applyBorder="1" applyAlignment="1">
      <alignment horizontal="left"/>
    </xf>
    <xf numFmtId="167" fontId="24" fillId="3" borderId="3" xfId="1" applyNumberFormat="1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5" fillId="0" borderId="0" xfId="0" applyFont="1"/>
    <xf numFmtId="167" fontId="0" fillId="0" borderId="0" xfId="0" applyNumberFormat="1"/>
    <xf numFmtId="0" fontId="13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right" vertical="center"/>
    </xf>
    <xf numFmtId="0" fontId="13" fillId="2" borderId="1" xfId="0" applyFont="1" applyFill="1" applyBorder="1" applyAlignment="1">
      <alignment horizontal="right" vertical="center" wrapText="1"/>
    </xf>
    <xf numFmtId="0" fontId="13" fillId="0" borderId="0" xfId="0" applyFont="1" applyAlignment="1">
      <alignment horizontal="right" vertical="center" wrapText="1"/>
    </xf>
    <xf numFmtId="0" fontId="24" fillId="3" borderId="1" xfId="1" applyFont="1" applyBorder="1" applyAlignment="1">
      <alignment horizontal="left" wrapText="1"/>
    </xf>
    <xf numFmtId="0" fontId="24" fillId="3" borderId="1" xfId="1" applyFont="1" applyBorder="1" applyAlignment="1">
      <alignment horizontal="right" wrapText="1"/>
    </xf>
    <xf numFmtId="0" fontId="24" fillId="3" borderId="2" xfId="1" applyFont="1" applyBorder="1" applyAlignment="1">
      <alignment horizontal="right" wrapText="1"/>
    </xf>
    <xf numFmtId="0" fontId="24" fillId="0" borderId="0" xfId="1" applyFont="1" applyFill="1" applyBorder="1" applyAlignment="1">
      <alignment horizontal="right" wrapText="1"/>
    </xf>
    <xf numFmtId="0" fontId="26" fillId="4" borderId="0" xfId="0" applyFont="1" applyFill="1"/>
    <xf numFmtId="0" fontId="0" fillId="4" borderId="0" xfId="0" applyFill="1"/>
    <xf numFmtId="0" fontId="23" fillId="0" borderId="0" xfId="0" applyFont="1" applyAlignment="1">
      <alignment vertical="center"/>
    </xf>
    <xf numFmtId="0" fontId="0" fillId="0" borderId="0" xfId="0" applyAlignment="1">
      <alignment vertical="center"/>
    </xf>
    <xf numFmtId="167" fontId="0" fillId="0" borderId="0" xfId="0" applyNumberFormat="1" applyAlignment="1">
      <alignment vertical="center"/>
    </xf>
    <xf numFmtId="0" fontId="27" fillId="5" borderId="2" xfId="0" applyFont="1" applyFill="1" applyBorder="1" applyAlignment="1">
      <alignment vertical="center"/>
    </xf>
    <xf numFmtId="0" fontId="23" fillId="6" borderId="0" xfId="0" applyFont="1" applyFill="1" applyAlignment="1">
      <alignment wrapText="1"/>
    </xf>
    <xf numFmtId="0" fontId="27" fillId="5" borderId="3" xfId="0" applyFont="1" applyFill="1" applyBorder="1" applyAlignment="1">
      <alignment vertical="center"/>
    </xf>
    <xf numFmtId="0" fontId="23" fillId="6" borderId="0" xfId="0" applyFont="1" applyFill="1"/>
    <xf numFmtId="167" fontId="0" fillId="0" borderId="0" xfId="0" applyNumberFormat="1"/>
    <xf numFmtId="0" fontId="0" fillId="0" borderId="4" xfId="0" applyBorder="1" applyAlignment="1">
      <alignment vertical="center"/>
    </xf>
    <xf numFmtId="0" fontId="0" fillId="0" borderId="4" xfId="0" applyBorder="1"/>
    <xf numFmtId="0" fontId="22" fillId="0" borderId="0" xfId="0" applyFont="1" applyAlignment="1">
      <alignment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167" fontId="28" fillId="7" borderId="3" xfId="0" applyNumberFormat="1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right" vertical="center"/>
    </xf>
    <xf numFmtId="167" fontId="28" fillId="7" borderId="3" xfId="0" applyNumberFormat="1" applyFont="1" applyFill="1" applyBorder="1" applyAlignment="1">
      <alignment horizontal="left" vertical="top"/>
    </xf>
    <xf numFmtId="0" fontId="24" fillId="3" borderId="1" xfId="1" applyFont="1" applyBorder="1" applyAlignment="1">
      <alignment horizontal="left" vertical="top" wrapText="1"/>
    </xf>
    <xf numFmtId="167" fontId="28" fillId="7" borderId="3" xfId="0" applyNumberFormat="1" applyFont="1" applyFill="1" applyBorder="1" applyAlignment="1">
      <alignment horizontal="right" vertical="center"/>
    </xf>
    <xf numFmtId="9" fontId="0" fillId="0" borderId="0" xfId="2" applyFont="1"/>
    <xf numFmtId="9" fontId="20" fillId="8" borderId="0" xfId="2" applyFont="1" applyFill="1"/>
    <xf numFmtId="164" fontId="19" fillId="0" borderId="0" xfId="0" applyNumberFormat="1" applyFont="1"/>
    <xf numFmtId="0" fontId="23" fillId="0" borderId="0" xfId="0" applyFont="1"/>
    <xf numFmtId="9" fontId="23" fillId="0" borderId="0" xfId="0" applyNumberFormat="1" applyFont="1"/>
    <xf numFmtId="9" fontId="23" fillId="0" borderId="0" xfId="2" applyFont="1"/>
    <xf numFmtId="164" fontId="29" fillId="8" borderId="0" xfId="0" applyNumberFormat="1" applyFont="1" applyFill="1"/>
    <xf numFmtId="0" fontId="30" fillId="0" borderId="0" xfId="0" applyFont="1"/>
    <xf numFmtId="167" fontId="28" fillId="7" borderId="3" xfId="0" applyNumberFormat="1" applyFont="1" applyFill="1" applyBorder="1" applyAlignment="1">
      <alignment horizontal="right" vertical="center" wrapText="1"/>
    </xf>
    <xf numFmtId="166" fontId="0" fillId="0" borderId="0" xfId="0" applyNumberFormat="1"/>
    <xf numFmtId="0" fontId="0" fillId="0" borderId="0" xfId="0" applyFill="1"/>
    <xf numFmtId="166" fontId="0" fillId="0" borderId="0" xfId="0" applyNumberFormat="1" applyFill="1"/>
    <xf numFmtId="0" fontId="10" fillId="0" borderId="0" xfId="0" applyFont="1"/>
    <xf numFmtId="0" fontId="0" fillId="0" borderId="0" xfId="0" applyBorder="1"/>
    <xf numFmtId="0" fontId="34" fillId="0" borderId="0" xfId="0" applyFont="1" applyAlignment="1">
      <alignment vertical="center"/>
    </xf>
    <xf numFmtId="0" fontId="13" fillId="9" borderId="6" xfId="0" applyFont="1" applyFill="1" applyBorder="1" applyAlignment="1">
      <alignment vertical="center" wrapText="1"/>
    </xf>
    <xf numFmtId="0" fontId="10" fillId="9" borderId="6" xfId="0" applyFont="1" applyFill="1" applyBorder="1" applyAlignment="1">
      <alignment vertical="center" wrapText="1"/>
    </xf>
    <xf numFmtId="0" fontId="35" fillId="10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35" fillId="9" borderId="0" xfId="0" applyFont="1" applyFill="1" applyAlignment="1">
      <alignment vertical="center"/>
    </xf>
    <xf numFmtId="0" fontId="13" fillId="9" borderId="0" xfId="0" applyFont="1" applyFill="1" applyAlignment="1">
      <alignment vertical="center"/>
    </xf>
    <xf numFmtId="166" fontId="23" fillId="6" borderId="0" xfId="0" applyNumberFormat="1" applyFont="1" applyFill="1"/>
    <xf numFmtId="166" fontId="0" fillId="0" borderId="0" xfId="0" applyNumberFormat="1" applyBorder="1"/>
    <xf numFmtId="0" fontId="23" fillId="6" borderId="0" xfId="0" applyFont="1" applyFill="1" applyBorder="1"/>
    <xf numFmtId="0" fontId="0" fillId="0" borderId="0" xfId="0" applyFill="1" applyBorder="1"/>
    <xf numFmtId="166" fontId="0" fillId="0" borderId="0" xfId="0" applyNumberFormat="1" applyFill="1" applyBorder="1"/>
    <xf numFmtId="0" fontId="0" fillId="0" borderId="4" xfId="0" applyFill="1" applyBorder="1"/>
    <xf numFmtId="167" fontId="10" fillId="0" borderId="0" xfId="0" applyNumberFormat="1" applyFont="1"/>
    <xf numFmtId="166" fontId="0" fillId="0" borderId="4" xfId="0" applyNumberFormat="1" applyFill="1" applyBorder="1"/>
    <xf numFmtId="167" fontId="10" fillId="0" borderId="4" xfId="0" applyNumberFormat="1" applyFont="1" applyBorder="1"/>
    <xf numFmtId="167" fontId="0" fillId="0" borderId="4" xfId="0" applyNumberFormat="1" applyBorder="1"/>
    <xf numFmtId="0" fontId="10" fillId="0" borderId="0" xfId="0" applyFont="1" applyFill="1" applyAlignment="1">
      <alignment vertical="center"/>
    </xf>
    <xf numFmtId="0" fontId="7" fillId="0" borderId="0" xfId="8" applyFill="1" applyBorder="1"/>
    <xf numFmtId="0" fontId="7" fillId="0" borderId="0" xfId="8" applyFill="1"/>
    <xf numFmtId="0" fontId="7" fillId="0" borderId="4" xfId="8" applyFill="1" applyBorder="1"/>
    <xf numFmtId="0" fontId="7" fillId="0" borderId="0" xfId="8" applyFill="1" applyAlignment="1">
      <alignment vertical="center"/>
    </xf>
    <xf numFmtId="0" fontId="34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34" fillId="0" borderId="4" xfId="0" applyFont="1" applyFill="1" applyBorder="1" applyAlignment="1">
      <alignment vertical="center"/>
    </xf>
    <xf numFmtId="0" fontId="38" fillId="12" borderId="1" xfId="53" applyFont="1" applyFill="1" applyBorder="1"/>
    <xf numFmtId="166" fontId="38" fillId="11" borderId="0" xfId="53" applyNumberFormat="1" applyFont="1" applyFill="1" applyBorder="1"/>
    <xf numFmtId="166" fontId="38" fillId="12" borderId="4" xfId="53" applyNumberFormat="1" applyFont="1" applyFill="1" applyBorder="1"/>
    <xf numFmtId="0" fontId="38" fillId="12" borderId="0" xfId="53" applyFont="1" applyFill="1" applyBorder="1"/>
    <xf numFmtId="0" fontId="38" fillId="11" borderId="0" xfId="53" applyFont="1" applyFill="1" applyBorder="1" applyAlignment="1">
      <alignment horizontal="right"/>
    </xf>
    <xf numFmtId="0" fontId="38" fillId="12" borderId="4" xfId="53" applyFont="1" applyFill="1" applyBorder="1" applyAlignment="1">
      <alignment horizontal="right"/>
    </xf>
    <xf numFmtId="166" fontId="38" fillId="12" borderId="1" xfId="53" applyNumberFormat="1" applyFont="1" applyFill="1" applyBorder="1"/>
    <xf numFmtId="0" fontId="10" fillId="12" borderId="4" xfId="0" applyFont="1" applyFill="1" applyBorder="1"/>
    <xf numFmtId="0" fontId="38" fillId="11" borderId="0" xfId="53" applyFont="1" applyFill="1" applyBorder="1"/>
    <xf numFmtId="166" fontId="38" fillId="12" borderId="0" xfId="53" applyNumberFormat="1" applyFont="1" applyFill="1" applyBorder="1"/>
    <xf numFmtId="0" fontId="38" fillId="12" borderId="1" xfId="53" applyFont="1" applyFill="1" applyBorder="1" applyAlignment="1">
      <alignment horizontal="right"/>
    </xf>
    <xf numFmtId="0" fontId="10" fillId="12" borderId="0" xfId="0" applyFont="1" applyFill="1" applyBorder="1"/>
    <xf numFmtId="0" fontId="38" fillId="12" borderId="4" xfId="53" applyFont="1" applyFill="1" applyBorder="1"/>
    <xf numFmtId="0" fontId="38" fillId="12" borderId="0" xfId="53" applyFont="1" applyFill="1" applyBorder="1" applyAlignment="1">
      <alignment horizontal="right"/>
    </xf>
    <xf numFmtId="0" fontId="3" fillId="0" borderId="0" xfId="53"/>
    <xf numFmtId="168" fontId="3" fillId="0" borderId="0" xfId="53" applyNumberFormat="1"/>
    <xf numFmtId="0" fontId="27" fillId="5" borderId="2" xfId="53" applyFont="1" applyFill="1" applyBorder="1" applyAlignment="1">
      <alignment vertical="center"/>
    </xf>
    <xf numFmtId="169" fontId="3" fillId="0" borderId="0" xfId="53" applyNumberFormat="1" applyBorder="1"/>
    <xf numFmtId="0" fontId="37" fillId="4" borderId="0" xfId="53" applyFont="1" applyFill="1"/>
    <xf numFmtId="0" fontId="27" fillId="5" borderId="2" xfId="53" applyFont="1" applyFill="1" applyBorder="1" applyAlignment="1">
      <alignment horizontal="right" vertical="center"/>
    </xf>
    <xf numFmtId="0" fontId="31" fillId="4" borderId="4" xfId="0" applyFont="1" applyFill="1" applyBorder="1" applyAlignment="1">
      <alignment horizontal="center"/>
    </xf>
  </cellXfs>
  <cellStyles count="270">
    <cellStyle name="20% - Accent5" xfId="1" builtinId="46"/>
    <cellStyle name="20% - Accent5 2" xfId="7" xr:uid="{41FADB5D-774C-4581-9E04-795745F45B3A}"/>
    <cellStyle name="20% - Accent5 2 2" xfId="22" xr:uid="{9D85FBE9-8CBA-4BC4-A23E-71E72F7E6CC9}"/>
    <cellStyle name="20% - Accent5 2 2 2" xfId="77" xr:uid="{056F0309-84E5-4341-AF71-2EEBE7BF74FD}"/>
    <cellStyle name="20% - Accent5 2 2 2 2" xfId="182" xr:uid="{F15C4DC7-EC48-407F-96A3-3CC4A53A0ED7}"/>
    <cellStyle name="20% - Accent5 2 2 3" xfId="129" xr:uid="{747D9A38-2066-47A4-B4DB-0321AD8ED675}"/>
    <cellStyle name="20% - Accent5 2 2 4" xfId="235" xr:uid="{CE1210E9-19B9-41ED-A18B-6C55332279A1}"/>
    <cellStyle name="20% - Accent5 2 3" xfId="35" xr:uid="{64A1DEB4-76C7-4D7E-B183-769228520DF6}"/>
    <cellStyle name="20% - Accent5 2 3 2" xfId="90" xr:uid="{0D0D6279-2017-4898-BAD5-6B558FB10637}"/>
    <cellStyle name="20% - Accent5 2 3 2 2" xfId="195" xr:uid="{A57918F3-0541-4AE7-A008-24B794DBD6BA}"/>
    <cellStyle name="20% - Accent5 2 3 3" xfId="142" xr:uid="{84384C81-7E3B-4CED-8965-E92625ACB23F}"/>
    <cellStyle name="20% - Accent5 2 3 4" xfId="248" xr:uid="{86D0E375-4FA4-4867-9887-F94EDB157F1D}"/>
    <cellStyle name="20% - Accent5 2 4" xfId="48" xr:uid="{B6EB5E8B-FCFF-4F4E-8AB6-E3215DFC371B}"/>
    <cellStyle name="20% - Accent5 2 4 2" xfId="103" xr:uid="{30AF541E-196B-40C1-AC50-FC8192ADC0BE}"/>
    <cellStyle name="20% - Accent5 2 4 2 2" xfId="208" xr:uid="{E1A90527-D767-4E40-A42F-1441A5209B93}"/>
    <cellStyle name="20% - Accent5 2 4 3" xfId="155" xr:uid="{C01430D9-A083-4562-BDE8-FA155F38893A}"/>
    <cellStyle name="20% - Accent5 2 4 4" xfId="261" xr:uid="{FA80F33D-C34C-4593-8A87-7736DBA93C52}"/>
    <cellStyle name="20% - Accent5 2 5" xfId="63" xr:uid="{E4942102-333A-4347-87C5-3BB3880A6AB3}"/>
    <cellStyle name="20% - Accent5 2 5 2" xfId="169" xr:uid="{2A094B50-A181-4DC4-9E77-CC329BF5AD02}"/>
    <cellStyle name="20% - Accent5 2 6" xfId="116" xr:uid="{11144059-BF5C-47A5-906B-F54FDE629215}"/>
    <cellStyle name="20% - Accent5 2 7" xfId="222" xr:uid="{9287B719-51C1-40AA-A757-0A8815AFB4F1}"/>
    <cellStyle name="20% - Accent5 3" xfId="11" xr:uid="{42C3DA6A-E515-4F68-9D9F-3335D19CEA18}"/>
    <cellStyle name="20% - Accent5 3 2" xfId="26" xr:uid="{7ABCF359-2591-4C83-A95F-469CD11EC77F}"/>
    <cellStyle name="20% - Accent5 3 2 2" xfId="81" xr:uid="{AE2A66F3-A94C-4BED-A4C4-1DA3B2F7359C}"/>
    <cellStyle name="20% - Accent5 3 2 2 2" xfId="186" xr:uid="{FB3BCC98-10A5-4328-8D99-ADB9FF0542A4}"/>
    <cellStyle name="20% - Accent5 3 2 3" xfId="133" xr:uid="{1B89ABCD-870A-4506-B46D-838882985AA7}"/>
    <cellStyle name="20% - Accent5 3 2 4" xfId="239" xr:uid="{EBBF523E-5FA4-4789-B9B7-72EE40FC1392}"/>
    <cellStyle name="20% - Accent5 3 3" xfId="39" xr:uid="{A4C767C1-51C3-47D5-A74C-587D3519900C}"/>
    <cellStyle name="20% - Accent5 3 3 2" xfId="94" xr:uid="{9F2AEC89-E3E1-456E-AFAB-746F7754295C}"/>
    <cellStyle name="20% - Accent5 3 3 2 2" xfId="199" xr:uid="{33F4A8EC-24DE-486C-9439-4505BDC2142F}"/>
    <cellStyle name="20% - Accent5 3 3 3" xfId="146" xr:uid="{4A445855-314A-41F5-B200-BE580F9BF77A}"/>
    <cellStyle name="20% - Accent5 3 3 4" xfId="252" xr:uid="{60D29DAC-E224-4284-A9E6-D79AFFF2D93D}"/>
    <cellStyle name="20% - Accent5 3 4" xfId="52" xr:uid="{C90B685B-F75D-460B-BDFC-7D7533C48C33}"/>
    <cellStyle name="20% - Accent5 3 4 2" xfId="107" xr:uid="{138EC8A5-98DD-41B5-8AEA-B3E4F6DDC91C}"/>
    <cellStyle name="20% - Accent5 3 4 2 2" xfId="212" xr:uid="{96CBC248-D81C-4E6F-93B1-59086153C386}"/>
    <cellStyle name="20% - Accent5 3 4 3" xfId="159" xr:uid="{476E5B0D-5D23-41FC-9BD9-5877E4E80DCA}"/>
    <cellStyle name="20% - Accent5 3 4 4" xfId="265" xr:uid="{F8E1F334-0846-41DF-875A-C69D3B1AFA22}"/>
    <cellStyle name="20% - Accent5 3 5" xfId="67" xr:uid="{CB8D90FD-E342-4E4E-97ED-6566F0383DA8}"/>
    <cellStyle name="20% - Accent5 3 5 2" xfId="173" xr:uid="{2DCD6ED4-3401-42A7-ADE2-91C5ADAAD83C}"/>
    <cellStyle name="20% - Accent5 3 6" xfId="120" xr:uid="{142A7217-93B3-45E6-B2CF-A38D4C05FEF1}"/>
    <cellStyle name="20% - Accent5 3 7" xfId="226" xr:uid="{D7C5723F-DD0D-44DE-9B51-55534C371639}"/>
    <cellStyle name="20% - Accent5 4" xfId="15" xr:uid="{DC1DD871-6B98-4E25-8BE8-6A14C839CFCF}"/>
    <cellStyle name="20% - Accent5 4 2" xfId="71" xr:uid="{8A5ADE6F-838F-4859-A40E-05FF9B5ED05F}"/>
    <cellStyle name="20% - Accent5 4 2 2" xfId="177" xr:uid="{1925C8DE-A583-4977-881C-7AA07FA5FC9E}"/>
    <cellStyle name="20% - Accent5 4 3" xfId="124" xr:uid="{FFB271F5-1793-486C-AE40-E19C3CBDBEB0}"/>
    <cellStyle name="20% - Accent5 4 4" xfId="230" xr:uid="{FF839AF2-023B-48FC-BBDB-C3147FEC4149}"/>
    <cellStyle name="20% - Accent5 5" xfId="30" xr:uid="{0FAED7C7-EA67-4CB3-AE34-15128E10EBDD}"/>
    <cellStyle name="20% - Accent5 5 2" xfId="85" xr:uid="{FD83161D-F025-47DE-932C-C09CCF236B28}"/>
    <cellStyle name="20% - Accent5 5 2 2" xfId="190" xr:uid="{43C13AD6-900F-461F-8F95-559594527B82}"/>
    <cellStyle name="20% - Accent5 5 3" xfId="137" xr:uid="{26763EF3-AAB4-49FD-B2E9-8091E450A013}"/>
    <cellStyle name="20% - Accent5 5 4" xfId="243" xr:uid="{B575CA75-F59C-446E-B845-17D0401EA6F0}"/>
    <cellStyle name="20% - Accent5 6" xfId="43" xr:uid="{AED42CDA-BA61-497A-9B25-6EC421F7DD74}"/>
    <cellStyle name="20% - Accent5 6 2" xfId="98" xr:uid="{D3154FDA-750D-4526-89DE-A27FA32F362A}"/>
    <cellStyle name="20% - Accent5 6 2 2" xfId="203" xr:uid="{74FAEAC9-9C79-4665-99DB-0CC3729BEA23}"/>
    <cellStyle name="20% - Accent5 6 3" xfId="150" xr:uid="{CF11A72E-A3DC-4FF7-A592-68CCAD865D3F}"/>
    <cellStyle name="20% - Accent5 6 4" xfId="256" xr:uid="{C59E9B5B-B5A1-405D-A5B1-D542C5419CA9}"/>
    <cellStyle name="20% - Accent5 7" xfId="56" xr:uid="{DA7F47C0-FD1B-441F-935D-8AD7CC5C6E1D}"/>
    <cellStyle name="20% - Accent5 7 2" xfId="164" xr:uid="{C40728DF-3CDC-47FE-BEBE-ED23A7DBC6E2}"/>
    <cellStyle name="20% - Accent5 8" xfId="217" xr:uid="{D8460B42-F464-4127-9199-B0659E538829}"/>
    <cellStyle name="Comma 2" xfId="5" xr:uid="{ED6C98B7-B2A1-4B47-AF8A-A39872245B39}"/>
    <cellStyle name="Comma 2 2" xfId="20" xr:uid="{B7AC5FAF-634D-41F9-85B3-9CDBB33D0333}"/>
    <cellStyle name="Comma 2 2 2" xfId="75" xr:uid="{8C001DC2-FE51-45BF-B6C7-A77CFC0D7B9C}"/>
    <cellStyle name="Comma 2 2 2 2" xfId="180" xr:uid="{2FD74F75-ACE2-478F-98C1-12834DF9A133}"/>
    <cellStyle name="Comma 2 2 3" xfId="127" xr:uid="{A447AB2E-39B0-4840-9ECB-835C36444D50}"/>
    <cellStyle name="Comma 2 2 4" xfId="233" xr:uid="{367E2FAB-0B92-4541-8530-9CD2534184D0}"/>
    <cellStyle name="Comma 2 3" xfId="33" xr:uid="{9A5060E8-4621-4D2E-8FA3-F2C0D822E9A4}"/>
    <cellStyle name="Comma 2 3 2" xfId="88" xr:uid="{E1923561-86EC-460D-BC19-5C07AEBF1D47}"/>
    <cellStyle name="Comma 2 3 2 2" xfId="193" xr:uid="{01AFDCE0-A29E-47CE-B8CC-2ACAD8C38FC6}"/>
    <cellStyle name="Comma 2 3 3" xfId="140" xr:uid="{02FF3435-B693-406B-B6FE-F28D0C11BBD8}"/>
    <cellStyle name="Comma 2 3 4" xfId="246" xr:uid="{40A51F9E-8A3B-4069-A2FC-7FF1E7035FF0}"/>
    <cellStyle name="Comma 2 4" xfId="46" xr:uid="{640D3F39-7ADA-41F7-A824-1BFD8996D38B}"/>
    <cellStyle name="Comma 2 4 2" xfId="101" xr:uid="{E2D14C34-0F3F-44F3-A287-3464F22C7687}"/>
    <cellStyle name="Comma 2 4 2 2" xfId="206" xr:uid="{F47C579F-3E2C-4535-A8D9-200B26DBC5DA}"/>
    <cellStyle name="Comma 2 4 3" xfId="153" xr:uid="{1F0E6A60-17A2-4114-803E-D183E9058A58}"/>
    <cellStyle name="Comma 2 4 4" xfId="259" xr:uid="{E198A73C-A3A3-4FE5-9916-FF95DDAF50D1}"/>
    <cellStyle name="Comma 2 5" xfId="61" xr:uid="{243DF1CB-25DA-4BF4-8322-1D82C49CD531}"/>
    <cellStyle name="Comma 2 5 2" xfId="167" xr:uid="{94630E3C-0678-42AA-8F03-1265C844C8FB}"/>
    <cellStyle name="Comma 2 6" xfId="114" xr:uid="{27D0662D-D964-4C3E-948B-5A67D2F9F373}"/>
    <cellStyle name="Comma 2 7" xfId="220" xr:uid="{B8C31877-60DA-4F7B-98A2-DA6CB5D48E08}"/>
    <cellStyle name="Comma 3" xfId="9" xr:uid="{9BBE06F6-DF43-4386-A7EA-84770CBB1110}"/>
    <cellStyle name="Comma 3 2" xfId="24" xr:uid="{AB59C64B-085D-4C79-B275-6709641D5BB7}"/>
    <cellStyle name="Comma 3 2 2" xfId="79" xr:uid="{CD323AA4-22F9-4E99-9009-6D23DBE24110}"/>
    <cellStyle name="Comma 3 2 2 2" xfId="184" xr:uid="{6BF0A02D-702E-459D-B813-A3CA51E0E1F9}"/>
    <cellStyle name="Comma 3 2 3" xfId="131" xr:uid="{F3063D94-C775-4408-BEFE-84D8981CED7C}"/>
    <cellStyle name="Comma 3 2 4" xfId="237" xr:uid="{4C54E911-A9D8-49EF-ACA3-9C4F2676792A}"/>
    <cellStyle name="Comma 3 3" xfId="37" xr:uid="{96E677B2-1E39-47F3-B561-DD4F13597381}"/>
    <cellStyle name="Comma 3 3 2" xfId="92" xr:uid="{0339C6BC-2315-4A35-972E-9C0115061548}"/>
    <cellStyle name="Comma 3 3 2 2" xfId="197" xr:uid="{D347A85F-2F28-4CD9-B728-B92448649D10}"/>
    <cellStyle name="Comma 3 3 3" xfId="144" xr:uid="{5E8F8B59-2437-4316-8FB6-F54DA82463FD}"/>
    <cellStyle name="Comma 3 3 4" xfId="250" xr:uid="{8CDCC416-91FB-4F12-88F7-EF7F6A04D065}"/>
    <cellStyle name="Comma 3 4" xfId="50" xr:uid="{B86C2900-CA03-40CB-895D-AA126B40D038}"/>
    <cellStyle name="Comma 3 4 2" xfId="105" xr:uid="{2F1C02E0-F632-41D5-921C-A25FF8C789F7}"/>
    <cellStyle name="Comma 3 4 2 2" xfId="210" xr:uid="{8EC804B6-67BA-44DE-9646-4BD589C60F7E}"/>
    <cellStyle name="Comma 3 4 3" xfId="157" xr:uid="{514AEA27-53F6-4C07-9438-4707B85AC645}"/>
    <cellStyle name="Comma 3 4 4" xfId="263" xr:uid="{B85C39A4-8FC7-46F1-AC83-AD7214FBDBE8}"/>
    <cellStyle name="Comma 3 5" xfId="65" xr:uid="{7CB782F8-2A35-46DD-9621-962ECDE1F2C7}"/>
    <cellStyle name="Comma 3 5 2" xfId="171" xr:uid="{114D7B81-2D05-4116-8FEF-05B6544CFB4E}"/>
    <cellStyle name="Comma 3 6" xfId="118" xr:uid="{59AB25DC-52EB-443B-A345-EEB07344637F}"/>
    <cellStyle name="Comma 3 7" xfId="224" xr:uid="{0E836A5E-347D-4EFC-8547-01BD7A373E7B}"/>
    <cellStyle name="Comma 4" xfId="13" xr:uid="{F10BAA2F-325D-48FE-B4DE-588412CF4783}"/>
    <cellStyle name="Comma 4 2" xfId="69" xr:uid="{B1AE5C0E-22F5-4478-9785-B9413DBF2438}"/>
    <cellStyle name="Comma 4 2 2" xfId="175" xr:uid="{C01683A5-C27C-49A6-B395-A40C00ED172A}"/>
    <cellStyle name="Comma 4 3" xfId="122" xr:uid="{F31725B9-E626-491E-AAAF-23C26A0AB515}"/>
    <cellStyle name="Comma 4 4" xfId="228" xr:uid="{5AF6FEE8-23F9-4832-AE3D-59CFF3C1B1AE}"/>
    <cellStyle name="Comma 5" xfId="28" xr:uid="{A96DE9F5-7FB1-4FAB-B94D-B2EF920E5378}"/>
    <cellStyle name="Comma 5 2" xfId="83" xr:uid="{BBE1F8E9-1232-44B8-BCCF-1C0927C0783C}"/>
    <cellStyle name="Comma 5 2 2" xfId="188" xr:uid="{ABB0A5E4-96DC-486B-8B31-6D9601EFDE31}"/>
    <cellStyle name="Comma 5 3" xfId="135" xr:uid="{1F3E63D5-428E-400A-B0C1-16DB1C638C5B}"/>
    <cellStyle name="Comma 5 4" xfId="241" xr:uid="{8DD008BA-5C76-4F0D-A930-83DC08C3246D}"/>
    <cellStyle name="Comma 6" xfId="41" xr:uid="{F6AC73A4-766F-41AF-8546-1BD92C1A5DC3}"/>
    <cellStyle name="Comma 6 2" xfId="96" xr:uid="{77D1E22B-1913-4AD1-A0DD-3B9445C9B943}"/>
    <cellStyle name="Comma 6 2 2" xfId="201" xr:uid="{C697C2DF-C17F-4553-B24A-957F8430F01E}"/>
    <cellStyle name="Comma 6 3" xfId="148" xr:uid="{AEC0336C-48D4-428B-AA3B-C51D96186F10}"/>
    <cellStyle name="Comma 6 4" xfId="254" xr:uid="{1F322274-4276-4087-A861-CD3B4298D698}"/>
    <cellStyle name="Comma 7" xfId="54" xr:uid="{94DEC19E-A6A7-4788-812E-6C5318BF22E8}"/>
    <cellStyle name="Comma 7 2" xfId="162" xr:uid="{F18459FC-7540-4004-ADA7-32E985107525}"/>
    <cellStyle name="Comma 7 3" xfId="268" xr:uid="{1F58F8A6-C1A1-4A5C-874F-A0EF4EE2D86B}"/>
    <cellStyle name="Comma 8" xfId="110" xr:uid="{CE5F3CAC-02ED-403F-8BDB-50BCB276743E}"/>
    <cellStyle name="Comma 9" xfId="215" xr:uid="{28FD967D-9FF9-4ACA-B55C-DBB68C4E278B}"/>
    <cellStyle name="Normal" xfId="0" builtinId="0"/>
    <cellStyle name="Normal 10" xfId="53" xr:uid="{8BBE64AA-0071-44B5-A766-DD878DA19F08}"/>
    <cellStyle name="Normal 10 2" xfId="161" xr:uid="{53431DF4-F434-4E58-8B64-6ACB4079A7DF}"/>
    <cellStyle name="Normal 10 3" xfId="267" xr:uid="{DEA5C9D2-B36F-413A-8C23-8EA0CB44A0D7}"/>
    <cellStyle name="Normal 11" xfId="160" xr:uid="{06F42D7C-516D-4DB0-A9FE-B6423B71AAD8}"/>
    <cellStyle name="Normal 11 2" xfId="266" xr:uid="{A5603D19-1341-4BE7-95D8-3783290EB46E}"/>
    <cellStyle name="Normal 12" xfId="109" xr:uid="{A0DDEDD4-62D6-4BB4-9F38-7DB5B8015081}"/>
    <cellStyle name="Normal 13" xfId="108" xr:uid="{FA5BC1D4-F714-4C97-B6A6-8886159FB69C}"/>
    <cellStyle name="Normal 13 2" xfId="213" xr:uid="{3F198362-F8B7-4613-B058-8756CBD31E94}"/>
    <cellStyle name="Normal 14" xfId="214" xr:uid="{545AC839-A1E7-434C-82E6-6C89551CDECD}"/>
    <cellStyle name="Normal 2" xfId="3" xr:uid="{4F4ED162-C45F-4637-99B9-0DC288E0E26C}"/>
    <cellStyle name="Normal 2 2" xfId="18" xr:uid="{73520720-7CC8-4636-BEA4-4BA7AD8E3294}"/>
    <cellStyle name="Normal 2 2 2" xfId="73" xr:uid="{2CD71C79-1AA4-45A0-9788-9D2D6FAD34B2}"/>
    <cellStyle name="Normal 2 2 2 2" xfId="178" xr:uid="{7E7CE0F8-BE26-4F38-923F-700901A1DA6B}"/>
    <cellStyle name="Normal 2 2 3" xfId="125" xr:uid="{2AFC3B25-5274-4BE5-AF40-AFB32CA2152A}"/>
    <cellStyle name="Normal 2 2 4" xfId="231" xr:uid="{F78140EA-9ADE-420C-AB1C-C2239AEDAEC5}"/>
    <cellStyle name="Normal 2 3" xfId="31" xr:uid="{3DE8F047-C232-4A35-B429-F0537449F260}"/>
    <cellStyle name="Normal 2 3 2" xfId="86" xr:uid="{11AAA4BB-E8A9-4185-ADFA-83841C071238}"/>
    <cellStyle name="Normal 2 3 2 2" xfId="191" xr:uid="{555E5143-5542-4F10-93AC-675A424DF628}"/>
    <cellStyle name="Normal 2 3 3" xfId="138" xr:uid="{CD3C54C7-74E6-4120-BC63-E077FD94C7F1}"/>
    <cellStyle name="Normal 2 3 4" xfId="244" xr:uid="{66544081-7B2A-4F95-AC72-AA4A29F10EBA}"/>
    <cellStyle name="Normal 2 4" xfId="44" xr:uid="{4FF9CFE9-7E21-4A6B-A29A-1180095F3394}"/>
    <cellStyle name="Normal 2 4 2" xfId="99" xr:uid="{3320B5F5-33BD-4D66-8320-92478374F742}"/>
    <cellStyle name="Normal 2 4 2 2" xfId="204" xr:uid="{EFF28F27-780E-499A-944A-DD50FE742FB2}"/>
    <cellStyle name="Normal 2 4 3" xfId="151" xr:uid="{14701181-5D67-48F7-89EE-2E5A66EAD732}"/>
    <cellStyle name="Normal 2 4 4" xfId="257" xr:uid="{B62AA6B2-D417-410D-A713-B353CE019A62}"/>
    <cellStyle name="Normal 2 5" xfId="59" xr:uid="{82B1CADE-454F-41BD-B69C-1C727AEACFA4}"/>
    <cellStyle name="Normal 2 5 2" xfId="165" xr:uid="{AD3B439E-CA24-47F2-9D4B-3B06FC8B5FC2}"/>
    <cellStyle name="Normal 2 6" xfId="112" xr:uid="{BCA5A7C5-CA87-43C5-B301-853508413108}"/>
    <cellStyle name="Normal 2 7" xfId="218" xr:uid="{73D7A759-A024-4A63-BB0D-FAAE8D8C0C13}"/>
    <cellStyle name="Normal 3" xfId="4" xr:uid="{6F56F0E9-E05C-4C30-B878-F9B9EA162652}"/>
    <cellStyle name="Normal 3 2" xfId="19" xr:uid="{A32771C3-61B9-4017-BCB7-A8447F558936}"/>
    <cellStyle name="Normal 3 2 2" xfId="74" xr:uid="{EB3EB93F-B77D-4BA5-9B37-4507D01FE212}"/>
    <cellStyle name="Normal 3 2 2 2" xfId="179" xr:uid="{693168B0-96BE-47F2-B453-4306E6AE7CE8}"/>
    <cellStyle name="Normal 3 2 3" xfId="126" xr:uid="{61161275-A351-4B23-8415-F39367DD8024}"/>
    <cellStyle name="Normal 3 2 4" xfId="232" xr:uid="{569549EB-D286-459D-8093-9FD926AB2902}"/>
    <cellStyle name="Normal 3 3" xfId="32" xr:uid="{6D6D7D4C-E015-466A-A2A9-35851197F9B9}"/>
    <cellStyle name="Normal 3 3 2" xfId="87" xr:uid="{A09B1EDC-BC53-4A84-8A09-CD2B3E72AB92}"/>
    <cellStyle name="Normal 3 3 2 2" xfId="192" xr:uid="{09930C38-6C2B-4EF3-9187-539467ADB60B}"/>
    <cellStyle name="Normal 3 3 3" xfId="139" xr:uid="{D3BD1A57-CC9D-4CDF-A3B5-01F1AF1FC06F}"/>
    <cellStyle name="Normal 3 3 4" xfId="245" xr:uid="{FF50D7D0-02DF-431D-911D-855E0B846B2B}"/>
    <cellStyle name="Normal 3 4" xfId="45" xr:uid="{3F2C4675-A6B6-4303-ADF3-7F5FDBCC1201}"/>
    <cellStyle name="Normal 3 4 2" xfId="100" xr:uid="{52A0E527-D628-412E-933C-8E8D41704332}"/>
    <cellStyle name="Normal 3 4 2 2" xfId="205" xr:uid="{9F36FAE0-1145-4DB4-ADC6-CB3DE2BEEE9F}"/>
    <cellStyle name="Normal 3 4 3" xfId="152" xr:uid="{795989F9-BCAF-47BD-8728-F8406BAF9D65}"/>
    <cellStyle name="Normal 3 4 4" xfId="258" xr:uid="{08F717B3-FBD9-4790-8F4A-67CB09B4ADA4}"/>
    <cellStyle name="Normal 3 5" xfId="60" xr:uid="{3B4793EE-2556-4444-B5B4-4962FF9A0B3A}"/>
    <cellStyle name="Normal 3 5 2" xfId="166" xr:uid="{9A7B49F9-AB24-48A9-BF78-AC2ED43283A3}"/>
    <cellStyle name="Normal 3 6" xfId="113" xr:uid="{1B5B4019-2C60-4C1C-9403-E6C70EA177AB}"/>
    <cellStyle name="Normal 3 7" xfId="219" xr:uid="{6C1DC434-74EF-40B6-A373-F77BE75535E1}"/>
    <cellStyle name="Normal 4" xfId="8" xr:uid="{E0019DBD-0F4A-4352-B357-025C5C0BFAEC}"/>
    <cellStyle name="Normal 4 2" xfId="23" xr:uid="{10393A82-218B-43FD-AA73-2D1C9788B975}"/>
    <cellStyle name="Normal 4 2 2" xfId="78" xr:uid="{518A0805-EFF6-4BCF-A4BB-CAAB7F8F705D}"/>
    <cellStyle name="Normal 4 2 2 2" xfId="183" xr:uid="{D62E6486-14CF-4FFD-9272-A8B3325C08A5}"/>
    <cellStyle name="Normal 4 2 3" xfId="130" xr:uid="{2C009DF5-CBF1-4F94-90D7-738B2088C271}"/>
    <cellStyle name="Normal 4 2 4" xfId="236" xr:uid="{708BF027-E485-4D55-A7B1-77981C64D475}"/>
    <cellStyle name="Normal 4 3" xfId="36" xr:uid="{62A12A76-EC25-4B9B-9DE7-60E39637AA4D}"/>
    <cellStyle name="Normal 4 3 2" xfId="91" xr:uid="{EC7D6496-983A-4947-B588-F58C77B67828}"/>
    <cellStyle name="Normal 4 3 2 2" xfId="196" xr:uid="{8A9F63B9-F301-4EFC-A27E-C4C6DBAD14B2}"/>
    <cellStyle name="Normal 4 3 3" xfId="143" xr:uid="{A209E494-1E57-4511-9967-C6BB4CB69798}"/>
    <cellStyle name="Normal 4 3 4" xfId="249" xr:uid="{FA30BEB4-615C-450A-B9B8-F12D0CF2FCE8}"/>
    <cellStyle name="Normal 4 4" xfId="49" xr:uid="{0D81F105-5652-4284-861E-275768C81364}"/>
    <cellStyle name="Normal 4 4 2" xfId="104" xr:uid="{2ED90C63-2832-484C-8BE6-4FE320068DCF}"/>
    <cellStyle name="Normal 4 4 2 2" xfId="209" xr:uid="{DBBD8277-5ED3-406B-B252-BBC562C99C8F}"/>
    <cellStyle name="Normal 4 4 3" xfId="156" xr:uid="{77BBDA96-C1B4-488B-A294-0EDF35D9022C}"/>
    <cellStyle name="Normal 4 4 4" xfId="262" xr:uid="{AFDEC5B6-57BB-445D-B4A7-6A9EE4329688}"/>
    <cellStyle name="Normal 4 5" xfId="64" xr:uid="{C01B067D-10D4-4312-A991-9BB0541632E1}"/>
    <cellStyle name="Normal 4 5 2" xfId="170" xr:uid="{216A4D32-F34F-4D2E-9FAA-2ED46145C0B4}"/>
    <cellStyle name="Normal 4 6" xfId="117" xr:uid="{48E6E147-FC1F-4C0C-8FE7-982FD956AD07}"/>
    <cellStyle name="Normal 4 7" xfId="223" xr:uid="{253636F2-12A7-4675-A469-245A845E4595}"/>
    <cellStyle name="Normal 5" xfId="16" xr:uid="{49545144-F3A9-4825-A6BA-5936F162C050}"/>
    <cellStyle name="Normal 5 2" xfId="72" xr:uid="{ADCDC5E4-A063-457A-A471-FEB0D7FB14D2}"/>
    <cellStyle name="Normal 6" xfId="12" xr:uid="{4EF6E554-0085-465F-A330-E88543107D27}"/>
    <cellStyle name="Normal 6 2" xfId="68" xr:uid="{16F122DE-5D56-4A1B-BB1C-A9AD62F8B2A1}"/>
    <cellStyle name="Normal 6 2 2" xfId="174" xr:uid="{5CBC1DAA-AC29-4F13-9168-80B81077ABF7}"/>
    <cellStyle name="Normal 6 3" xfId="121" xr:uid="{D2A38596-2B9B-4FFC-9085-3A9557F73DB5}"/>
    <cellStyle name="Normal 6 4" xfId="227" xr:uid="{88F7DA31-5BC1-4B4C-8D25-C558B012D626}"/>
    <cellStyle name="Normal 7" xfId="27" xr:uid="{2534D22A-6169-4D9A-B012-B7294C0AC758}"/>
    <cellStyle name="Normal 7 2" xfId="82" xr:uid="{A89A0637-FCF4-4BBE-973F-383CEA45A07D}"/>
    <cellStyle name="Normal 7 2 2" xfId="187" xr:uid="{54FCB699-B6CD-4B8E-B5C7-29F0EA489663}"/>
    <cellStyle name="Normal 7 3" xfId="134" xr:uid="{C1422B8C-C674-46F0-AB09-B49D4057DCEA}"/>
    <cellStyle name="Normal 7 4" xfId="240" xr:uid="{DA7AAFC3-BCA2-43FA-9DD1-E78DA2644532}"/>
    <cellStyle name="Normal 8" xfId="40" xr:uid="{19F067A3-D80D-48FD-BF06-BF292EC8BB24}"/>
    <cellStyle name="Normal 8 2" xfId="95" xr:uid="{7AC36C7D-8CC4-4325-8C2B-FA3C713B7CF5}"/>
    <cellStyle name="Normal 8 2 2" xfId="200" xr:uid="{6C397B7D-6E90-4109-A1F7-15EA72BFFF46}"/>
    <cellStyle name="Normal 8 3" xfId="147" xr:uid="{9D1787CE-1718-4788-B651-58825DA7D955}"/>
    <cellStyle name="Normal 8 4" xfId="253" xr:uid="{CC292DD9-883A-4975-B4C2-06D126A667E0}"/>
    <cellStyle name="Normal 9" xfId="57" xr:uid="{CC04280B-7E40-41C0-B008-E89A699DBC6E}"/>
    <cellStyle name="Percent" xfId="2" builtinId="5"/>
    <cellStyle name="Percent 10" xfId="111" xr:uid="{1F4F8886-BC30-46CB-A926-4376A9109BBF}"/>
    <cellStyle name="Percent 11" xfId="216" xr:uid="{20B0FEC6-3B8E-4377-885D-2C9836F5717F}"/>
    <cellStyle name="Percent 2" xfId="6" xr:uid="{BC0C5A78-644A-4E8A-8133-E61F2E94C271}"/>
    <cellStyle name="Percent 2 2" xfId="21" xr:uid="{ABEFFD90-1C5B-44F4-94F2-8F5C545B6CE3}"/>
    <cellStyle name="Percent 2 2 2" xfId="76" xr:uid="{3BD6292D-5384-4692-B5F6-884298F64563}"/>
    <cellStyle name="Percent 2 2 2 2" xfId="181" xr:uid="{46C8F6F1-24D5-4168-8158-FC0E4886AC1D}"/>
    <cellStyle name="Percent 2 2 3" xfId="128" xr:uid="{36EE822D-4B3E-44B1-B029-B8B78867EF7A}"/>
    <cellStyle name="Percent 2 2 4" xfId="234" xr:uid="{0CA13914-BAF3-4AA0-85F3-7568A4EEEEE2}"/>
    <cellStyle name="Percent 2 3" xfId="34" xr:uid="{F1235FEE-D3ED-46E3-8284-249567537760}"/>
    <cellStyle name="Percent 2 3 2" xfId="89" xr:uid="{243A6ED9-AAFA-49A8-9C9D-1F9201E74EE5}"/>
    <cellStyle name="Percent 2 3 2 2" xfId="194" xr:uid="{43806F43-EF60-4BA2-92C0-5EFD1054D0EB}"/>
    <cellStyle name="Percent 2 3 3" xfId="141" xr:uid="{671C13B9-D85F-49B6-8210-22AFF3720429}"/>
    <cellStyle name="Percent 2 3 4" xfId="247" xr:uid="{8BC2E223-46D9-427D-9BFD-11DD52F74FCA}"/>
    <cellStyle name="Percent 2 4" xfId="47" xr:uid="{9B5DB1B9-289D-4910-A43A-3BB8D718BF50}"/>
    <cellStyle name="Percent 2 4 2" xfId="102" xr:uid="{72EADBC2-7F91-4039-B221-1AF9C08D12D9}"/>
    <cellStyle name="Percent 2 4 2 2" xfId="207" xr:uid="{5AFE4152-FEC5-49A0-9D8D-D5FDA1723B5A}"/>
    <cellStyle name="Percent 2 4 3" xfId="154" xr:uid="{A4294857-D78B-4B2B-8455-A9A7CCA9968E}"/>
    <cellStyle name="Percent 2 4 4" xfId="260" xr:uid="{D849EB05-FC46-4181-9A00-C16740BD46E4}"/>
    <cellStyle name="Percent 2 5" xfId="62" xr:uid="{99781A41-93CF-4EB0-92D0-C5CD68D53132}"/>
    <cellStyle name="Percent 2 5 2" xfId="168" xr:uid="{433B7183-9537-4B65-A460-0F8F04644F1F}"/>
    <cellStyle name="Percent 2 6" xfId="115" xr:uid="{AB1C876A-61E7-4015-A43C-086187C228D5}"/>
    <cellStyle name="Percent 2 7" xfId="221" xr:uid="{9917628B-F1B8-45F8-9822-519C060E47DD}"/>
    <cellStyle name="Percent 3" xfId="10" xr:uid="{5A577D97-9D8D-44CD-94BE-F7C4D5E216D4}"/>
    <cellStyle name="Percent 3 2" xfId="25" xr:uid="{AA877386-D0A2-4CA8-9066-CA902896BC86}"/>
    <cellStyle name="Percent 3 2 2" xfId="80" xr:uid="{A88F4B8E-3D7E-46C4-935F-75A2D1DC2F86}"/>
    <cellStyle name="Percent 3 2 2 2" xfId="185" xr:uid="{AA51F800-E197-4EBD-A00E-5ED6D281A99C}"/>
    <cellStyle name="Percent 3 2 3" xfId="132" xr:uid="{AD596E79-6618-4E8C-9AAE-C8188B1A7654}"/>
    <cellStyle name="Percent 3 2 4" xfId="238" xr:uid="{6A791A4E-30E7-4DAF-80A4-30B07C71C12D}"/>
    <cellStyle name="Percent 3 3" xfId="38" xr:uid="{2C62A5E3-4F5C-4053-B9EE-104D29570544}"/>
    <cellStyle name="Percent 3 3 2" xfId="93" xr:uid="{84DDFECE-69E2-4B0E-A09E-659E48A24F42}"/>
    <cellStyle name="Percent 3 3 2 2" xfId="198" xr:uid="{D5138662-9B50-4909-B103-A9540759A334}"/>
    <cellStyle name="Percent 3 3 3" xfId="145" xr:uid="{DB58C7EC-334E-4AE6-B68E-D68247DB256A}"/>
    <cellStyle name="Percent 3 3 4" xfId="251" xr:uid="{A12609E8-0A12-4AAD-8254-DA8E3F899CF6}"/>
    <cellStyle name="Percent 3 4" xfId="51" xr:uid="{71214003-4755-4936-B69C-71301425DFDB}"/>
    <cellStyle name="Percent 3 4 2" xfId="106" xr:uid="{C8250550-A077-468C-AEF8-166BFF71412B}"/>
    <cellStyle name="Percent 3 4 2 2" xfId="211" xr:uid="{6BCEDAED-9BA6-48C4-98D1-B239A2FBFB06}"/>
    <cellStyle name="Percent 3 4 3" xfId="158" xr:uid="{E9A8A10A-09C4-40C8-8279-A039F46E57ED}"/>
    <cellStyle name="Percent 3 4 4" xfId="264" xr:uid="{69803DEE-6772-497F-98FE-6555CE87CCB3}"/>
    <cellStyle name="Percent 3 5" xfId="66" xr:uid="{90D550B4-A467-4B1F-8791-783C947825CE}"/>
    <cellStyle name="Percent 3 5 2" xfId="172" xr:uid="{50881C98-C99E-4650-827C-766929596D85}"/>
    <cellStyle name="Percent 3 6" xfId="119" xr:uid="{52DB9A23-2753-48D6-90A2-C68B5942AD40}"/>
    <cellStyle name="Percent 3 7" xfId="225" xr:uid="{9191CB26-0C88-4F1E-9E3D-2BE3D92646F8}"/>
    <cellStyle name="Percent 4" xfId="17" xr:uid="{766E512C-159B-4546-AE75-4E591D8E346F}"/>
    <cellStyle name="Percent 5" xfId="14" xr:uid="{761C96E9-6829-47E8-ABEF-BAFE0B7B7D1A}"/>
    <cellStyle name="Percent 5 2" xfId="70" xr:uid="{3753DDE5-24BA-4D95-9E8F-1428A4C09B68}"/>
    <cellStyle name="Percent 5 2 2" xfId="176" xr:uid="{C789F3EB-F70E-407F-B666-32BF7BA046C9}"/>
    <cellStyle name="Percent 5 3" xfId="123" xr:uid="{30D8A2A0-D19C-4CB4-A9B2-F1A31449CDBF}"/>
    <cellStyle name="Percent 5 4" xfId="229" xr:uid="{264F99D8-879C-433A-B678-4BDB3137D58B}"/>
    <cellStyle name="Percent 6" xfId="29" xr:uid="{3C9E2FB6-4013-4108-851E-44B42960E338}"/>
    <cellStyle name="Percent 6 2" xfId="84" xr:uid="{A9529AA1-C733-45A5-9A59-8E9A9D926271}"/>
    <cellStyle name="Percent 6 2 2" xfId="189" xr:uid="{DCA23980-98AC-43CA-941E-9708457EFE2C}"/>
    <cellStyle name="Percent 6 3" xfId="136" xr:uid="{EABCDA63-DFA2-47E3-B194-D18A8290ED26}"/>
    <cellStyle name="Percent 6 4" xfId="242" xr:uid="{BF05A554-C9DA-4EDB-8DB8-0DF36B087CE2}"/>
    <cellStyle name="Percent 7" xfId="42" xr:uid="{E615D24B-233E-4FC3-8466-3E474BB7156C}"/>
    <cellStyle name="Percent 7 2" xfId="97" xr:uid="{C8975516-84DD-418A-B968-A1AE0DCED118}"/>
    <cellStyle name="Percent 7 2 2" xfId="202" xr:uid="{B240505D-1F90-4AB5-9ECC-FDF506CBA6F0}"/>
    <cellStyle name="Percent 7 3" xfId="149" xr:uid="{C16F36D8-1935-485F-A488-481927ED7425}"/>
    <cellStyle name="Percent 7 4" xfId="255" xr:uid="{B366D0BE-EE6A-4940-AA7E-7AEEA6EF2312}"/>
    <cellStyle name="Percent 8" xfId="58" xr:uid="{DAF5A91A-7863-44B8-B357-3AAC899BD8B2}"/>
    <cellStyle name="Percent 9" xfId="55" xr:uid="{05B3DA8B-8D4B-4546-93F0-A0F74AD24A02}"/>
    <cellStyle name="Percent 9 2" xfId="163" xr:uid="{DE2C4031-335C-4ED2-9DB3-04920DD9A697}"/>
    <cellStyle name="Percent 9 3" xfId="269" xr:uid="{7BB585CD-A1EF-4BBB-B700-8A33B7BBB13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94</xdr:row>
      <xdr:rowOff>76200</xdr:rowOff>
    </xdr:from>
    <xdr:to>
      <xdr:col>7</xdr:col>
      <xdr:colOff>480060</xdr:colOff>
      <xdr:row>133</xdr:row>
      <xdr:rowOff>53340</xdr:rowOff>
    </xdr:to>
    <xdr:pic>
      <xdr:nvPicPr>
        <xdr:cNvPr id="3096" name="Picture 1">
          <a:extLst>
            <a:ext uri="{FF2B5EF4-FFF2-40B4-BE49-F238E27FC236}">
              <a16:creationId xmlns:a16="http://schemas.microsoft.com/office/drawing/2014/main" id="{162F1724-67F2-4609-86C7-F272B10B9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" y="16184880"/>
          <a:ext cx="7589520" cy="651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60"/>
  <sheetViews>
    <sheetView topLeftCell="A28" zoomScale="85" zoomScaleNormal="85" workbookViewId="0">
      <selection activeCell="C20" sqref="C20"/>
    </sheetView>
  </sheetViews>
  <sheetFormatPr defaultRowHeight="12.75" x14ac:dyDescent="0.2"/>
  <cols>
    <col min="1" max="1" width="16.28515625" customWidth="1"/>
    <col min="2" max="2" width="24" customWidth="1"/>
    <col min="3" max="3" width="60.7109375" customWidth="1"/>
    <col min="6" max="6" width="10.7109375" customWidth="1"/>
    <col min="7" max="7" width="11" customWidth="1"/>
    <col min="8" max="8" width="10.42578125" customWidth="1"/>
    <col min="11" max="11" width="26" bestFit="1" customWidth="1"/>
    <col min="12" max="12" width="60.28515625" bestFit="1" customWidth="1"/>
    <col min="13" max="13" width="8.85546875" customWidth="1"/>
  </cols>
  <sheetData>
    <row r="1" spans="1:8" ht="21" x14ac:dyDescent="0.35">
      <c r="A1" s="19" t="s">
        <v>41</v>
      </c>
      <c r="B1" s="20"/>
    </row>
    <row r="2" spans="1:8" ht="15" x14ac:dyDescent="0.2">
      <c r="A2" s="21"/>
      <c r="B2" s="22"/>
      <c r="C2" s="22"/>
      <c r="D2" s="23"/>
      <c r="E2" s="22"/>
      <c r="F2" s="22"/>
      <c r="G2" s="22"/>
      <c r="H2" s="22"/>
    </row>
    <row r="3" spans="1:8" ht="15" x14ac:dyDescent="0.2">
      <c r="A3" s="21"/>
      <c r="B3" s="22"/>
      <c r="C3" s="22"/>
      <c r="D3" s="23"/>
      <c r="E3" s="22"/>
      <c r="F3" s="22"/>
      <c r="G3" s="22"/>
      <c r="H3" s="22"/>
    </row>
    <row r="4" spans="1:8" ht="15" x14ac:dyDescent="0.2">
      <c r="A4" s="24" t="s">
        <v>42</v>
      </c>
      <c r="B4" s="24" t="s">
        <v>43</v>
      </c>
      <c r="C4" s="24" t="s">
        <v>44</v>
      </c>
      <c r="D4" s="24" t="s">
        <v>45</v>
      </c>
      <c r="E4" s="24" t="s">
        <v>46</v>
      </c>
      <c r="F4" s="24" t="s">
        <v>47</v>
      </c>
      <c r="G4" s="24" t="s">
        <v>48</v>
      </c>
      <c r="H4" s="24" t="s">
        <v>49</v>
      </c>
    </row>
    <row r="5" spans="1:8" ht="30" x14ac:dyDescent="0.25">
      <c r="A5" s="25" t="s">
        <v>50</v>
      </c>
      <c r="B5" s="25" t="s">
        <v>51</v>
      </c>
      <c r="C5" s="25" t="s">
        <v>52</v>
      </c>
      <c r="D5" s="25" t="s">
        <v>45</v>
      </c>
      <c r="E5" s="25" t="s">
        <v>53</v>
      </c>
      <c r="F5" s="25" t="s">
        <v>54</v>
      </c>
      <c r="G5" s="25" t="s">
        <v>55</v>
      </c>
      <c r="H5" s="25" t="s">
        <v>56</v>
      </c>
    </row>
    <row r="6" spans="1:8" x14ac:dyDescent="0.2">
      <c r="A6" s="22" t="s">
        <v>59</v>
      </c>
      <c r="B6" s="53" t="s">
        <v>60</v>
      </c>
      <c r="C6" s="53" t="s">
        <v>197</v>
      </c>
      <c r="D6" s="22" t="s">
        <v>61</v>
      </c>
      <c r="E6" s="22"/>
      <c r="F6" s="22"/>
      <c r="G6" s="22"/>
      <c r="H6" s="22"/>
    </row>
    <row r="7" spans="1:8" x14ac:dyDescent="0.2">
      <c r="A7" s="22"/>
      <c r="B7" s="53" t="s">
        <v>62</v>
      </c>
      <c r="C7" s="53" t="s">
        <v>198</v>
      </c>
      <c r="D7" s="22" t="s">
        <v>61</v>
      </c>
      <c r="E7" s="22"/>
      <c r="F7" s="22"/>
      <c r="G7" s="22"/>
      <c r="H7" s="22"/>
    </row>
    <row r="8" spans="1:8" x14ac:dyDescent="0.2">
      <c r="A8" s="1"/>
      <c r="B8" s="53" t="s">
        <v>63</v>
      </c>
      <c r="C8" s="53" t="s">
        <v>199</v>
      </c>
      <c r="D8" s="22" t="s">
        <v>61</v>
      </c>
      <c r="E8" s="22"/>
      <c r="F8" s="22"/>
      <c r="G8" s="22"/>
      <c r="H8" s="22"/>
    </row>
    <row r="9" spans="1:8" x14ac:dyDescent="0.2">
      <c r="A9" s="22"/>
      <c r="B9" s="53" t="s">
        <v>64</v>
      </c>
      <c r="C9" s="53" t="s">
        <v>200</v>
      </c>
      <c r="D9" s="22" t="s">
        <v>61</v>
      </c>
      <c r="E9" s="22"/>
      <c r="F9" s="22"/>
      <c r="G9" s="22"/>
      <c r="H9" s="22"/>
    </row>
    <row r="10" spans="1:8" x14ac:dyDescent="0.2">
      <c r="A10" s="22"/>
      <c r="B10" s="53" t="s">
        <v>66</v>
      </c>
      <c r="C10" s="53" t="s">
        <v>201</v>
      </c>
      <c r="D10" s="22" t="s">
        <v>61</v>
      </c>
      <c r="E10" s="22"/>
      <c r="F10" s="22"/>
      <c r="G10" s="22"/>
      <c r="H10" s="22"/>
    </row>
    <row r="11" spans="1:8" x14ac:dyDescent="0.2">
      <c r="A11" s="22"/>
      <c r="B11" s="53" t="s">
        <v>67</v>
      </c>
      <c r="C11" s="53" t="s">
        <v>202</v>
      </c>
      <c r="D11" s="22" t="s">
        <v>61</v>
      </c>
      <c r="E11" s="22"/>
      <c r="F11" s="22"/>
      <c r="G11" s="22"/>
      <c r="H11" s="22"/>
    </row>
    <row r="12" spans="1:8" s="1" customFormat="1" ht="15" x14ac:dyDescent="0.2">
      <c r="A12" s="22"/>
      <c r="B12" s="53" t="s">
        <v>381</v>
      </c>
      <c r="C12" s="53" t="s">
        <v>371</v>
      </c>
      <c r="D12" s="74" t="s">
        <v>61</v>
      </c>
      <c r="E12" s="22"/>
      <c r="F12" s="22"/>
      <c r="G12" s="22"/>
      <c r="H12" s="22"/>
    </row>
    <row r="13" spans="1:8" x14ac:dyDescent="0.2">
      <c r="A13" s="22"/>
      <c r="B13" s="75" t="s">
        <v>68</v>
      </c>
      <c r="C13" s="75" t="s">
        <v>203</v>
      </c>
      <c r="D13" s="76" t="s">
        <v>61</v>
      </c>
      <c r="E13" s="22"/>
      <c r="F13" s="22"/>
      <c r="G13" s="22"/>
      <c r="H13" s="22"/>
    </row>
    <row r="14" spans="1:8" x14ac:dyDescent="0.2">
      <c r="A14" s="22"/>
      <c r="B14" s="75" t="s">
        <v>70</v>
      </c>
      <c r="C14" s="75" t="s">
        <v>204</v>
      </c>
      <c r="D14" s="76" t="s">
        <v>61</v>
      </c>
      <c r="E14" s="22"/>
      <c r="F14" s="22"/>
      <c r="G14" s="22"/>
      <c r="H14" s="22"/>
    </row>
    <row r="15" spans="1:8" x14ac:dyDescent="0.2">
      <c r="A15" s="22"/>
      <c r="B15" s="75" t="s">
        <v>40</v>
      </c>
      <c r="C15" s="75" t="s">
        <v>205</v>
      </c>
      <c r="D15" s="76" t="s">
        <v>61</v>
      </c>
      <c r="E15" s="22"/>
      <c r="F15" s="22" t="s">
        <v>71</v>
      </c>
      <c r="G15" s="22"/>
      <c r="H15" s="22" t="s">
        <v>72</v>
      </c>
    </row>
    <row r="16" spans="1:8" x14ac:dyDescent="0.2">
      <c r="A16" s="1"/>
      <c r="B16" s="75" t="s">
        <v>121</v>
      </c>
      <c r="C16" s="75" t="s">
        <v>206</v>
      </c>
      <c r="D16" s="76" t="s">
        <v>61</v>
      </c>
      <c r="E16" s="22"/>
      <c r="F16" s="22"/>
    </row>
    <row r="17" spans="1:9" x14ac:dyDescent="0.2">
      <c r="A17" s="1"/>
      <c r="B17" s="75" t="s">
        <v>389</v>
      </c>
      <c r="C17" s="75" t="s">
        <v>207</v>
      </c>
      <c r="D17" s="76" t="s">
        <v>61</v>
      </c>
      <c r="E17" s="22"/>
      <c r="F17" s="22"/>
    </row>
    <row r="18" spans="1:9" x14ac:dyDescent="0.2">
      <c r="A18" s="30"/>
      <c r="B18" s="77" t="s">
        <v>73</v>
      </c>
      <c r="C18" s="77" t="s">
        <v>208</v>
      </c>
      <c r="D18" s="65" t="s">
        <v>61</v>
      </c>
      <c r="E18" s="30"/>
      <c r="F18" s="30"/>
      <c r="G18" s="30"/>
      <c r="H18" s="30"/>
      <c r="I18" s="1"/>
    </row>
    <row r="19" spans="1:9" x14ac:dyDescent="0.2">
      <c r="A19" s="22" t="s">
        <v>74</v>
      </c>
      <c r="B19" s="22" t="s">
        <v>188</v>
      </c>
      <c r="C19" s="28" t="s">
        <v>189</v>
      </c>
      <c r="D19" t="s">
        <v>184</v>
      </c>
      <c r="E19" s="22"/>
      <c r="F19" s="22"/>
      <c r="G19" s="22"/>
      <c r="H19" s="22"/>
    </row>
    <row r="20" spans="1:9" x14ac:dyDescent="0.2">
      <c r="A20" s="22"/>
      <c r="B20" s="22" t="s">
        <v>190</v>
      </c>
      <c r="C20" s="28" t="s">
        <v>191</v>
      </c>
      <c r="D20" t="s">
        <v>184</v>
      </c>
      <c r="E20" s="22"/>
      <c r="F20" s="22"/>
      <c r="G20" s="22"/>
      <c r="H20" s="22"/>
      <c r="I20" s="22"/>
    </row>
    <row r="21" spans="1:9" x14ac:dyDescent="0.2">
      <c r="A21" s="22"/>
      <c r="B21" s="22" t="s">
        <v>192</v>
      </c>
      <c r="C21" s="28" t="s">
        <v>193</v>
      </c>
      <c r="D21" t="s">
        <v>184</v>
      </c>
      <c r="E21" s="22"/>
      <c r="F21" s="22"/>
      <c r="G21" s="22"/>
      <c r="H21" s="22"/>
      <c r="I21" s="22"/>
    </row>
    <row r="22" spans="1:9" x14ac:dyDescent="0.2">
      <c r="B22" s="22" t="s">
        <v>354</v>
      </c>
      <c r="C22" s="22" t="s">
        <v>75</v>
      </c>
      <c r="D22" t="s">
        <v>194</v>
      </c>
      <c r="E22" s="22"/>
      <c r="F22" s="22"/>
      <c r="G22" s="22"/>
      <c r="H22" s="22"/>
      <c r="I22" s="22"/>
    </row>
    <row r="23" spans="1:9" x14ac:dyDescent="0.2">
      <c r="B23" s="22" t="s">
        <v>77</v>
      </c>
      <c r="C23" s="22" t="s">
        <v>78</v>
      </c>
      <c r="D23" t="s">
        <v>61</v>
      </c>
      <c r="E23" s="22"/>
      <c r="F23" s="22"/>
      <c r="G23" s="22"/>
      <c r="H23" s="22"/>
    </row>
    <row r="24" spans="1:9" x14ac:dyDescent="0.2">
      <c r="B24" t="s">
        <v>79</v>
      </c>
      <c r="C24" t="s">
        <v>80</v>
      </c>
      <c r="D24" t="s">
        <v>61</v>
      </c>
      <c r="E24" s="22"/>
      <c r="F24" s="22"/>
      <c r="G24" s="22"/>
      <c r="H24" s="22"/>
    </row>
    <row r="25" spans="1:9" x14ac:dyDescent="0.2">
      <c r="B25" t="s">
        <v>81</v>
      </c>
      <c r="C25" t="s">
        <v>82</v>
      </c>
      <c r="D25" t="s">
        <v>61</v>
      </c>
      <c r="E25" s="22"/>
      <c r="F25" s="22"/>
      <c r="G25" s="22"/>
      <c r="H25" s="22"/>
    </row>
    <row r="26" spans="1:9" x14ac:dyDescent="0.2">
      <c r="B26" t="s">
        <v>83</v>
      </c>
      <c r="C26" t="s">
        <v>84</v>
      </c>
      <c r="D26" t="s">
        <v>61</v>
      </c>
      <c r="E26" s="22"/>
      <c r="F26" s="22"/>
      <c r="G26" s="22"/>
      <c r="H26" s="22"/>
    </row>
    <row r="27" spans="1:9" x14ac:dyDescent="0.2">
      <c r="A27" s="30"/>
      <c r="B27" s="30" t="s">
        <v>85</v>
      </c>
      <c r="C27" s="30" t="s">
        <v>86</v>
      </c>
      <c r="D27" s="30" t="s">
        <v>61</v>
      </c>
      <c r="E27" s="29"/>
      <c r="F27" s="29"/>
      <c r="G27" s="29"/>
      <c r="H27" s="29"/>
    </row>
    <row r="28" spans="1:9" ht="15" x14ac:dyDescent="0.2">
      <c r="A28" t="s">
        <v>87</v>
      </c>
      <c r="B28" s="31" t="s">
        <v>88</v>
      </c>
      <c r="C28" s="22" t="s">
        <v>89</v>
      </c>
      <c r="D28" t="s">
        <v>90</v>
      </c>
      <c r="E28" s="22"/>
      <c r="F28" s="22"/>
      <c r="G28" s="22"/>
      <c r="H28" s="22"/>
    </row>
    <row r="29" spans="1:9" ht="15" x14ac:dyDescent="0.2">
      <c r="B29" s="31" t="s">
        <v>91</v>
      </c>
      <c r="C29" s="22" t="s">
        <v>92</v>
      </c>
      <c r="D29" t="s">
        <v>90</v>
      </c>
      <c r="E29" s="22"/>
      <c r="F29" s="22"/>
      <c r="G29" s="22"/>
      <c r="H29" s="22"/>
    </row>
    <row r="30" spans="1:9" ht="15" x14ac:dyDescent="0.2">
      <c r="B30" s="31" t="s">
        <v>93</v>
      </c>
      <c r="C30" s="22" t="s">
        <v>94</v>
      </c>
      <c r="D30" t="s">
        <v>90</v>
      </c>
      <c r="E30" s="22"/>
      <c r="F30" s="22"/>
      <c r="G30" s="22"/>
      <c r="H30" s="22"/>
    </row>
    <row r="31" spans="1:9" ht="15" x14ac:dyDescent="0.2">
      <c r="B31" s="31" t="s">
        <v>95</v>
      </c>
      <c r="C31" s="22" t="s">
        <v>96</v>
      </c>
      <c r="D31" t="s">
        <v>90</v>
      </c>
      <c r="E31" s="22"/>
      <c r="F31" s="22"/>
      <c r="G31" s="22"/>
      <c r="H31" s="22"/>
    </row>
    <row r="32" spans="1:9" x14ac:dyDescent="0.2">
      <c r="B32" s="22" t="s">
        <v>97</v>
      </c>
      <c r="C32" s="22" t="s">
        <v>98</v>
      </c>
      <c r="D32" t="s">
        <v>90</v>
      </c>
      <c r="E32" s="22"/>
      <c r="F32" s="22"/>
      <c r="G32" s="22"/>
      <c r="H32" s="22"/>
    </row>
    <row r="33" spans="1:9" ht="13.5" thickBot="1" x14ac:dyDescent="0.25">
      <c r="A33" s="32"/>
      <c r="B33" s="33" t="s">
        <v>99</v>
      </c>
      <c r="C33" s="33" t="s">
        <v>100</v>
      </c>
      <c r="D33" s="32" t="s">
        <v>90</v>
      </c>
      <c r="E33" s="33"/>
      <c r="F33" s="33"/>
      <c r="G33" s="33"/>
      <c r="H33" s="33"/>
    </row>
    <row r="34" spans="1:9" x14ac:dyDescent="0.2">
      <c r="B34" s="22"/>
      <c r="C34" s="22"/>
      <c r="D34" s="22"/>
      <c r="E34" s="22"/>
      <c r="F34" s="22"/>
      <c r="G34" s="22"/>
      <c r="H34" s="22"/>
    </row>
    <row r="35" spans="1:9" x14ac:dyDescent="0.2">
      <c r="B35" s="22"/>
      <c r="C35" s="22"/>
      <c r="E35" s="22"/>
      <c r="F35" s="22"/>
      <c r="G35" s="22"/>
      <c r="H35" s="22"/>
    </row>
    <row r="38" spans="1:9" ht="21" x14ac:dyDescent="0.35">
      <c r="B38" s="98" t="s">
        <v>101</v>
      </c>
      <c r="C38" s="98"/>
    </row>
    <row r="39" spans="1:9" ht="15.75" thickBot="1" x14ac:dyDescent="0.25">
      <c r="B39" s="26" t="s">
        <v>57</v>
      </c>
      <c r="C39" s="26" t="s">
        <v>58</v>
      </c>
    </row>
    <row r="40" spans="1:9" ht="13.5" thickBot="1" x14ac:dyDescent="0.25">
      <c r="B40" s="54" t="s">
        <v>209</v>
      </c>
      <c r="C40" s="55"/>
    </row>
    <row r="41" spans="1:9" x14ac:dyDescent="0.2">
      <c r="B41" s="56" t="s">
        <v>210</v>
      </c>
      <c r="C41" s="56"/>
    </row>
    <row r="42" spans="1:9" x14ac:dyDescent="0.2">
      <c r="B42" s="57" t="s">
        <v>211</v>
      </c>
      <c r="C42" s="57" t="s">
        <v>212</v>
      </c>
    </row>
    <row r="43" spans="1:9" x14ac:dyDescent="0.2">
      <c r="B43" s="57" t="s">
        <v>213</v>
      </c>
      <c r="C43" s="57" t="s">
        <v>214</v>
      </c>
    </row>
    <row r="44" spans="1:9" x14ac:dyDescent="0.2">
      <c r="B44" s="56" t="s">
        <v>69</v>
      </c>
      <c r="C44" s="56"/>
    </row>
    <row r="45" spans="1:9" x14ac:dyDescent="0.2">
      <c r="B45" s="57" t="s">
        <v>215</v>
      </c>
      <c r="C45" s="57" t="s">
        <v>216</v>
      </c>
      <c r="I45" s="22"/>
    </row>
    <row r="46" spans="1:9" x14ac:dyDescent="0.2">
      <c r="B46" s="57" t="s">
        <v>217</v>
      </c>
      <c r="C46" s="57" t="s">
        <v>218</v>
      </c>
      <c r="I46" s="22"/>
    </row>
    <row r="47" spans="1:9" x14ac:dyDescent="0.2">
      <c r="B47" s="57" t="s">
        <v>219</v>
      </c>
      <c r="C47" s="57" t="s">
        <v>220</v>
      </c>
    </row>
    <row r="48" spans="1:9" x14ac:dyDescent="0.2">
      <c r="B48" s="57" t="s">
        <v>221</v>
      </c>
      <c r="C48" s="57" t="s">
        <v>222</v>
      </c>
    </row>
    <row r="49" spans="2:3" x14ac:dyDescent="0.2">
      <c r="B49" s="57" t="s">
        <v>223</v>
      </c>
      <c r="C49" s="57" t="s">
        <v>224</v>
      </c>
    </row>
    <row r="50" spans="2:3" x14ac:dyDescent="0.2">
      <c r="B50" s="57" t="s">
        <v>225</v>
      </c>
      <c r="C50" s="57" t="s">
        <v>226</v>
      </c>
    </row>
    <row r="51" spans="2:3" x14ac:dyDescent="0.2">
      <c r="B51" s="57" t="s">
        <v>227</v>
      </c>
      <c r="C51" s="57" t="s">
        <v>228</v>
      </c>
    </row>
    <row r="52" spans="2:3" x14ac:dyDescent="0.2">
      <c r="B52" s="57" t="s">
        <v>229</v>
      </c>
      <c r="C52" s="57" t="s">
        <v>230</v>
      </c>
    </row>
    <row r="53" spans="2:3" x14ac:dyDescent="0.2">
      <c r="B53" s="57" t="s">
        <v>231</v>
      </c>
      <c r="C53" s="57" t="s">
        <v>232</v>
      </c>
    </row>
    <row r="54" spans="2:3" x14ac:dyDescent="0.2">
      <c r="B54" s="57" t="s">
        <v>233</v>
      </c>
      <c r="C54" s="57" t="s">
        <v>234</v>
      </c>
    </row>
    <row r="55" spans="2:3" x14ac:dyDescent="0.2">
      <c r="B55" s="57" t="s">
        <v>235</v>
      </c>
      <c r="C55" s="57" t="s">
        <v>236</v>
      </c>
    </row>
    <row r="56" spans="2:3" x14ac:dyDescent="0.2">
      <c r="B56" s="57" t="s">
        <v>237</v>
      </c>
      <c r="C56" s="57" t="s">
        <v>238</v>
      </c>
    </row>
    <row r="57" spans="2:3" x14ac:dyDescent="0.2">
      <c r="B57" s="57" t="s">
        <v>239</v>
      </c>
      <c r="C57" s="57" t="s">
        <v>240</v>
      </c>
    </row>
    <row r="58" spans="2:3" x14ac:dyDescent="0.2">
      <c r="B58" s="57" t="s">
        <v>241</v>
      </c>
      <c r="C58" s="57" t="s">
        <v>242</v>
      </c>
    </row>
    <row r="59" spans="2:3" x14ac:dyDescent="0.2">
      <c r="B59" s="57" t="s">
        <v>243</v>
      </c>
      <c r="C59" s="57" t="s">
        <v>244</v>
      </c>
    </row>
    <row r="60" spans="2:3" x14ac:dyDescent="0.2">
      <c r="B60" s="57" t="s">
        <v>356</v>
      </c>
      <c r="C60" s="57" t="s">
        <v>245</v>
      </c>
    </row>
    <row r="61" spans="2:3" x14ac:dyDescent="0.2">
      <c r="B61" s="57" t="s">
        <v>357</v>
      </c>
      <c r="C61" s="57" t="s">
        <v>246</v>
      </c>
    </row>
    <row r="62" spans="2:3" x14ac:dyDescent="0.2">
      <c r="B62" s="57" t="s">
        <v>247</v>
      </c>
      <c r="C62" s="57" t="s">
        <v>248</v>
      </c>
    </row>
    <row r="63" spans="2:3" x14ac:dyDescent="0.2">
      <c r="B63" s="57" t="s">
        <v>249</v>
      </c>
      <c r="C63" s="57" t="s">
        <v>250</v>
      </c>
    </row>
    <row r="64" spans="2:3" x14ac:dyDescent="0.2">
      <c r="B64" s="56" t="s">
        <v>251</v>
      </c>
      <c r="C64" s="56"/>
    </row>
    <row r="65" spans="2:3" x14ac:dyDescent="0.2">
      <c r="B65" s="57" t="s">
        <v>252</v>
      </c>
      <c r="C65" s="57" t="s">
        <v>253</v>
      </c>
    </row>
    <row r="66" spans="2:3" x14ac:dyDescent="0.2">
      <c r="B66" s="57" t="s">
        <v>328</v>
      </c>
      <c r="C66" s="57" t="s">
        <v>254</v>
      </c>
    </row>
    <row r="67" spans="2:3" x14ac:dyDescent="0.2">
      <c r="B67" s="57" t="s">
        <v>314</v>
      </c>
      <c r="C67" s="57" t="s">
        <v>255</v>
      </c>
    </row>
    <row r="68" spans="2:3" x14ac:dyDescent="0.2">
      <c r="B68" s="57" t="s">
        <v>315</v>
      </c>
      <c r="C68" s="57" t="s">
        <v>256</v>
      </c>
    </row>
    <row r="69" spans="2:3" x14ac:dyDescent="0.2">
      <c r="B69" s="57" t="s">
        <v>316</v>
      </c>
      <c r="C69" s="57" t="s">
        <v>257</v>
      </c>
    </row>
    <row r="70" spans="2:3" x14ac:dyDescent="0.2">
      <c r="B70" s="57" t="s">
        <v>317</v>
      </c>
      <c r="C70" s="57" t="s">
        <v>258</v>
      </c>
    </row>
    <row r="71" spans="2:3" x14ac:dyDescent="0.2">
      <c r="B71" s="57" t="s">
        <v>318</v>
      </c>
      <c r="C71" s="57" t="s">
        <v>259</v>
      </c>
    </row>
    <row r="72" spans="2:3" x14ac:dyDescent="0.2">
      <c r="B72" s="57" t="s">
        <v>319</v>
      </c>
      <c r="C72" s="57" t="s">
        <v>260</v>
      </c>
    </row>
    <row r="73" spans="2:3" x14ac:dyDescent="0.2">
      <c r="B73" s="57" t="s">
        <v>320</v>
      </c>
      <c r="C73" s="57" t="s">
        <v>261</v>
      </c>
    </row>
    <row r="74" spans="2:3" x14ac:dyDescent="0.2">
      <c r="B74" s="57" t="s">
        <v>321</v>
      </c>
      <c r="C74" s="57" t="s">
        <v>262</v>
      </c>
    </row>
    <row r="75" spans="2:3" x14ac:dyDescent="0.2">
      <c r="B75" s="57" t="s">
        <v>322</v>
      </c>
      <c r="C75" s="57" t="s">
        <v>263</v>
      </c>
    </row>
    <row r="76" spans="2:3" x14ac:dyDescent="0.2">
      <c r="B76" s="57" t="s">
        <v>323</v>
      </c>
      <c r="C76" s="57" t="s">
        <v>264</v>
      </c>
    </row>
    <row r="77" spans="2:3" x14ac:dyDescent="0.2">
      <c r="B77" s="57" t="s">
        <v>324</v>
      </c>
      <c r="C77" s="57" t="s">
        <v>265</v>
      </c>
    </row>
    <row r="78" spans="2:3" x14ac:dyDescent="0.2">
      <c r="B78" s="57" t="s">
        <v>325</v>
      </c>
      <c r="C78" s="57" t="s">
        <v>266</v>
      </c>
    </row>
    <row r="79" spans="2:3" x14ac:dyDescent="0.2">
      <c r="B79" s="57" t="s">
        <v>358</v>
      </c>
      <c r="C79" s="57" t="s">
        <v>267</v>
      </c>
    </row>
    <row r="80" spans="2:3" x14ac:dyDescent="0.2">
      <c r="B80" s="57" t="s">
        <v>359</v>
      </c>
      <c r="C80" s="57" t="s">
        <v>268</v>
      </c>
    </row>
    <row r="81" spans="2:3" x14ac:dyDescent="0.2">
      <c r="B81" s="57" t="s">
        <v>360</v>
      </c>
      <c r="C81" s="57" t="s">
        <v>269</v>
      </c>
    </row>
    <row r="82" spans="2:3" x14ac:dyDescent="0.2">
      <c r="B82" s="57" t="s">
        <v>326</v>
      </c>
      <c r="C82" s="57" t="s">
        <v>270</v>
      </c>
    </row>
    <row r="83" spans="2:3" x14ac:dyDescent="0.2">
      <c r="B83" s="57" t="s">
        <v>327</v>
      </c>
      <c r="C83" s="57" t="s">
        <v>271</v>
      </c>
    </row>
    <row r="84" spans="2:3" x14ac:dyDescent="0.2">
      <c r="B84" s="56" t="s">
        <v>272</v>
      </c>
      <c r="C84" s="56"/>
    </row>
    <row r="85" spans="2:3" x14ac:dyDescent="0.2">
      <c r="B85" s="57" t="s">
        <v>273</v>
      </c>
      <c r="C85" s="57" t="s">
        <v>274</v>
      </c>
    </row>
    <row r="86" spans="2:3" x14ac:dyDescent="0.2">
      <c r="B86" s="57" t="s">
        <v>275</v>
      </c>
      <c r="C86" s="57" t="s">
        <v>276</v>
      </c>
    </row>
    <row r="87" spans="2:3" x14ac:dyDescent="0.2">
      <c r="B87" s="57" t="s">
        <v>277</v>
      </c>
      <c r="C87" s="57" t="s">
        <v>278</v>
      </c>
    </row>
    <row r="88" spans="2:3" x14ac:dyDescent="0.2">
      <c r="B88" s="57" t="s">
        <v>279</v>
      </c>
      <c r="C88" s="57" t="s">
        <v>280</v>
      </c>
    </row>
    <row r="89" spans="2:3" x14ac:dyDescent="0.2">
      <c r="B89" s="57" t="s">
        <v>281</v>
      </c>
      <c r="C89" s="57" t="s">
        <v>282</v>
      </c>
    </row>
    <row r="90" spans="2:3" x14ac:dyDescent="0.2">
      <c r="B90" s="56" t="s">
        <v>283</v>
      </c>
      <c r="C90" s="56"/>
    </row>
    <row r="91" spans="2:3" x14ac:dyDescent="0.2">
      <c r="B91" s="57" t="s">
        <v>361</v>
      </c>
      <c r="C91" s="57" t="s">
        <v>284</v>
      </c>
    </row>
    <row r="92" spans="2:3" x14ac:dyDescent="0.2">
      <c r="B92" s="57" t="s">
        <v>362</v>
      </c>
      <c r="C92" s="57" t="s">
        <v>285</v>
      </c>
    </row>
    <row r="93" spans="2:3" x14ac:dyDescent="0.2">
      <c r="B93" s="57" t="s">
        <v>286</v>
      </c>
      <c r="C93" s="57" t="s">
        <v>287</v>
      </c>
    </row>
    <row r="94" spans="2:3" x14ac:dyDescent="0.2">
      <c r="B94" s="58" t="s">
        <v>76</v>
      </c>
      <c r="C94" s="59"/>
    </row>
    <row r="95" spans="2:3" x14ac:dyDescent="0.2">
      <c r="B95" s="56" t="s">
        <v>288</v>
      </c>
      <c r="C95" s="56"/>
    </row>
    <row r="96" spans="2:3" x14ac:dyDescent="0.2">
      <c r="B96" s="57" t="s">
        <v>289</v>
      </c>
      <c r="C96" s="57" t="s">
        <v>290</v>
      </c>
    </row>
    <row r="97" spans="2:10" x14ac:dyDescent="0.2">
      <c r="B97" s="57" t="s">
        <v>291</v>
      </c>
      <c r="C97" s="57" t="s">
        <v>292</v>
      </c>
    </row>
    <row r="98" spans="2:10" x14ac:dyDescent="0.2">
      <c r="B98" s="57" t="s">
        <v>293</v>
      </c>
      <c r="C98" s="57" t="s">
        <v>294</v>
      </c>
    </row>
    <row r="99" spans="2:10" x14ac:dyDescent="0.2">
      <c r="B99" s="57" t="s">
        <v>383</v>
      </c>
      <c r="C99" s="57" t="s">
        <v>295</v>
      </c>
    </row>
    <row r="100" spans="2:10" s="1" customFormat="1" x14ac:dyDescent="0.2">
      <c r="B100" s="57" t="s">
        <v>296</v>
      </c>
      <c r="C100" s="57" t="s">
        <v>297</v>
      </c>
    </row>
    <row r="101" spans="2:10" x14ac:dyDescent="0.2">
      <c r="B101" s="57" t="s">
        <v>298</v>
      </c>
      <c r="C101" s="57" t="s">
        <v>299</v>
      </c>
    </row>
    <row r="102" spans="2:10" x14ac:dyDescent="0.2">
      <c r="B102" s="57" t="s">
        <v>300</v>
      </c>
      <c r="C102" s="57" t="s">
        <v>301</v>
      </c>
    </row>
    <row r="103" spans="2:10" x14ac:dyDescent="0.2">
      <c r="B103" s="56" t="s">
        <v>330</v>
      </c>
      <c r="C103" s="56"/>
    </row>
    <row r="104" spans="2:10" x14ac:dyDescent="0.2">
      <c r="B104" s="57" t="s">
        <v>347</v>
      </c>
      <c r="C104" s="57" t="s">
        <v>331</v>
      </c>
    </row>
    <row r="105" spans="2:10" x14ac:dyDescent="0.2">
      <c r="B105" s="57" t="s">
        <v>348</v>
      </c>
      <c r="C105" s="57" t="s">
        <v>332</v>
      </c>
      <c r="J105" s="22"/>
    </row>
    <row r="106" spans="2:10" x14ac:dyDescent="0.2">
      <c r="B106" s="57" t="s">
        <v>349</v>
      </c>
      <c r="C106" s="57" t="s">
        <v>344</v>
      </c>
      <c r="J106" s="22"/>
    </row>
    <row r="107" spans="2:10" x14ac:dyDescent="0.2">
      <c r="B107" s="57" t="s">
        <v>350</v>
      </c>
      <c r="C107" s="57" t="s">
        <v>333</v>
      </c>
      <c r="J107" s="22"/>
    </row>
    <row r="108" spans="2:10" s="1" customFormat="1" x14ac:dyDescent="0.2">
      <c r="B108" s="57" t="s">
        <v>351</v>
      </c>
      <c r="C108" s="57" t="s">
        <v>345</v>
      </c>
      <c r="J108" s="22"/>
    </row>
    <row r="109" spans="2:10" s="1" customFormat="1" x14ac:dyDescent="0.2">
      <c r="B109" s="57" t="s">
        <v>352</v>
      </c>
      <c r="C109" s="57" t="s">
        <v>346</v>
      </c>
      <c r="J109" s="22"/>
    </row>
    <row r="110" spans="2:10" s="1" customFormat="1" x14ac:dyDescent="0.2">
      <c r="B110" s="57" t="s">
        <v>353</v>
      </c>
      <c r="C110" s="57" t="s">
        <v>334</v>
      </c>
      <c r="J110" s="22"/>
    </row>
    <row r="111" spans="2:10" x14ac:dyDescent="0.2">
      <c r="B111" s="56" t="s">
        <v>302</v>
      </c>
      <c r="C111" s="56"/>
      <c r="J111" s="22"/>
    </row>
    <row r="112" spans="2:10" x14ac:dyDescent="0.2">
      <c r="B112" s="57" t="s">
        <v>335</v>
      </c>
      <c r="C112" s="57" t="s">
        <v>303</v>
      </c>
      <c r="J112" s="22"/>
    </row>
    <row r="113" spans="2:10" x14ac:dyDescent="0.2">
      <c r="B113" s="57" t="s">
        <v>336</v>
      </c>
      <c r="C113" s="57" t="s">
        <v>304</v>
      </c>
      <c r="J113" s="22"/>
    </row>
    <row r="114" spans="2:10" x14ac:dyDescent="0.2">
      <c r="B114" s="57" t="s">
        <v>337</v>
      </c>
      <c r="C114" s="57" t="s">
        <v>305</v>
      </c>
      <c r="J114" s="22"/>
    </row>
    <row r="115" spans="2:10" x14ac:dyDescent="0.2">
      <c r="B115" s="57" t="s">
        <v>338</v>
      </c>
      <c r="C115" s="57" t="s">
        <v>306</v>
      </c>
      <c r="J115" s="22"/>
    </row>
    <row r="116" spans="2:10" x14ac:dyDescent="0.2">
      <c r="B116" s="57" t="s">
        <v>339</v>
      </c>
      <c r="C116" s="57" t="s">
        <v>307</v>
      </c>
      <c r="J116" s="22"/>
    </row>
    <row r="117" spans="2:10" x14ac:dyDescent="0.2">
      <c r="B117" s="57" t="s">
        <v>340</v>
      </c>
      <c r="C117" s="57" t="s">
        <v>308</v>
      </c>
      <c r="J117" s="22"/>
    </row>
    <row r="118" spans="2:10" x14ac:dyDescent="0.2">
      <c r="B118" s="57" t="s">
        <v>341</v>
      </c>
      <c r="C118" s="57" t="s">
        <v>309</v>
      </c>
      <c r="J118" s="22"/>
    </row>
    <row r="119" spans="2:10" x14ac:dyDescent="0.2">
      <c r="B119" s="56" t="s">
        <v>310</v>
      </c>
      <c r="C119" s="56"/>
      <c r="J119" s="22"/>
    </row>
    <row r="120" spans="2:10" x14ac:dyDescent="0.2">
      <c r="B120" s="57" t="s">
        <v>342</v>
      </c>
      <c r="C120" s="57" t="s">
        <v>311</v>
      </c>
    </row>
    <row r="121" spans="2:10" x14ac:dyDescent="0.2">
      <c r="B121" s="57" t="s">
        <v>363</v>
      </c>
      <c r="C121" s="57" t="s">
        <v>312</v>
      </c>
    </row>
    <row r="122" spans="2:10" x14ac:dyDescent="0.2">
      <c r="B122" s="57" t="s">
        <v>343</v>
      </c>
      <c r="C122" s="57" t="s">
        <v>313</v>
      </c>
    </row>
    <row r="123" spans="2:10" s="1" customFormat="1" x14ac:dyDescent="0.2">
      <c r="B123" s="58" t="s">
        <v>365</v>
      </c>
      <c r="C123" s="59"/>
    </row>
    <row r="124" spans="2:10" x14ac:dyDescent="0.2">
      <c r="B124" s="56" t="s">
        <v>369</v>
      </c>
      <c r="C124" s="56"/>
    </row>
    <row r="125" spans="2:10" x14ac:dyDescent="0.2">
      <c r="B125" s="70" t="s">
        <v>378</v>
      </c>
      <c r="C125" s="70" t="s">
        <v>366</v>
      </c>
    </row>
    <row r="126" spans="2:10" x14ac:dyDescent="0.2">
      <c r="B126" s="70" t="s">
        <v>376</v>
      </c>
      <c r="C126" s="70" t="s">
        <v>367</v>
      </c>
    </row>
    <row r="127" spans="2:10" x14ac:dyDescent="0.2">
      <c r="B127" s="70" t="s">
        <v>377</v>
      </c>
      <c r="C127" s="70" t="s">
        <v>368</v>
      </c>
    </row>
    <row r="128" spans="2:10" x14ac:dyDescent="0.2">
      <c r="B128" s="56" t="s">
        <v>372</v>
      </c>
      <c r="C128" s="56"/>
    </row>
    <row r="129" spans="2:12" ht="15" x14ac:dyDescent="0.25">
      <c r="B129" s="71" t="s">
        <v>379</v>
      </c>
      <c r="C129" s="72" t="s">
        <v>373</v>
      </c>
    </row>
    <row r="130" spans="2:12" ht="15" x14ac:dyDescent="0.25">
      <c r="B130" s="73" t="s">
        <v>380</v>
      </c>
      <c r="C130" s="73" t="s">
        <v>374</v>
      </c>
    </row>
    <row r="138" spans="2:12" x14ac:dyDescent="0.2">
      <c r="K138" s="1"/>
      <c r="L138" s="1"/>
    </row>
    <row r="139" spans="2:12" x14ac:dyDescent="0.2">
      <c r="K139" s="1"/>
      <c r="L139" s="1"/>
    </row>
    <row r="140" spans="2:12" x14ac:dyDescent="0.2">
      <c r="K140" s="1"/>
      <c r="L140" s="1"/>
    </row>
    <row r="141" spans="2:12" x14ac:dyDescent="0.2">
      <c r="K141" s="1"/>
      <c r="L141" s="1"/>
    </row>
    <row r="142" spans="2:12" x14ac:dyDescent="0.2">
      <c r="K142" s="1"/>
      <c r="L142" s="1"/>
    </row>
    <row r="143" spans="2:12" x14ac:dyDescent="0.2">
      <c r="K143" s="1"/>
      <c r="L143" s="1"/>
    </row>
    <row r="144" spans="2:12" x14ac:dyDescent="0.2">
      <c r="K144" s="1"/>
      <c r="L144" s="1"/>
    </row>
    <row r="145" spans="11:12" x14ac:dyDescent="0.2">
      <c r="K145" s="1"/>
      <c r="L145" s="1"/>
    </row>
    <row r="146" spans="11:12" x14ac:dyDescent="0.2">
      <c r="K146" s="1"/>
      <c r="L146" s="1"/>
    </row>
    <row r="147" spans="11:12" x14ac:dyDescent="0.2">
      <c r="K147" s="1"/>
      <c r="L147" s="1"/>
    </row>
    <row r="148" spans="11:12" x14ac:dyDescent="0.2">
      <c r="K148" s="1"/>
      <c r="L148" s="1"/>
    </row>
    <row r="149" spans="11:12" x14ac:dyDescent="0.2">
      <c r="K149" s="1"/>
      <c r="L149" s="1"/>
    </row>
    <row r="150" spans="11:12" x14ac:dyDescent="0.2">
      <c r="K150" s="1"/>
      <c r="L150" s="1"/>
    </row>
    <row r="151" spans="11:12" x14ac:dyDescent="0.2">
      <c r="K151" s="1"/>
      <c r="L151" s="1"/>
    </row>
    <row r="152" spans="11:12" x14ac:dyDescent="0.2">
      <c r="K152" s="1"/>
      <c r="L152" s="1"/>
    </row>
    <row r="153" spans="11:12" x14ac:dyDescent="0.2">
      <c r="K153" s="1"/>
      <c r="L153" s="1"/>
    </row>
    <row r="154" spans="11:12" x14ac:dyDescent="0.2">
      <c r="K154" s="1"/>
      <c r="L154" s="1"/>
    </row>
    <row r="155" spans="11:12" x14ac:dyDescent="0.2">
      <c r="K155" s="1"/>
      <c r="L155" s="1"/>
    </row>
    <row r="156" spans="11:12" x14ac:dyDescent="0.2">
      <c r="K156" s="1"/>
      <c r="L156" s="1"/>
    </row>
    <row r="157" spans="11:12" x14ac:dyDescent="0.2">
      <c r="K157" s="1"/>
      <c r="L157" s="1"/>
    </row>
    <row r="158" spans="11:12" x14ac:dyDescent="0.2">
      <c r="K158" s="1"/>
      <c r="L158" s="1"/>
    </row>
    <row r="159" spans="11:12" x14ac:dyDescent="0.2">
      <c r="K159" s="1"/>
      <c r="L159" s="1"/>
    </row>
    <row r="160" spans="11:12" x14ac:dyDescent="0.2">
      <c r="K160" s="1"/>
      <c r="L160" s="1"/>
    </row>
  </sheetData>
  <mergeCells count="1">
    <mergeCell ref="B38:C38"/>
  </mergeCells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AF298"/>
  <sheetViews>
    <sheetView tabSelected="1" topLeftCell="A129" zoomScale="85" zoomScaleNormal="85" workbookViewId="0">
      <selection activeCell="N149" sqref="N149"/>
    </sheetView>
  </sheetViews>
  <sheetFormatPr defaultRowHeight="12.75" x14ac:dyDescent="0.2"/>
  <cols>
    <col min="1" max="1" width="3.28515625" customWidth="1"/>
    <col min="2" max="2" width="24.42578125" customWidth="1"/>
    <col min="3" max="3" width="49.7109375" bestFit="1" customWidth="1"/>
    <col min="4" max="4" width="20.7109375" bestFit="1" customWidth="1"/>
    <col min="5" max="5" width="19.5703125" customWidth="1"/>
    <col min="6" max="8" width="13.42578125" customWidth="1"/>
    <col min="9" max="11" width="18.140625" customWidth="1"/>
    <col min="12" max="14" width="19.85546875" customWidth="1"/>
    <col min="16" max="16" width="16.28515625" customWidth="1"/>
    <col min="17" max="17" width="12.28515625" customWidth="1"/>
    <col min="18" max="18" width="11.140625" customWidth="1"/>
    <col min="19" max="19" width="14" customWidth="1"/>
    <col min="20" max="20" width="14.140625" customWidth="1"/>
    <col min="21" max="21" width="13.5703125" customWidth="1"/>
    <col min="22" max="22" width="13.85546875" customWidth="1"/>
    <col min="34" max="34" width="21.7109375" bestFit="1" customWidth="1"/>
    <col min="35" max="35" width="22.28515625" bestFit="1" customWidth="1"/>
    <col min="36" max="36" width="10.7109375" customWidth="1"/>
  </cols>
  <sheetData>
    <row r="3" spans="2:13" x14ac:dyDescent="0.2">
      <c r="B3" s="2" t="s">
        <v>7</v>
      </c>
      <c r="C3" s="2"/>
      <c r="D3" s="10"/>
      <c r="E3" s="10"/>
      <c r="F3" s="10"/>
      <c r="G3" s="10"/>
      <c r="H3" s="10"/>
      <c r="I3" s="10"/>
      <c r="J3" s="10"/>
      <c r="K3" s="1"/>
      <c r="L3" s="1"/>
      <c r="M3" s="1"/>
    </row>
    <row r="4" spans="2:13" x14ac:dyDescent="0.2">
      <c r="B4" s="4" t="s">
        <v>6</v>
      </c>
      <c r="C4" s="5" t="s">
        <v>24</v>
      </c>
      <c r="D4" s="4" t="s">
        <v>1</v>
      </c>
      <c r="E4" s="4" t="s">
        <v>2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1"/>
      <c r="L4" s="1"/>
      <c r="M4" s="1"/>
    </row>
    <row r="5" spans="2:13" ht="28.9" customHeight="1" thickBot="1" x14ac:dyDescent="0.25">
      <c r="B5" s="6" t="s">
        <v>25</v>
      </c>
      <c r="C5" s="6" t="s">
        <v>26</v>
      </c>
      <c r="D5" s="6" t="s">
        <v>13</v>
      </c>
      <c r="E5" s="6" t="s">
        <v>14</v>
      </c>
      <c r="F5" s="6" t="s">
        <v>15</v>
      </c>
      <c r="G5" s="6" t="s">
        <v>16</v>
      </c>
      <c r="H5" s="6" t="s">
        <v>27</v>
      </c>
      <c r="I5" s="6" t="s">
        <v>28</v>
      </c>
      <c r="J5" s="6" t="s">
        <v>17</v>
      </c>
      <c r="K5" s="1"/>
      <c r="L5" s="1"/>
      <c r="M5" s="1"/>
    </row>
    <row r="6" spans="2:13" ht="15" customHeight="1" x14ac:dyDescent="0.25">
      <c r="B6" s="27" t="s">
        <v>113</v>
      </c>
      <c r="C6" s="27"/>
      <c r="D6" s="27"/>
      <c r="E6" s="27"/>
      <c r="F6" s="27"/>
      <c r="G6" s="27"/>
      <c r="H6" s="27"/>
      <c r="I6" s="27"/>
      <c r="J6" s="27"/>
      <c r="L6" s="1"/>
      <c r="M6" s="1"/>
    </row>
    <row r="7" spans="2:13" x14ac:dyDescent="0.2">
      <c r="B7" s="3" t="s">
        <v>29</v>
      </c>
      <c r="C7" s="10"/>
      <c r="D7" s="1" t="str">
        <f>Commodities!B42</f>
        <v>T-MOT-ICE_GSL01</v>
      </c>
      <c r="E7" s="1" t="str">
        <f>Commodities!C42</f>
        <v>TRA Motorcycles: Gasoline ICEs - New</v>
      </c>
      <c r="F7" s="10" t="s">
        <v>184</v>
      </c>
      <c r="G7" s="10" t="s">
        <v>185</v>
      </c>
      <c r="H7" s="10"/>
      <c r="I7" s="10"/>
      <c r="J7" s="10"/>
      <c r="K7" s="1"/>
      <c r="L7" s="1"/>
      <c r="M7" s="1"/>
    </row>
    <row r="8" spans="2:13" x14ac:dyDescent="0.2">
      <c r="B8" s="3" t="s">
        <v>29</v>
      </c>
      <c r="C8" s="10"/>
      <c r="D8" s="1" t="str">
        <f>Commodities!B43</f>
        <v>T-MOT-EV_ELC01</v>
      </c>
      <c r="E8" s="1" t="str">
        <f>Commodities!C43</f>
        <v>TRA Motorcycles: Electric - New</v>
      </c>
      <c r="F8" s="10" t="s">
        <v>184</v>
      </c>
      <c r="G8" s="10" t="s">
        <v>185</v>
      </c>
      <c r="H8" s="10"/>
      <c r="I8" s="10"/>
      <c r="J8" s="10"/>
      <c r="K8" s="1"/>
      <c r="L8" s="1"/>
      <c r="M8" s="1"/>
    </row>
    <row r="9" spans="2:13" ht="15" x14ac:dyDescent="0.25">
      <c r="B9" s="27" t="s">
        <v>114</v>
      </c>
      <c r="C9" s="27"/>
      <c r="D9" s="27"/>
      <c r="E9" s="27"/>
      <c r="F9" s="27"/>
      <c r="G9" s="27"/>
      <c r="H9" s="27"/>
      <c r="I9" s="27"/>
      <c r="J9" s="27"/>
      <c r="K9" s="1"/>
      <c r="L9" s="1"/>
      <c r="M9" s="1"/>
    </row>
    <row r="10" spans="2:13" x14ac:dyDescent="0.2">
      <c r="B10" s="3" t="s">
        <v>29</v>
      </c>
      <c r="D10" s="1" t="str">
        <f>Commodities!B45</f>
        <v>T-CAR-ICE_GSL21</v>
      </c>
      <c r="E10" s="1" t="str">
        <f>Commodities!C45</f>
        <v>TRA Cars: Gasoline ICEs - New</v>
      </c>
      <c r="F10" s="10" t="s">
        <v>184</v>
      </c>
      <c r="G10" s="10" t="s">
        <v>185</v>
      </c>
      <c r="I10" s="10"/>
    </row>
    <row r="11" spans="2:13" x14ac:dyDescent="0.2">
      <c r="B11" s="3" t="s">
        <v>29</v>
      </c>
      <c r="D11" s="1" t="str">
        <f>Commodities!B46</f>
        <v>T-CAR-ICE_DST21</v>
      </c>
      <c r="E11" s="1" t="str">
        <f>Commodities!C46</f>
        <v>TRA Cars: Diesel ICEs - New</v>
      </c>
      <c r="F11" s="10" t="s">
        <v>184</v>
      </c>
      <c r="G11" s="10" t="s">
        <v>185</v>
      </c>
      <c r="I11" s="10"/>
      <c r="M11" s="1"/>
    </row>
    <row r="12" spans="2:13" x14ac:dyDescent="0.2">
      <c r="B12" s="3" t="s">
        <v>29</v>
      </c>
      <c r="D12" s="1" t="str">
        <f>Commodities!B47</f>
        <v>T-CAR-ICE_DF21</v>
      </c>
      <c r="E12" s="1" t="str">
        <f>Commodities!C47</f>
        <v>TRA Cars: Dual fuel ICEs (CNG/BCNG &amp; Gasoline) - New</v>
      </c>
      <c r="F12" s="10" t="s">
        <v>184</v>
      </c>
      <c r="G12" s="10" t="s">
        <v>185</v>
      </c>
      <c r="I12" s="10"/>
      <c r="M12" s="14"/>
    </row>
    <row r="13" spans="2:13" x14ac:dyDescent="0.2">
      <c r="B13" s="3" t="s">
        <v>29</v>
      </c>
      <c r="D13" s="1" t="str">
        <f>Commodities!B48</f>
        <v>T-CAR-ICE_NGB21</v>
      </c>
      <c r="E13" s="1" t="str">
        <f>Commodities!C48</f>
        <v>TRA Cars: BioCNG and CNG ICEs - New</v>
      </c>
      <c r="F13" s="10" t="s">
        <v>184</v>
      </c>
      <c r="G13" s="10" t="s">
        <v>185</v>
      </c>
      <c r="I13" s="10"/>
      <c r="M13" s="18"/>
    </row>
    <row r="14" spans="2:13" x14ac:dyDescent="0.2">
      <c r="B14" s="3" t="s">
        <v>29</v>
      </c>
      <c r="D14" s="1" t="str">
        <f>Commodities!B49</f>
        <v>T-CAR-ICE_E8521</v>
      </c>
      <c r="E14" s="1" t="str">
        <f>Commodities!C49</f>
        <v>TRA Cars: Flex fuel ICEs - New</v>
      </c>
      <c r="F14" s="10" t="s">
        <v>184</v>
      </c>
      <c r="G14" s="10" t="s">
        <v>185</v>
      </c>
      <c r="I14" s="10"/>
      <c r="M14" s="18"/>
    </row>
    <row r="15" spans="2:13" x14ac:dyDescent="0.2">
      <c r="B15" s="3" t="s">
        <v>29</v>
      </c>
      <c r="D15" s="1" t="str">
        <f>Commodities!B50</f>
        <v>T-CAR-ICE_B10021</v>
      </c>
      <c r="E15" s="1" t="str">
        <f>Commodities!C50</f>
        <v>TRA Cars: Biodiesel ICEs - New</v>
      </c>
      <c r="F15" s="10" t="s">
        <v>184</v>
      </c>
      <c r="G15" s="10" t="s">
        <v>185</v>
      </c>
      <c r="I15" s="10"/>
      <c r="M15" s="1"/>
    </row>
    <row r="16" spans="2:13" x14ac:dyDescent="0.2">
      <c r="B16" s="3" t="s">
        <v>29</v>
      </c>
      <c r="D16" s="1" t="str">
        <f>Commodities!B51</f>
        <v>T-CAR-HEV_GSL21</v>
      </c>
      <c r="E16" s="1" t="str">
        <f>Commodities!C51</f>
        <v>TRA Cars: Gasoline HEVs - New</v>
      </c>
      <c r="F16" s="10" t="s">
        <v>184</v>
      </c>
      <c r="G16" s="10" t="s">
        <v>185</v>
      </c>
      <c r="I16" s="10"/>
    </row>
    <row r="17" spans="2:13" x14ac:dyDescent="0.2">
      <c r="B17" s="3" t="s">
        <v>29</v>
      </c>
      <c r="C17" s="1"/>
      <c r="D17" s="1" t="str">
        <f>Commodities!B52</f>
        <v>T-CAR-HEV_DST21</v>
      </c>
      <c r="E17" s="1" t="str">
        <f>Commodities!C52</f>
        <v>TRA Cars: Diesel HEVs - New</v>
      </c>
      <c r="F17" s="10" t="s">
        <v>184</v>
      </c>
      <c r="G17" s="10" t="s">
        <v>185</v>
      </c>
      <c r="H17" s="1"/>
      <c r="I17" s="10"/>
      <c r="J17" s="1"/>
      <c r="K17" s="1"/>
      <c r="L17" s="1"/>
      <c r="M17" s="1"/>
    </row>
    <row r="18" spans="2:13" x14ac:dyDescent="0.2">
      <c r="B18" s="3" t="s">
        <v>29</v>
      </c>
      <c r="D18" s="1" t="str">
        <f>Commodities!B53</f>
        <v>T-CAR-PHEV10_GSL21</v>
      </c>
      <c r="E18" s="1" t="str">
        <f>Commodities!C53</f>
        <v>TRA Cars: Gasoline PHEV, 10-mile all-electric range - New</v>
      </c>
      <c r="F18" s="10" t="s">
        <v>184</v>
      </c>
      <c r="G18" s="10" t="s">
        <v>185</v>
      </c>
      <c r="I18" s="10"/>
    </row>
    <row r="19" spans="2:13" x14ac:dyDescent="0.2">
      <c r="B19" s="3" t="s">
        <v>29</v>
      </c>
      <c r="D19" s="1" t="str">
        <f>Commodities!B54</f>
        <v>T-CAR-PHEV20_GSL21</v>
      </c>
      <c r="E19" s="1" t="str">
        <f>Commodities!C54</f>
        <v>TRA Cars: Gasoline PHEV, 20-mile all-electric range - New</v>
      </c>
      <c r="F19" s="10" t="s">
        <v>184</v>
      </c>
      <c r="G19" s="10" t="s">
        <v>185</v>
      </c>
      <c r="I19" s="10"/>
    </row>
    <row r="20" spans="2:13" x14ac:dyDescent="0.2">
      <c r="B20" s="3" t="s">
        <v>29</v>
      </c>
      <c r="D20" s="1" t="str">
        <f>Commodities!B55</f>
        <v>T-CAR-PHEV40_GSL21</v>
      </c>
      <c r="E20" s="1" t="str">
        <f>Commodities!C55</f>
        <v>TRA Cars: Gasoline PHEV, 40-mile all-electric range - New</v>
      </c>
      <c r="F20" s="10" t="s">
        <v>184</v>
      </c>
      <c r="G20" s="10" t="s">
        <v>185</v>
      </c>
      <c r="I20" s="10"/>
    </row>
    <row r="21" spans="2:13" x14ac:dyDescent="0.2">
      <c r="B21" s="3" t="s">
        <v>29</v>
      </c>
      <c r="D21" s="1" t="str">
        <f>Commodities!B56</f>
        <v>T-CAR-PHEV10_DST21</v>
      </c>
      <c r="E21" s="1" t="str">
        <f>Commodities!C56</f>
        <v>TRA Cars: Diesel PHEV, 10-mile all-electric range - New</v>
      </c>
      <c r="F21" s="10" t="s">
        <v>184</v>
      </c>
      <c r="G21" s="10" t="s">
        <v>185</v>
      </c>
      <c r="I21" s="10"/>
    </row>
    <row r="22" spans="2:13" x14ac:dyDescent="0.2">
      <c r="B22" s="3" t="s">
        <v>29</v>
      </c>
      <c r="D22" s="1" t="str">
        <f>Commodities!B57</f>
        <v>T-CAR-PHEV20_DST21</v>
      </c>
      <c r="E22" s="1" t="str">
        <f>Commodities!C57</f>
        <v>TRA Cars: Diesel PHEV, 20-mile all-electric range - New</v>
      </c>
      <c r="F22" s="10" t="s">
        <v>184</v>
      </c>
      <c r="G22" s="10" t="s">
        <v>185</v>
      </c>
      <c r="I22" s="10"/>
    </row>
    <row r="23" spans="2:13" x14ac:dyDescent="0.2">
      <c r="B23" s="3" t="s">
        <v>29</v>
      </c>
      <c r="D23" s="1" t="str">
        <f>Commodities!B58</f>
        <v>T-CAR-PHEV40_DST21</v>
      </c>
      <c r="E23" s="1" t="str">
        <f>Commodities!C58</f>
        <v>TRA Cars: Diesel PHEV, 40-mile all-electric range - New</v>
      </c>
      <c r="F23" s="10" t="s">
        <v>184</v>
      </c>
      <c r="G23" s="10" t="s">
        <v>185</v>
      </c>
      <c r="I23" s="10"/>
    </row>
    <row r="24" spans="2:13" x14ac:dyDescent="0.2">
      <c r="B24" s="3" t="s">
        <v>29</v>
      </c>
      <c r="D24" s="1" t="str">
        <f>Commodities!B59</f>
        <v>T-CAR-BEV100_ELC21</v>
      </c>
      <c r="E24" s="1" t="str">
        <f>Commodities!C59</f>
        <v>TRA Cars: BEV 100 mile (160 km) all-electric range - New</v>
      </c>
      <c r="F24" s="10" t="s">
        <v>184</v>
      </c>
      <c r="G24" s="10" t="s">
        <v>185</v>
      </c>
      <c r="I24" s="10"/>
    </row>
    <row r="25" spans="2:13" x14ac:dyDescent="0.2">
      <c r="B25" s="3" t="s">
        <v>29</v>
      </c>
      <c r="D25" s="1" t="str">
        <f>Commodities!B60</f>
        <v>T-CAR-BEV150_ELC21</v>
      </c>
      <c r="E25" s="1" t="str">
        <f>Commodities!C60</f>
        <v>TRA Cars: BEV 150 mile (240 km) all-electric range - New</v>
      </c>
      <c r="F25" s="10" t="s">
        <v>184</v>
      </c>
      <c r="G25" s="10" t="s">
        <v>185</v>
      </c>
      <c r="I25" s="10"/>
    </row>
    <row r="26" spans="2:13" x14ac:dyDescent="0.2">
      <c r="B26" s="3" t="s">
        <v>29</v>
      </c>
      <c r="D26" s="1" t="str">
        <f>Commodities!B61</f>
        <v>T-CAR-BEV250_ELC21</v>
      </c>
      <c r="E26" s="1" t="str">
        <f>Commodities!C61</f>
        <v>TRA Cars: BEV 250 mile (400 km) all-electric range - New</v>
      </c>
      <c r="F26" s="10" t="s">
        <v>184</v>
      </c>
      <c r="G26" s="10" t="s">
        <v>185</v>
      </c>
      <c r="I26" s="10"/>
    </row>
    <row r="27" spans="2:13" x14ac:dyDescent="0.2">
      <c r="B27" s="3" t="s">
        <v>29</v>
      </c>
      <c r="D27" s="1" t="str">
        <f>Commodities!B62</f>
        <v>T-CAR-ICE_HYD21</v>
      </c>
      <c r="E27" s="1" t="str">
        <f>Commodities!C62</f>
        <v>TRA Cars: Hydrogen ICEs - New</v>
      </c>
      <c r="F27" s="10" t="s">
        <v>184</v>
      </c>
      <c r="G27" s="10" t="s">
        <v>185</v>
      </c>
      <c r="I27" s="10"/>
    </row>
    <row r="28" spans="2:13" x14ac:dyDescent="0.2">
      <c r="B28" s="3" t="s">
        <v>29</v>
      </c>
      <c r="D28" s="1" t="str">
        <f>Commodities!B63</f>
        <v>T-CAR-FCV_HYD21</v>
      </c>
      <c r="E28" s="1" t="str">
        <f>Commodities!C63</f>
        <v>TRA Cars: Fuel cell vehicles - New</v>
      </c>
      <c r="F28" s="10" t="s">
        <v>184</v>
      </c>
      <c r="G28" s="10" t="s">
        <v>185</v>
      </c>
      <c r="I28" s="10"/>
    </row>
    <row r="29" spans="2:13" ht="15" x14ac:dyDescent="0.25">
      <c r="B29" s="27" t="s">
        <v>115</v>
      </c>
      <c r="C29" s="27"/>
      <c r="D29" s="27"/>
      <c r="E29" s="27"/>
      <c r="F29" s="27"/>
      <c r="G29" s="27"/>
      <c r="H29" s="27"/>
      <c r="I29" s="27"/>
      <c r="J29" s="27"/>
    </row>
    <row r="30" spans="2:13" x14ac:dyDescent="0.2">
      <c r="B30" s="3" t="s">
        <v>29</v>
      </c>
      <c r="D30" s="1" t="str">
        <f>Commodities!B65</f>
        <v>T-TAX-ICE_GSL31</v>
      </c>
      <c r="E30" s="1" t="str">
        <f>Commodities!C65</f>
        <v>TRA Taxis:  Gasoline ICEs - New</v>
      </c>
      <c r="F30" s="10" t="s">
        <v>184</v>
      </c>
      <c r="G30" s="10" t="s">
        <v>185</v>
      </c>
      <c r="I30" s="10"/>
    </row>
    <row r="31" spans="2:13" x14ac:dyDescent="0.2">
      <c r="B31" s="3" t="s">
        <v>29</v>
      </c>
      <c r="D31" s="1" t="str">
        <f>Commodities!B66</f>
        <v>T-TAX-ICE_DST31</v>
      </c>
      <c r="E31" s="1" t="str">
        <f>Commodities!C66</f>
        <v>TRA Taxis: Diesel ICEs - New</v>
      </c>
      <c r="F31" s="10" t="s">
        <v>184</v>
      </c>
      <c r="G31" s="10" t="s">
        <v>185</v>
      </c>
      <c r="I31" s="10"/>
    </row>
    <row r="32" spans="2:13" x14ac:dyDescent="0.2">
      <c r="B32" s="3" t="s">
        <v>29</v>
      </c>
      <c r="D32" s="1" t="str">
        <f>Commodities!B67</f>
        <v>T-TAX-ICE_DF31</v>
      </c>
      <c r="E32" s="1" t="str">
        <f>Commodities!C67</f>
        <v>TRA Taxis: Dual fuel ICEs (CNG/BCNG &amp; Gasoline) - New</v>
      </c>
      <c r="F32" s="10" t="s">
        <v>184</v>
      </c>
      <c r="G32" s="10" t="s">
        <v>185</v>
      </c>
      <c r="I32" s="10"/>
    </row>
    <row r="33" spans="2:9" x14ac:dyDescent="0.2">
      <c r="B33" s="3" t="s">
        <v>29</v>
      </c>
      <c r="D33" s="1" t="str">
        <f>Commodities!B68</f>
        <v>T-TAX-ICE_NGB31</v>
      </c>
      <c r="E33" s="1" t="str">
        <f>Commodities!C68</f>
        <v>TRA Taxis: BioCNG and CNG ICEs - New</v>
      </c>
      <c r="F33" s="10" t="s">
        <v>184</v>
      </c>
      <c r="G33" s="10" t="s">
        <v>185</v>
      </c>
      <c r="I33" s="10"/>
    </row>
    <row r="34" spans="2:9" x14ac:dyDescent="0.2">
      <c r="B34" s="3" t="s">
        <v>29</v>
      </c>
      <c r="D34" s="1" t="str">
        <f>Commodities!B69</f>
        <v>T-TAX-ICE_E8531</v>
      </c>
      <c r="E34" s="1" t="str">
        <f>Commodities!C69</f>
        <v>TRA Taxis: Flex fuel ICEs - New</v>
      </c>
      <c r="F34" s="10" t="s">
        <v>184</v>
      </c>
      <c r="G34" s="10" t="s">
        <v>185</v>
      </c>
      <c r="I34" s="10"/>
    </row>
    <row r="35" spans="2:9" x14ac:dyDescent="0.2">
      <c r="B35" s="3" t="s">
        <v>29</v>
      </c>
      <c r="D35" s="1" t="str">
        <f>Commodities!B70</f>
        <v>T-TAX-ICE_B10031</v>
      </c>
      <c r="E35" s="1" t="str">
        <f>Commodities!C70</f>
        <v>TRA Taxis: Biodiesel ICEs - New</v>
      </c>
      <c r="F35" s="10" t="s">
        <v>184</v>
      </c>
      <c r="G35" s="10" t="s">
        <v>185</v>
      </c>
      <c r="I35" s="10"/>
    </row>
    <row r="36" spans="2:9" x14ac:dyDescent="0.2">
      <c r="B36" s="3" t="s">
        <v>29</v>
      </c>
      <c r="D36" s="1" t="str">
        <f>Commodities!B71</f>
        <v>T-TAX-HEV_GSL31</v>
      </c>
      <c r="E36" s="1" t="str">
        <f>Commodities!C71</f>
        <v>TRA Taxis: Gasoline HEVs - New</v>
      </c>
      <c r="F36" s="10" t="s">
        <v>184</v>
      </c>
      <c r="G36" s="10" t="s">
        <v>185</v>
      </c>
      <c r="I36" s="10"/>
    </row>
    <row r="37" spans="2:9" x14ac:dyDescent="0.2">
      <c r="B37" s="3" t="s">
        <v>29</v>
      </c>
      <c r="D37" s="1" t="str">
        <f>Commodities!B72</f>
        <v>T-TAX-HEV_DST31</v>
      </c>
      <c r="E37" s="1" t="str">
        <f>Commodities!C72</f>
        <v>TRA Taxis: Diesel HEV - New</v>
      </c>
      <c r="F37" s="10" t="s">
        <v>184</v>
      </c>
      <c r="G37" s="10" t="s">
        <v>185</v>
      </c>
      <c r="I37" s="10"/>
    </row>
    <row r="38" spans="2:9" x14ac:dyDescent="0.2">
      <c r="B38" s="3" t="s">
        <v>29</v>
      </c>
      <c r="D38" s="1" t="str">
        <f>Commodities!B73</f>
        <v>T-TAX-PHEV10_GSL31</v>
      </c>
      <c r="E38" s="1" t="str">
        <f>Commodities!C73</f>
        <v>TRA Taxis: Gasoline PHEV, 10-mile all-electric range - New</v>
      </c>
      <c r="F38" s="10" t="s">
        <v>184</v>
      </c>
      <c r="G38" s="10" t="s">
        <v>185</v>
      </c>
      <c r="I38" s="10"/>
    </row>
    <row r="39" spans="2:9" x14ac:dyDescent="0.2">
      <c r="B39" s="3" t="s">
        <v>29</v>
      </c>
      <c r="D39" s="1" t="str">
        <f>Commodities!B74</f>
        <v>T-TAX-PHEV20_GSL31</v>
      </c>
      <c r="E39" s="1" t="str">
        <f>Commodities!C74</f>
        <v>TRA Taxis: Gasoline PHEV, 20-mile all-electric range - New</v>
      </c>
      <c r="F39" s="10" t="s">
        <v>184</v>
      </c>
      <c r="G39" s="10" t="s">
        <v>185</v>
      </c>
      <c r="I39" s="10"/>
    </row>
    <row r="40" spans="2:9" x14ac:dyDescent="0.2">
      <c r="B40" s="3" t="s">
        <v>29</v>
      </c>
      <c r="D40" s="1" t="str">
        <f>Commodities!B75</f>
        <v>T-TAX-PHEV40_GSL31</v>
      </c>
      <c r="E40" s="1" t="str">
        <f>Commodities!C75</f>
        <v>TRA Taxis: Gasoline PHEV, 40-mile all-electric range - New</v>
      </c>
      <c r="F40" s="10" t="s">
        <v>184</v>
      </c>
      <c r="G40" s="10" t="s">
        <v>185</v>
      </c>
      <c r="I40" s="10"/>
    </row>
    <row r="41" spans="2:9" x14ac:dyDescent="0.2">
      <c r="B41" s="3" t="s">
        <v>29</v>
      </c>
      <c r="D41" s="1" t="str">
        <f>Commodities!B76</f>
        <v>T-TAX-PHEV10_DST31</v>
      </c>
      <c r="E41" s="1" t="str">
        <f>Commodities!C76</f>
        <v>TRA Taxis: Diesel PHEV, 10-mile all-electric range - New</v>
      </c>
      <c r="F41" s="10" t="s">
        <v>184</v>
      </c>
      <c r="G41" s="10" t="s">
        <v>185</v>
      </c>
      <c r="I41" s="10"/>
    </row>
    <row r="42" spans="2:9" x14ac:dyDescent="0.2">
      <c r="B42" s="3" t="s">
        <v>29</v>
      </c>
      <c r="D42" s="1" t="str">
        <f>Commodities!B77</f>
        <v>T-TAX-PHEV20_DST31</v>
      </c>
      <c r="E42" s="1" t="str">
        <f>Commodities!C77</f>
        <v>TRA Taxis: Diesel PHEV, 20-mile all-electric range - New</v>
      </c>
      <c r="F42" s="10" t="s">
        <v>184</v>
      </c>
      <c r="G42" s="10" t="s">
        <v>185</v>
      </c>
      <c r="I42" s="10"/>
    </row>
    <row r="43" spans="2:9" x14ac:dyDescent="0.2">
      <c r="B43" s="3" t="s">
        <v>29</v>
      </c>
      <c r="D43" s="1" t="str">
        <f>Commodities!B78</f>
        <v>T-TAX-PHEV40_DST31</v>
      </c>
      <c r="E43" s="1" t="str">
        <f>Commodities!C78</f>
        <v>TRA Taxis: Diesel PHEV, 40-mile all-electric range - New</v>
      </c>
      <c r="F43" s="10" t="s">
        <v>184</v>
      </c>
      <c r="G43" s="10" t="s">
        <v>185</v>
      </c>
      <c r="I43" s="10"/>
    </row>
    <row r="44" spans="2:9" x14ac:dyDescent="0.2">
      <c r="B44" s="3" t="s">
        <v>29</v>
      </c>
      <c r="D44" s="1" t="str">
        <f>Commodities!B79</f>
        <v>T-TAX-BEV100_ELC31</v>
      </c>
      <c r="E44" s="1" t="str">
        <f>Commodities!C79</f>
        <v>TRA Taxis: BEV 100 mile (160 km) all-electric range - New</v>
      </c>
      <c r="F44" s="10" t="s">
        <v>184</v>
      </c>
      <c r="G44" s="10" t="s">
        <v>185</v>
      </c>
      <c r="I44" s="10"/>
    </row>
    <row r="45" spans="2:9" x14ac:dyDescent="0.2">
      <c r="B45" s="3" t="s">
        <v>29</v>
      </c>
      <c r="D45" s="1" t="str">
        <f>Commodities!B80</f>
        <v>T-TAX-BEV150_ELC31</v>
      </c>
      <c r="E45" s="1" t="str">
        <f>Commodities!C80</f>
        <v>TRA Taxis: BEV 150 mile (240 km) all-electric range - New</v>
      </c>
      <c r="F45" s="10" t="s">
        <v>184</v>
      </c>
      <c r="G45" s="10" t="s">
        <v>185</v>
      </c>
      <c r="I45" s="10"/>
    </row>
    <row r="46" spans="2:9" x14ac:dyDescent="0.2">
      <c r="B46" s="3" t="s">
        <v>29</v>
      </c>
      <c r="D46" s="1" t="str">
        <f>Commodities!B81</f>
        <v>T-TAX-BEV250_ELC31</v>
      </c>
      <c r="E46" s="1" t="str">
        <f>Commodities!C81</f>
        <v>TRA Taxis: BEV 250 mile (400 km) all-electric range - New</v>
      </c>
      <c r="F46" s="10" t="s">
        <v>184</v>
      </c>
      <c r="G46" s="10" t="s">
        <v>185</v>
      </c>
      <c r="I46" s="10"/>
    </row>
    <row r="47" spans="2:9" x14ac:dyDescent="0.2">
      <c r="B47" s="3" t="s">
        <v>29</v>
      </c>
      <c r="D47" s="1" t="str">
        <f>Commodities!B82</f>
        <v>T-TAX-ICE_HYD31</v>
      </c>
      <c r="E47" s="1" t="str">
        <f>Commodities!C82</f>
        <v>TRA Taxis: Hydrogen ICEs - New</v>
      </c>
      <c r="F47" s="10" t="s">
        <v>184</v>
      </c>
      <c r="G47" s="10" t="s">
        <v>185</v>
      </c>
      <c r="I47" s="10"/>
    </row>
    <row r="48" spans="2:9" x14ac:dyDescent="0.2">
      <c r="B48" s="3" t="s">
        <v>29</v>
      </c>
      <c r="D48" s="1" t="str">
        <f>Commodities!B83</f>
        <v>T-TAX-FCV_HYD31</v>
      </c>
      <c r="E48" s="1" t="str">
        <f>Commodities!C83</f>
        <v>TRA Taxis: Fuel cell vehicles - New</v>
      </c>
      <c r="F48" s="10" t="s">
        <v>184</v>
      </c>
      <c r="G48" s="10" t="s">
        <v>185</v>
      </c>
      <c r="I48" s="10"/>
    </row>
    <row r="49" spans="2:10" ht="15" x14ac:dyDescent="0.25">
      <c r="B49" s="27" t="s">
        <v>116</v>
      </c>
      <c r="C49" s="27"/>
      <c r="D49" s="27"/>
      <c r="E49" s="27"/>
      <c r="F49" s="27"/>
      <c r="G49" s="27"/>
      <c r="H49" s="27"/>
      <c r="I49" s="27"/>
      <c r="J49" s="27"/>
    </row>
    <row r="50" spans="2:10" x14ac:dyDescent="0.2">
      <c r="B50" s="3" t="s">
        <v>29</v>
      </c>
      <c r="D50" s="1" t="str">
        <f>Commodities!B85</f>
        <v>T-BUS-ICE_DST41</v>
      </c>
      <c r="E50" s="1" t="str">
        <f>Commodities!C85</f>
        <v>TRA BUS: Diesel ICEs - New</v>
      </c>
      <c r="F50" s="10" t="s">
        <v>184</v>
      </c>
      <c r="G50" s="10" t="s">
        <v>185</v>
      </c>
      <c r="I50" s="10"/>
    </row>
    <row r="51" spans="2:10" x14ac:dyDescent="0.2">
      <c r="B51" s="3" t="s">
        <v>29</v>
      </c>
      <c r="D51" s="1" t="str">
        <f>Commodities!B86</f>
        <v>T-BUS-ICE_B10041</v>
      </c>
      <c r="E51" s="1" t="str">
        <f>Commodities!C86</f>
        <v>TRA BUS: Biodiesel ICEs - New</v>
      </c>
      <c r="F51" s="10" t="s">
        <v>184</v>
      </c>
      <c r="G51" s="10" t="s">
        <v>185</v>
      </c>
      <c r="I51" s="10"/>
    </row>
    <row r="52" spans="2:10" x14ac:dyDescent="0.2">
      <c r="B52" s="3" t="s">
        <v>29</v>
      </c>
      <c r="D52" s="1" t="str">
        <f>Commodities!B87</f>
        <v>T-BUS-ICE_NGB41</v>
      </c>
      <c r="E52" s="1" t="str">
        <f>Commodities!C87</f>
        <v>TRA BUS: BioCNG and CNG ICEs - New</v>
      </c>
      <c r="F52" s="10" t="s">
        <v>184</v>
      </c>
      <c r="G52" s="10" t="s">
        <v>185</v>
      </c>
      <c r="I52" s="10"/>
    </row>
    <row r="53" spans="2:10" x14ac:dyDescent="0.2">
      <c r="B53" s="3" t="s">
        <v>29</v>
      </c>
      <c r="D53" s="1" t="str">
        <f>Commodities!B88</f>
        <v>T-BUS-BEV_ELC41</v>
      </c>
      <c r="E53" s="1" t="str">
        <f>Commodities!C88</f>
        <v>TRA BUS: BEV - New</v>
      </c>
      <c r="F53" s="10" t="s">
        <v>184</v>
      </c>
      <c r="G53" s="10" t="s">
        <v>185</v>
      </c>
      <c r="I53" s="10"/>
    </row>
    <row r="54" spans="2:10" x14ac:dyDescent="0.2">
      <c r="B54" s="3" t="s">
        <v>29</v>
      </c>
      <c r="D54" s="1" t="str">
        <f>Commodities!B89</f>
        <v>T-BUS-FCV_HYD41</v>
      </c>
      <c r="E54" s="1" t="str">
        <f>Commodities!C89</f>
        <v>TRA BUS: Fuel Cell Vehicles - New</v>
      </c>
      <c r="F54" s="10" t="s">
        <v>184</v>
      </c>
      <c r="G54" s="10" t="s">
        <v>185</v>
      </c>
      <c r="I54" s="10"/>
    </row>
    <row r="55" spans="2:10" ht="15" x14ac:dyDescent="0.25">
      <c r="B55" s="27" t="s">
        <v>117</v>
      </c>
      <c r="C55" s="27"/>
      <c r="D55" s="27"/>
      <c r="E55" s="27"/>
      <c r="F55" s="27"/>
      <c r="G55" s="27"/>
      <c r="H55" s="27"/>
      <c r="I55" s="27"/>
      <c r="J55" s="27"/>
    </row>
    <row r="56" spans="2:10" x14ac:dyDescent="0.2">
      <c r="B56" s="3" t="s">
        <v>29</v>
      </c>
      <c r="D56" s="1" t="str">
        <f>Commodities!B91</f>
        <v>T-LPT-BEV_ELC51</v>
      </c>
      <c r="E56" s="1" t="str">
        <f>Commodities!C91</f>
        <v>TRA Light Passenger Train: Electric - New</v>
      </c>
      <c r="F56" s="10" t="s">
        <v>184</v>
      </c>
      <c r="G56" s="10" t="s">
        <v>185</v>
      </c>
      <c r="I56" s="10"/>
    </row>
    <row r="57" spans="2:10" x14ac:dyDescent="0.2">
      <c r="B57" s="3" t="s">
        <v>29</v>
      </c>
      <c r="D57" s="1" t="str">
        <f>Commodities!B92</f>
        <v>T-HPT-BEV_ELC51</v>
      </c>
      <c r="E57" s="1" t="str">
        <f>Commodities!C92</f>
        <v>TRA Heavy Passenger Train: Electric - New</v>
      </c>
      <c r="F57" s="10" t="s">
        <v>184</v>
      </c>
      <c r="G57" s="10" t="s">
        <v>185</v>
      </c>
      <c r="I57" s="10"/>
    </row>
    <row r="58" spans="2:10" x14ac:dyDescent="0.2">
      <c r="B58" s="3" t="s">
        <v>29</v>
      </c>
      <c r="D58" s="1" t="str">
        <f>Commodities!B93</f>
        <v>T-HPT-ICE_DST51</v>
      </c>
      <c r="E58" s="1" t="str">
        <f>Commodities!C93</f>
        <v>TRA Heavy Passenger Train: Diesel - New</v>
      </c>
      <c r="F58" s="10" t="s">
        <v>184</v>
      </c>
      <c r="G58" s="10" t="s">
        <v>185</v>
      </c>
      <c r="I58" s="10"/>
    </row>
    <row r="59" spans="2:10" ht="15" x14ac:dyDescent="0.25">
      <c r="B59" s="27" t="s">
        <v>118</v>
      </c>
      <c r="C59" s="27"/>
      <c r="D59" s="27"/>
      <c r="E59" s="27"/>
      <c r="F59" s="27"/>
      <c r="G59" s="27"/>
      <c r="H59" s="27"/>
      <c r="I59" s="27"/>
      <c r="J59" s="27"/>
    </row>
    <row r="60" spans="2:10" x14ac:dyDescent="0.2">
      <c r="B60" s="3" t="s">
        <v>29</v>
      </c>
      <c r="D60" s="1" t="str">
        <f>Commodities!B96</f>
        <v>T-LGT-ICE_DST61</v>
      </c>
      <c r="E60" s="1" t="str">
        <f>Commodities!C96</f>
        <v>TRA Light Goods Truck: Diesel ICE - New</v>
      </c>
      <c r="F60" s="28" t="s">
        <v>194</v>
      </c>
      <c r="G60" s="28" t="s">
        <v>185</v>
      </c>
      <c r="I60" s="10"/>
    </row>
    <row r="61" spans="2:10" x14ac:dyDescent="0.2">
      <c r="B61" s="3" t="s">
        <v>29</v>
      </c>
      <c r="D61" s="1" t="str">
        <f>Commodities!B97</f>
        <v>T-LGT-HEV_DST61</v>
      </c>
      <c r="E61" s="1" t="str">
        <f>Commodities!C97</f>
        <v>TRA Light Goods Truck: Diesel HEV - New</v>
      </c>
      <c r="F61" s="28" t="s">
        <v>194</v>
      </c>
      <c r="G61" s="28" t="s">
        <v>185</v>
      </c>
      <c r="I61" s="10"/>
    </row>
    <row r="62" spans="2:10" x14ac:dyDescent="0.2">
      <c r="B62" s="3" t="s">
        <v>29</v>
      </c>
      <c r="D62" s="1" t="str">
        <f>Commodities!B98</f>
        <v>T-LGT-PHEV_DST61</v>
      </c>
      <c r="E62" s="1" t="str">
        <f>Commodities!C98</f>
        <v>TRA Light Goods Truck: Diesel Plug in Hybrid - New</v>
      </c>
      <c r="F62" s="28" t="s">
        <v>194</v>
      </c>
      <c r="G62" s="28" t="s">
        <v>185</v>
      </c>
      <c r="I62" s="10"/>
    </row>
    <row r="63" spans="2:10" x14ac:dyDescent="0.2">
      <c r="B63" s="3" t="s">
        <v>29</v>
      </c>
      <c r="D63" s="1" t="str">
        <f>Commodities!B99</f>
        <v>T-LGT-ICE_NGB61</v>
      </c>
      <c r="E63" s="1" t="str">
        <f>Commodities!C99</f>
        <v>TRA Light Goods Truck: BioCNG and CNG ICE - New</v>
      </c>
      <c r="F63" s="28" t="s">
        <v>194</v>
      </c>
      <c r="G63" s="28" t="s">
        <v>185</v>
      </c>
      <c r="I63" s="10"/>
    </row>
    <row r="64" spans="2:10" s="1" customFormat="1" x14ac:dyDescent="0.2">
      <c r="B64" s="3" t="s">
        <v>29</v>
      </c>
      <c r="D64" s="1" t="str">
        <f>Commodities!B100</f>
        <v>T-LGT-PHEV_NGB61</v>
      </c>
      <c r="E64" s="1" t="str">
        <f>Commodities!C100</f>
        <v>TRA Light Goods Truck: BioCNG and CNG PHEV - New</v>
      </c>
      <c r="F64" s="28" t="s">
        <v>194</v>
      </c>
      <c r="G64" s="28" t="s">
        <v>185</v>
      </c>
      <c r="I64" s="28"/>
    </row>
    <row r="65" spans="2:10" x14ac:dyDescent="0.2">
      <c r="B65" s="3" t="s">
        <v>29</v>
      </c>
      <c r="D65" s="1" t="str">
        <f>Commodities!B101</f>
        <v>T-LGT-FCV_HYD61</v>
      </c>
      <c r="E65" s="1" t="str">
        <f>Commodities!C101</f>
        <v>TRA Light Goods Truck: Fuel Cell Vehicle - New</v>
      </c>
      <c r="F65" s="28" t="s">
        <v>194</v>
      </c>
      <c r="G65" s="28" t="s">
        <v>185</v>
      </c>
      <c r="I65" s="10"/>
    </row>
    <row r="66" spans="2:10" x14ac:dyDescent="0.2">
      <c r="B66" s="3" t="s">
        <v>29</v>
      </c>
      <c r="D66" s="1" t="str">
        <f>Commodities!B102</f>
        <v>T-LGT-BEV_ELC61</v>
      </c>
      <c r="E66" s="1" t="str">
        <f>Commodities!C102</f>
        <v>TRA Light Goods Truck: Battery Electric Vehicle - New</v>
      </c>
      <c r="F66" s="28" t="s">
        <v>194</v>
      </c>
      <c r="G66" s="28" t="s">
        <v>185</v>
      </c>
      <c r="I66" s="10"/>
    </row>
    <row r="67" spans="2:10" s="1" customFormat="1" ht="15" x14ac:dyDescent="0.25">
      <c r="B67" s="27" t="s">
        <v>329</v>
      </c>
      <c r="C67" s="27"/>
      <c r="D67" s="27"/>
      <c r="E67" s="27"/>
      <c r="F67" s="27"/>
      <c r="G67" s="27"/>
      <c r="H67" s="27"/>
      <c r="I67" s="27"/>
      <c r="J67" s="27"/>
    </row>
    <row r="68" spans="2:10" s="1" customFormat="1" x14ac:dyDescent="0.2">
      <c r="B68" s="3" t="s">
        <v>29</v>
      </c>
      <c r="D68" s="1" t="str">
        <f>Commodities!B104</f>
        <v>T-MGT-ICE_DST71</v>
      </c>
      <c r="E68" s="1" t="str">
        <f>Commodities!C104</f>
        <v>TRA Medium Goods Truck: Diesel ICE - New</v>
      </c>
      <c r="F68" s="28" t="s">
        <v>194</v>
      </c>
      <c r="G68" s="28" t="s">
        <v>185</v>
      </c>
      <c r="I68" s="28"/>
    </row>
    <row r="69" spans="2:10" s="1" customFormat="1" x14ac:dyDescent="0.2">
      <c r="B69" s="3" t="s">
        <v>29</v>
      </c>
      <c r="D69" s="1" t="str">
        <f>Commodities!B105</f>
        <v>T-MGT-HEV_DST71</v>
      </c>
      <c r="E69" s="1" t="str">
        <f>Commodities!C105</f>
        <v>TRA Medium Goods Truck: Diesel HEV - New</v>
      </c>
      <c r="F69" s="28" t="s">
        <v>194</v>
      </c>
      <c r="G69" s="28" t="s">
        <v>185</v>
      </c>
      <c r="I69" s="28"/>
    </row>
    <row r="70" spans="2:10" s="1" customFormat="1" x14ac:dyDescent="0.2">
      <c r="B70" s="3" t="s">
        <v>29</v>
      </c>
      <c r="D70" s="1" t="str">
        <f>Commodities!B106</f>
        <v>T-MGT-FCV_HYD71</v>
      </c>
      <c r="E70" s="1" t="str">
        <f>Commodities!C106</f>
        <v>TRA Medium Goods Truck: Hydrogen FCV - New</v>
      </c>
      <c r="F70" s="28" t="s">
        <v>194</v>
      </c>
      <c r="G70" s="28" t="s">
        <v>185</v>
      </c>
      <c r="I70" s="28"/>
    </row>
    <row r="71" spans="2:10" s="1" customFormat="1" x14ac:dyDescent="0.2">
      <c r="B71" s="3" t="s">
        <v>29</v>
      </c>
      <c r="D71" s="1" t="str">
        <f>Commodities!B107</f>
        <v>T-MGT-ICE_NGB71</v>
      </c>
      <c r="E71" s="1" t="str">
        <f>Commodities!C107</f>
        <v>TRA Medium Goods Truck: BioCNG and CNG ICE - New</v>
      </c>
      <c r="F71" s="28" t="s">
        <v>194</v>
      </c>
      <c r="G71" s="28" t="s">
        <v>185</v>
      </c>
      <c r="I71" s="28"/>
    </row>
    <row r="72" spans="2:10" s="1" customFormat="1" x14ac:dyDescent="0.2">
      <c r="B72" s="3" t="s">
        <v>29</v>
      </c>
      <c r="D72" s="1" t="str">
        <f>Commodities!B108</f>
        <v>T-MGT-HEV_NGB71</v>
      </c>
      <c r="E72" s="1" t="str">
        <f>Commodities!C108</f>
        <v>TRA Medium Goods Truck: BioCNG and CNG HEV - New</v>
      </c>
      <c r="F72" s="28" t="s">
        <v>194</v>
      </c>
      <c r="G72" s="28" t="s">
        <v>185</v>
      </c>
      <c r="I72" s="28"/>
    </row>
    <row r="73" spans="2:10" s="1" customFormat="1" x14ac:dyDescent="0.2">
      <c r="B73" s="3" t="s">
        <v>29</v>
      </c>
      <c r="D73" s="1" t="str">
        <f>Commodities!B109</f>
        <v>T-MGT-ICE_LNG71</v>
      </c>
      <c r="E73" s="1" t="str">
        <f>Commodities!C109</f>
        <v>TRA Medium Goods Truck: LNG ICE - New</v>
      </c>
      <c r="F73" s="28" t="s">
        <v>194</v>
      </c>
      <c r="G73" s="28" t="s">
        <v>185</v>
      </c>
      <c r="I73" s="28"/>
    </row>
    <row r="74" spans="2:10" s="1" customFormat="1" x14ac:dyDescent="0.2">
      <c r="B74" s="3" t="s">
        <v>29</v>
      </c>
      <c r="D74" s="1" t="str">
        <f>Commodities!B110</f>
        <v>T-MGT-BEV_ELC71</v>
      </c>
      <c r="E74" s="1" t="str">
        <f>Commodities!C110</f>
        <v>TRA Medium Goods Truck: Battery Electric Vehicle - New</v>
      </c>
      <c r="F74" s="28" t="s">
        <v>194</v>
      </c>
      <c r="G74" s="28" t="s">
        <v>185</v>
      </c>
      <c r="I74" s="28"/>
    </row>
    <row r="75" spans="2:10" ht="15" x14ac:dyDescent="0.25">
      <c r="B75" s="27" t="s">
        <v>119</v>
      </c>
      <c r="C75" s="27"/>
      <c r="D75" s="27"/>
      <c r="E75" s="27"/>
      <c r="F75" s="27"/>
      <c r="G75" s="27"/>
      <c r="H75" s="27"/>
      <c r="I75" s="27"/>
      <c r="J75" s="27"/>
    </row>
    <row r="76" spans="2:10" x14ac:dyDescent="0.2">
      <c r="B76" s="3" t="s">
        <v>29</v>
      </c>
      <c r="D76" s="1" t="str">
        <f>Commodities!B112</f>
        <v>T-HGT-ICE_DST81</v>
      </c>
      <c r="E76" s="1" t="str">
        <f>Commodities!C112</f>
        <v>TRA Heavy Goods Truck: Diesel ICE - New</v>
      </c>
      <c r="F76" s="28" t="s">
        <v>194</v>
      </c>
      <c r="G76" s="28" t="s">
        <v>185</v>
      </c>
      <c r="I76" s="10"/>
    </row>
    <row r="77" spans="2:10" x14ac:dyDescent="0.2">
      <c r="B77" s="3" t="s">
        <v>29</v>
      </c>
      <c r="D77" s="1" t="str">
        <f>Commodities!B113</f>
        <v>T-HGT-HEV_DST81</v>
      </c>
      <c r="E77" s="1" t="str">
        <f>Commodities!C113</f>
        <v>TRA Heavy Goods Truck: Diesel HEV - New</v>
      </c>
      <c r="F77" s="28" t="s">
        <v>194</v>
      </c>
      <c r="G77" s="28" t="s">
        <v>185</v>
      </c>
      <c r="I77" s="10"/>
    </row>
    <row r="78" spans="2:10" x14ac:dyDescent="0.2">
      <c r="B78" s="3" t="s">
        <v>29</v>
      </c>
      <c r="D78" s="1" t="str">
        <f>Commodities!B114</f>
        <v>T-HGT-FCV_HYD81</v>
      </c>
      <c r="E78" s="1" t="str">
        <f>Commodities!C114</f>
        <v>TRA Heavy Goods Truck: Hydrogen FCV - New</v>
      </c>
      <c r="F78" s="28" t="s">
        <v>194</v>
      </c>
      <c r="G78" s="28" t="s">
        <v>185</v>
      </c>
      <c r="I78" s="10"/>
    </row>
    <row r="79" spans="2:10" x14ac:dyDescent="0.2">
      <c r="B79" s="3" t="s">
        <v>29</v>
      </c>
      <c r="D79" s="1" t="str">
        <f>Commodities!B115</f>
        <v>T-HGT-ICE_NGB81</v>
      </c>
      <c r="E79" s="1" t="str">
        <f>Commodities!C115</f>
        <v>TRA Heavy Goods Truck: BioCNG and CNG ICE - New</v>
      </c>
      <c r="F79" s="28" t="s">
        <v>194</v>
      </c>
      <c r="G79" s="28" t="s">
        <v>185</v>
      </c>
      <c r="I79" s="10"/>
    </row>
    <row r="80" spans="2:10" s="1" customFormat="1" x14ac:dyDescent="0.2">
      <c r="B80" s="3" t="s">
        <v>29</v>
      </c>
      <c r="D80" s="1" t="str">
        <f>Commodities!B116</f>
        <v>T-HGT-HEV_NGB81</v>
      </c>
      <c r="E80" s="1" t="str">
        <f>Commodities!C116</f>
        <v>TRA Heavy Goods Truck: BioCNG and CNG HEV - New</v>
      </c>
      <c r="F80" s="28" t="s">
        <v>194</v>
      </c>
      <c r="G80" s="28" t="s">
        <v>185</v>
      </c>
      <c r="I80" s="28"/>
    </row>
    <row r="81" spans="2:16" s="1" customFormat="1" x14ac:dyDescent="0.2">
      <c r="B81" s="3" t="s">
        <v>29</v>
      </c>
      <c r="D81" s="1" t="str">
        <f>Commodities!B117</f>
        <v>T-HGT-ICE_LNG81</v>
      </c>
      <c r="E81" s="1" t="str">
        <f>Commodities!C117</f>
        <v>TRA Heavy Goods Truck: LNG ICE - New</v>
      </c>
      <c r="F81" s="28" t="s">
        <v>194</v>
      </c>
      <c r="G81" s="28" t="s">
        <v>185</v>
      </c>
      <c r="I81" s="28"/>
    </row>
    <row r="82" spans="2:16" s="1" customFormat="1" x14ac:dyDescent="0.2">
      <c r="B82" s="3" t="s">
        <v>29</v>
      </c>
      <c r="D82" s="1" t="str">
        <f>Commodities!B118</f>
        <v>T-HGT-BEV_ELC81</v>
      </c>
      <c r="E82" s="1" t="str">
        <f>Commodities!C118</f>
        <v>TRA Heavy Goods Truck: Battery Electric Vehicle - New</v>
      </c>
      <c r="F82" s="28" t="s">
        <v>194</v>
      </c>
      <c r="G82" s="28" t="s">
        <v>185</v>
      </c>
      <c r="I82" s="28"/>
    </row>
    <row r="83" spans="2:16" ht="15" x14ac:dyDescent="0.25">
      <c r="B83" s="27" t="s">
        <v>120</v>
      </c>
      <c r="C83" s="27"/>
      <c r="D83" s="27"/>
      <c r="E83" s="27"/>
      <c r="F83" s="27"/>
      <c r="G83" s="27"/>
      <c r="H83" s="27"/>
      <c r="I83" s="27"/>
      <c r="J83" s="27"/>
    </row>
    <row r="84" spans="2:16" x14ac:dyDescent="0.2">
      <c r="B84" s="3" t="s">
        <v>29</v>
      </c>
      <c r="D84" s="1" t="str">
        <f>Commodities!B120</f>
        <v>T-GTR-ICE_DST91</v>
      </c>
      <c r="E84" s="1" t="str">
        <f>Commodities!C120</f>
        <v>TRA Goods Train: ICE Diesel Train - New</v>
      </c>
      <c r="F84" s="28" t="s">
        <v>194</v>
      </c>
      <c r="G84" s="28" t="s">
        <v>185</v>
      </c>
      <c r="I84" s="10"/>
    </row>
    <row r="85" spans="2:16" x14ac:dyDescent="0.2">
      <c r="B85" s="3" t="s">
        <v>29</v>
      </c>
      <c r="D85" s="1" t="str">
        <f>Commodities!B121</f>
        <v>T-GTR-BEV_ELC91</v>
      </c>
      <c r="E85" s="1" t="str">
        <f>Commodities!C121</f>
        <v>TRA Goods Train: Electric Train - New</v>
      </c>
      <c r="F85" s="28" t="s">
        <v>194</v>
      </c>
      <c r="G85" s="28" t="s">
        <v>185</v>
      </c>
      <c r="I85" s="10"/>
    </row>
    <row r="86" spans="2:16" x14ac:dyDescent="0.2">
      <c r="B86" s="3" t="s">
        <v>29</v>
      </c>
      <c r="D86" s="1" t="str">
        <f>Commodities!B122</f>
        <v>T-GTR-FCV_HYD91</v>
      </c>
      <c r="E86" s="1" t="str">
        <f>Commodities!C122</f>
        <v>TRA Goods Train: Hydrogen Fuel Cell Train - New</v>
      </c>
      <c r="F86" s="28" t="s">
        <v>194</v>
      </c>
      <c r="G86" s="28" t="s">
        <v>185</v>
      </c>
      <c r="I86" s="10"/>
    </row>
    <row r="87" spans="2:16" ht="15" x14ac:dyDescent="0.25">
      <c r="B87" s="27" t="s">
        <v>364</v>
      </c>
      <c r="C87" s="27"/>
      <c r="D87" s="27"/>
      <c r="E87" s="27"/>
      <c r="F87" s="27"/>
      <c r="G87" s="27"/>
      <c r="H87" s="27"/>
      <c r="I87" s="27"/>
      <c r="J87" s="27"/>
      <c r="P87" s="22"/>
    </row>
    <row r="88" spans="2:16" x14ac:dyDescent="0.2">
      <c r="B88" s="3" t="s">
        <v>29</v>
      </c>
      <c r="D88" s="49" t="str">
        <f>Commodities!B125</f>
        <v>T-TUR_NEW</v>
      </c>
      <c r="E88" s="1" t="str">
        <f>Commodities!C125</f>
        <v>TRA Tourism: Advanced Tourism Vehicles - New</v>
      </c>
      <c r="F88" s="28" t="s">
        <v>61</v>
      </c>
      <c r="G88" s="28" t="s">
        <v>370</v>
      </c>
      <c r="P88" s="22"/>
    </row>
    <row r="89" spans="2:16" s="1" customFormat="1" x14ac:dyDescent="0.2">
      <c r="B89" s="3" t="s">
        <v>29</v>
      </c>
      <c r="D89" s="49" t="str">
        <f>Commodities!B126</f>
        <v>T-NAV_NEW</v>
      </c>
      <c r="E89" s="1" t="str">
        <f>Commodities!C126</f>
        <v>TRA Navigation: Advanced Navigation Vehicles - New</v>
      </c>
      <c r="F89" s="28" t="s">
        <v>61</v>
      </c>
      <c r="G89" s="28" t="s">
        <v>370</v>
      </c>
      <c r="P89" s="22"/>
    </row>
    <row r="90" spans="2:16" s="1" customFormat="1" x14ac:dyDescent="0.2">
      <c r="B90" s="3" t="s">
        <v>29</v>
      </c>
      <c r="D90" s="49" t="str">
        <f>Commodities!B127</f>
        <v>T-OTH_NEW</v>
      </c>
      <c r="E90" s="1" t="str">
        <f>Commodities!C127</f>
        <v xml:space="preserve">TRA Unspecified: Advanced Unspecified Vehicles - New </v>
      </c>
      <c r="F90" s="28" t="s">
        <v>61</v>
      </c>
      <c r="G90" s="28" t="s">
        <v>370</v>
      </c>
      <c r="P90" s="22"/>
    </row>
    <row r="91" spans="2:16" s="1" customFormat="1" ht="15" x14ac:dyDescent="0.25">
      <c r="B91" s="27" t="s">
        <v>375</v>
      </c>
      <c r="C91" s="27"/>
      <c r="D91" s="27"/>
      <c r="E91" s="27"/>
      <c r="F91" s="27"/>
      <c r="G91" s="27"/>
      <c r="H91" s="27"/>
      <c r="I91" s="27"/>
      <c r="J91" s="27"/>
      <c r="P91" s="22"/>
    </row>
    <row r="92" spans="2:16" x14ac:dyDescent="0.2">
      <c r="B92" s="66" t="s">
        <v>29</v>
      </c>
      <c r="D92" s="49" t="str">
        <f>Commodities!B129</f>
        <v>T-AVI_DOM_NEW</v>
      </c>
      <c r="E92" s="1" t="str">
        <f>Commodities!C129</f>
        <v>Aviation domestic - New</v>
      </c>
      <c r="F92" s="28" t="s">
        <v>61</v>
      </c>
      <c r="G92" s="28" t="s">
        <v>370</v>
      </c>
      <c r="P92" s="22"/>
    </row>
    <row r="93" spans="2:16" x14ac:dyDescent="0.2">
      <c r="B93" s="68" t="s">
        <v>29</v>
      </c>
      <c r="C93" s="30"/>
      <c r="D93" s="65" t="str">
        <f>Commodities!B130</f>
        <v>T-AVI_INT_NEW</v>
      </c>
      <c r="E93" s="30" t="str">
        <f>Commodities!C130</f>
        <v>Aviation international - New</v>
      </c>
      <c r="F93" s="69" t="s">
        <v>61</v>
      </c>
      <c r="G93" s="69" t="s">
        <v>370</v>
      </c>
      <c r="H93" s="30"/>
      <c r="I93" s="30"/>
      <c r="J93" s="30"/>
      <c r="K93" s="48"/>
      <c r="P93" s="22"/>
    </row>
    <row r="94" spans="2:16" x14ac:dyDescent="0.2">
      <c r="P94" s="22"/>
    </row>
    <row r="95" spans="2:16" x14ac:dyDescent="0.2">
      <c r="P95" s="22"/>
    </row>
    <row r="96" spans="2:16" x14ac:dyDescent="0.2">
      <c r="B96" s="1"/>
      <c r="C96" s="1"/>
      <c r="D96" s="7" t="s">
        <v>0</v>
      </c>
      <c r="E96" s="7"/>
      <c r="F96" s="1"/>
      <c r="G96" s="7"/>
      <c r="H96" s="1"/>
      <c r="I96" s="1"/>
      <c r="J96" s="8"/>
      <c r="L96" s="9"/>
      <c r="M96" s="1"/>
    </row>
    <row r="97" spans="2:25" x14ac:dyDescent="0.2">
      <c r="B97" s="11" t="s">
        <v>1</v>
      </c>
      <c r="C97" s="11" t="s">
        <v>3</v>
      </c>
      <c r="D97" s="11" t="s">
        <v>4</v>
      </c>
      <c r="E97" s="11" t="s">
        <v>5</v>
      </c>
      <c r="F97" s="12" t="s">
        <v>108</v>
      </c>
      <c r="G97" s="12" t="s">
        <v>102</v>
      </c>
      <c r="H97" s="12" t="s">
        <v>103</v>
      </c>
      <c r="I97" s="12" t="s">
        <v>109</v>
      </c>
      <c r="J97" s="12" t="s">
        <v>388</v>
      </c>
      <c r="K97" s="12" t="s">
        <v>104</v>
      </c>
      <c r="L97" s="12" t="s">
        <v>382</v>
      </c>
      <c r="M97" s="12" t="s">
        <v>105</v>
      </c>
      <c r="N97" s="35" t="s">
        <v>111</v>
      </c>
      <c r="O97" s="35" t="s">
        <v>106</v>
      </c>
      <c r="P97" s="35" t="s">
        <v>107</v>
      </c>
      <c r="Q97" s="12" t="s">
        <v>20</v>
      </c>
      <c r="R97" s="12" t="s">
        <v>30</v>
      </c>
      <c r="S97" s="13" t="s">
        <v>31</v>
      </c>
      <c r="T97" s="13" t="s">
        <v>21</v>
      </c>
    </row>
    <row r="98" spans="2:25" ht="22.5" x14ac:dyDescent="0.2">
      <c r="B98" s="37" t="s">
        <v>32</v>
      </c>
      <c r="C98" s="15" t="s">
        <v>18</v>
      </c>
      <c r="D98" s="15" t="s">
        <v>19</v>
      </c>
      <c r="E98" s="15"/>
      <c r="F98" s="16" t="s">
        <v>22</v>
      </c>
      <c r="G98" s="16" t="s">
        <v>22</v>
      </c>
      <c r="H98" s="16" t="s">
        <v>22</v>
      </c>
      <c r="I98" s="16" t="s">
        <v>110</v>
      </c>
      <c r="J98" s="16" t="s">
        <v>110</v>
      </c>
      <c r="K98" s="16" t="s">
        <v>110</v>
      </c>
      <c r="L98" s="16" t="s">
        <v>110</v>
      </c>
      <c r="M98" s="16" t="s">
        <v>110</v>
      </c>
      <c r="N98" s="16" t="s">
        <v>112</v>
      </c>
      <c r="O98" s="16" t="s">
        <v>112</v>
      </c>
      <c r="P98" s="16" t="s">
        <v>112</v>
      </c>
      <c r="Q98" s="17" t="s">
        <v>33</v>
      </c>
      <c r="R98" s="17" t="s">
        <v>34</v>
      </c>
      <c r="S98" s="16" t="s">
        <v>35</v>
      </c>
      <c r="T98" s="16" t="s">
        <v>23</v>
      </c>
    </row>
    <row r="99" spans="2:25" ht="39" thickBot="1" x14ac:dyDescent="0.25">
      <c r="B99" s="36" t="s">
        <v>36</v>
      </c>
      <c r="C99" s="34"/>
      <c r="D99" s="34"/>
      <c r="E99" s="34"/>
      <c r="F99" s="38" t="s">
        <v>195</v>
      </c>
      <c r="G99" s="38" t="s">
        <v>195</v>
      </c>
      <c r="H99" s="38" t="s">
        <v>195</v>
      </c>
      <c r="I99" s="38" t="s">
        <v>186</v>
      </c>
      <c r="J99" s="38" t="s">
        <v>186</v>
      </c>
      <c r="K99" s="38" t="s">
        <v>186</v>
      </c>
      <c r="L99" s="38" t="s">
        <v>186</v>
      </c>
      <c r="M99" s="38" t="s">
        <v>186</v>
      </c>
      <c r="N99" s="38" t="s">
        <v>187</v>
      </c>
      <c r="O99" s="38" t="s">
        <v>187</v>
      </c>
      <c r="P99" s="38" t="s">
        <v>187</v>
      </c>
      <c r="Q99" s="38" t="s">
        <v>37</v>
      </c>
      <c r="R99" s="47" t="s">
        <v>182</v>
      </c>
      <c r="S99" s="38" t="s">
        <v>38</v>
      </c>
      <c r="T99" s="38" t="s">
        <v>39</v>
      </c>
    </row>
    <row r="100" spans="2:25" s="1" customFormat="1" ht="15" x14ac:dyDescent="0.25">
      <c r="B100" s="27" t="s">
        <v>113</v>
      </c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</row>
    <row r="101" spans="2:25" x14ac:dyDescent="0.2">
      <c r="B101" s="1" t="str">
        <f>D7</f>
        <v>T-MOT-ICE_GSL01</v>
      </c>
      <c r="C101" s="1" t="str">
        <f>Commodities!B8&amp;","&amp;Commodities!B10</f>
        <v>TRAGSL,TRAETH</v>
      </c>
      <c r="D101" s="1" t="str">
        <f>Commodities!B19&amp;","&amp;Commodities!B20</f>
        <v>TRAPS,TRAPM</v>
      </c>
      <c r="E101" s="1">
        <v>2019</v>
      </c>
      <c r="F101" s="48">
        <v>0.92589999999999995</v>
      </c>
      <c r="G101" s="48">
        <v>0.95669999999999999</v>
      </c>
      <c r="H101" s="48">
        <v>0.95669999999999999</v>
      </c>
      <c r="I101" s="48">
        <v>3.4222950817033455</v>
      </c>
      <c r="J101" s="48">
        <v>3.4222950817033455</v>
      </c>
      <c r="K101" s="48">
        <v>3.4222950817033455</v>
      </c>
      <c r="L101" s="48">
        <f>K101-((K101-M101)/4)</f>
        <v>3.4222950817033455</v>
      </c>
      <c r="M101" s="48">
        <v>3.4222950817033455</v>
      </c>
      <c r="N101" s="48">
        <v>0.3422293899248452</v>
      </c>
      <c r="O101" s="48">
        <v>0.3422293899248452</v>
      </c>
      <c r="P101" s="48">
        <v>0.3422293899248452</v>
      </c>
      <c r="Q101" s="48">
        <v>2.7309999999999999</v>
      </c>
      <c r="R101" s="48">
        <v>1</v>
      </c>
      <c r="S101" s="1">
        <v>15</v>
      </c>
      <c r="T101" s="1">
        <v>1E-3</v>
      </c>
    </row>
    <row r="102" spans="2:25" x14ac:dyDescent="0.2">
      <c r="B102" s="1" t="str">
        <f>D8</f>
        <v>T-MOT-EV_ELC01</v>
      </c>
      <c r="C102" s="1" t="str">
        <f>Commodities!B15</f>
        <v>TRAELC</v>
      </c>
      <c r="D102" s="1" t="str">
        <f>Commodities!B19&amp;","&amp;Commodities!B20</f>
        <v>TRAPS,TRAPM</v>
      </c>
      <c r="E102" s="1">
        <v>2019</v>
      </c>
      <c r="F102" s="48">
        <v>8.1395999999999997</v>
      </c>
      <c r="G102" s="48">
        <v>8.4863</v>
      </c>
      <c r="H102" s="48">
        <v>9.2248000000000001</v>
      </c>
      <c r="I102" s="48">
        <v>4.6090790626979734</v>
      </c>
      <c r="J102" s="48">
        <v>4.6090790626979734</v>
      </c>
      <c r="K102" s="48">
        <v>4.3665433408192547</v>
      </c>
      <c r="L102" s="48">
        <f>K102-((K102-M102)/4)</f>
        <v>4.3691260637053775</v>
      </c>
      <c r="M102" s="48">
        <v>4.3768742323637451</v>
      </c>
      <c r="N102" s="48">
        <v>0.44354152667015678</v>
      </c>
      <c r="O102" s="48">
        <v>0.44354152667015678</v>
      </c>
      <c r="P102" s="48">
        <v>0.44354152667015678</v>
      </c>
      <c r="Q102" s="48">
        <v>2.7309999999999999</v>
      </c>
      <c r="R102" s="48">
        <v>1</v>
      </c>
      <c r="S102" s="1">
        <v>15</v>
      </c>
      <c r="T102" s="1">
        <v>1E-3</v>
      </c>
      <c r="V102" s="1"/>
      <c r="W102" s="1"/>
      <c r="X102" s="1"/>
      <c r="Y102" s="1"/>
    </row>
    <row r="103" spans="2:25" s="1" customFormat="1" ht="15" x14ac:dyDescent="0.25">
      <c r="B103" s="27" t="s">
        <v>114</v>
      </c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Y103" s="48"/>
    </row>
    <row r="104" spans="2:25" x14ac:dyDescent="0.2">
      <c r="B104" s="1" t="str">
        <f t="shared" ref="B104:B122" si="0">D10</f>
        <v>T-CAR-ICE_GSL21</v>
      </c>
      <c r="C104" s="1" t="str">
        <f>Commodities!B8&amp;","&amp;Commodities!B10</f>
        <v>TRAGSL,TRAETH</v>
      </c>
      <c r="D104" s="1" t="str">
        <f>Commodities!B19&amp;","&amp;Commodities!B20&amp;","&amp;Commodities!B21</f>
        <v>TRAPS,TRAPM,TRAPL</v>
      </c>
      <c r="E104" s="1">
        <v>2019</v>
      </c>
      <c r="F104" s="48">
        <v>0.41317922700087906</v>
      </c>
      <c r="G104" s="48">
        <v>0.41317922700087906</v>
      </c>
      <c r="H104" s="48">
        <v>0.44341185336679706</v>
      </c>
      <c r="I104" s="48">
        <f>'Purchase price'!B91/1000</f>
        <v>20.290144783549959</v>
      </c>
      <c r="J104" s="48">
        <f>AVERAGE(I104,K104)</f>
        <v>20.290144783549959</v>
      </c>
      <c r="K104" s="48">
        <f>I104</f>
        <v>20.290144783549959</v>
      </c>
      <c r="L104" s="48">
        <f>K104-((K104-M104)/4)</f>
        <v>20.290144783549959</v>
      </c>
      <c r="M104" s="48">
        <f>K104</f>
        <v>20.290144783549959</v>
      </c>
      <c r="N104" s="48">
        <v>1.0145072391774981</v>
      </c>
      <c r="O104" s="48">
        <v>1.0145072391774981</v>
      </c>
      <c r="P104" s="48">
        <v>1.0145072391774981</v>
      </c>
      <c r="Q104" s="48">
        <v>12.82</v>
      </c>
      <c r="R104" s="48">
        <v>1.49</v>
      </c>
      <c r="S104" s="1">
        <v>25</v>
      </c>
      <c r="T104" s="1">
        <v>1E-3</v>
      </c>
      <c r="V104" s="1"/>
      <c r="W104" s="1"/>
      <c r="X104" s="1"/>
    </row>
    <row r="105" spans="2:25" x14ac:dyDescent="0.2">
      <c r="B105" s="1" t="str">
        <f t="shared" si="0"/>
        <v>T-CAR-ICE_DST21</v>
      </c>
      <c r="C105" s="1" t="str">
        <f>Commodities!B9&amp;","&amp;Commodities!B11</f>
        <v>TRADST,TRABDL</v>
      </c>
      <c r="D105" s="1" t="str">
        <f>Commodities!B19&amp;","&amp;Commodities!B20&amp;","&amp;Commodities!B21</f>
        <v>TRAPS,TRAPM,TRAPL</v>
      </c>
      <c r="E105" s="1">
        <v>2019</v>
      </c>
      <c r="F105" s="48">
        <v>0.57280851694001578</v>
      </c>
      <c r="G105" s="48">
        <v>0.57280851694001578</v>
      </c>
      <c r="H105" s="48">
        <v>0.61472133525270012</v>
      </c>
      <c r="I105" s="48">
        <f>'Purchase price'!B90/1000</f>
        <v>21.831587082756254</v>
      </c>
      <c r="J105" s="48">
        <f t="shared" ref="J105:J122" si="1">AVERAGE(I105,K105)</f>
        <v>21.831587082756254</v>
      </c>
      <c r="K105" s="48">
        <f>I105</f>
        <v>21.831587082756254</v>
      </c>
      <c r="L105" s="48">
        <f t="shared" ref="L105:L142" si="2">K105-((K105-M105)/4)</f>
        <v>21.831587082756254</v>
      </c>
      <c r="M105" s="48">
        <f>K105</f>
        <v>21.831587082756254</v>
      </c>
      <c r="N105" s="48">
        <v>1.0915793541378127</v>
      </c>
      <c r="O105" s="48">
        <v>1.0915793541378127</v>
      </c>
      <c r="P105" s="48">
        <v>1.0915793541378127</v>
      </c>
      <c r="Q105" s="48">
        <v>20.62</v>
      </c>
      <c r="R105" s="48">
        <v>1.49</v>
      </c>
      <c r="S105" s="1">
        <v>25</v>
      </c>
      <c r="T105" s="1">
        <v>1E-3</v>
      </c>
      <c r="V105" s="1"/>
      <c r="W105" s="1"/>
      <c r="X105" s="1"/>
    </row>
    <row r="106" spans="2:25" x14ac:dyDescent="0.2">
      <c r="B106" s="1" t="str">
        <f t="shared" si="0"/>
        <v>T-CAR-ICE_DF21</v>
      </c>
      <c r="C106" s="1" t="str">
        <f>Commodities!B8&amp;","&amp;Commodities!B13</f>
        <v>TRAGSL,TRACNG</v>
      </c>
      <c r="D106" s="1" t="str">
        <f>Commodities!B19&amp;","&amp;Commodities!B20&amp;","&amp;Commodities!B21</f>
        <v>TRAPS,TRAPM,TRAPL</v>
      </c>
      <c r="E106" s="1">
        <v>2019</v>
      </c>
      <c r="F106" s="48">
        <v>0.41317922700087906</v>
      </c>
      <c r="G106" s="48">
        <v>0.41317922700087906</v>
      </c>
      <c r="H106" s="48">
        <v>0.44341185336679706</v>
      </c>
      <c r="I106" s="48">
        <v>21.831587082756254</v>
      </c>
      <c r="J106" s="48">
        <f t="shared" si="1"/>
        <v>21.831587082756254</v>
      </c>
      <c r="K106" s="48">
        <v>21.831587082756254</v>
      </c>
      <c r="L106" s="48">
        <f t="shared" si="2"/>
        <v>21.831587082756254</v>
      </c>
      <c r="M106" s="48">
        <v>21.831587082756254</v>
      </c>
      <c r="N106" s="48">
        <v>1.0915793541378127</v>
      </c>
      <c r="O106" s="48">
        <v>1.0915793541378127</v>
      </c>
      <c r="P106" s="48">
        <v>1.0915793541378127</v>
      </c>
      <c r="Q106" s="48">
        <f>20.62</f>
        <v>20.62</v>
      </c>
      <c r="R106" s="48">
        <v>1.49</v>
      </c>
      <c r="S106" s="1">
        <v>25</v>
      </c>
      <c r="T106" s="1">
        <v>1E-3</v>
      </c>
      <c r="V106" s="1"/>
      <c r="W106" s="1"/>
      <c r="X106" s="1"/>
    </row>
    <row r="107" spans="2:25" x14ac:dyDescent="0.2">
      <c r="B107" s="1" t="str">
        <f t="shared" si="0"/>
        <v>T-CAR-ICE_NGB21</v>
      </c>
      <c r="C107" s="1" t="str">
        <f>Commodities!B13&amp;","&amp;Commodities!B14</f>
        <v>TRACNG,TRABNG</v>
      </c>
      <c r="D107" s="1" t="str">
        <f>Commodities!B19&amp;","&amp;Commodities!B20&amp;","&amp;Commodities!B21</f>
        <v>TRAPS,TRAPM,TRAPL</v>
      </c>
      <c r="E107" s="1">
        <v>2019</v>
      </c>
      <c r="F107" s="48">
        <v>0.41317922700087906</v>
      </c>
      <c r="G107" s="48">
        <v>0.41317922700087906</v>
      </c>
      <c r="H107" s="48">
        <v>0.44341185336679706</v>
      </c>
      <c r="I107" s="48">
        <v>24.631</v>
      </c>
      <c r="J107" s="48">
        <f t="shared" si="1"/>
        <v>24.631</v>
      </c>
      <c r="K107" s="48">
        <v>24.631</v>
      </c>
      <c r="L107" s="48">
        <f t="shared" si="2"/>
        <v>24.631</v>
      </c>
      <c r="M107" s="48">
        <v>24.631</v>
      </c>
      <c r="N107" s="48">
        <v>1.2315500000000001</v>
      </c>
      <c r="O107" s="48">
        <v>1.2315500000000001</v>
      </c>
      <c r="P107" s="48">
        <v>1.2315500000000001</v>
      </c>
      <c r="Q107" s="48">
        <v>12.82</v>
      </c>
      <c r="R107" s="48">
        <v>1.49</v>
      </c>
      <c r="S107" s="1">
        <v>25</v>
      </c>
      <c r="T107" s="1">
        <v>1E-3</v>
      </c>
      <c r="V107" s="1"/>
      <c r="W107" s="1"/>
      <c r="X107" s="1"/>
    </row>
    <row r="108" spans="2:25" x14ac:dyDescent="0.2">
      <c r="B108" s="1" t="str">
        <f t="shared" si="0"/>
        <v>T-CAR-ICE_E8521</v>
      </c>
      <c r="C108" s="1" t="str">
        <f>Commodities!B8&amp;","&amp;Commodities!B10</f>
        <v>TRAGSL,TRAETH</v>
      </c>
      <c r="D108" s="1" t="str">
        <f>Commodities!B19&amp;","&amp;Commodities!B20&amp;","&amp;Commodities!B21</f>
        <v>TRAPS,TRAPM,TRAPL</v>
      </c>
      <c r="E108" s="1">
        <v>2019</v>
      </c>
      <c r="F108" s="48">
        <v>0.38903594158617399</v>
      </c>
      <c r="G108" s="48">
        <v>0.38903594158617399</v>
      </c>
      <c r="H108" s="48">
        <v>0.41750198609247946</v>
      </c>
      <c r="I108" s="48">
        <v>20.290144783549959</v>
      </c>
      <c r="J108" s="48">
        <f t="shared" si="1"/>
        <v>20.290144783549959</v>
      </c>
      <c r="K108" s="48">
        <v>20.290144783549959</v>
      </c>
      <c r="L108" s="48">
        <f t="shared" si="2"/>
        <v>20.290144783549959</v>
      </c>
      <c r="M108" s="48">
        <v>20.290144783549959</v>
      </c>
      <c r="N108" s="48">
        <v>1.0145072391774981</v>
      </c>
      <c r="O108" s="48">
        <v>1.0145072391774981</v>
      </c>
      <c r="P108" s="48">
        <v>1.0145072391774981</v>
      </c>
      <c r="Q108" s="48">
        <v>12.82</v>
      </c>
      <c r="R108" s="48">
        <v>1.49</v>
      </c>
      <c r="S108" s="1">
        <v>25</v>
      </c>
      <c r="T108" s="1">
        <v>1E-3</v>
      </c>
      <c r="V108" s="1"/>
      <c r="W108" s="1"/>
      <c r="X108" s="1"/>
    </row>
    <row r="109" spans="2:25" x14ac:dyDescent="0.2">
      <c r="B109" s="1" t="str">
        <f t="shared" si="0"/>
        <v>T-CAR-ICE_B10021</v>
      </c>
      <c r="C109" s="1" t="str">
        <f>Commodities!B11</f>
        <v>TRABDL</v>
      </c>
      <c r="D109" s="1" t="str">
        <f>Commodities!B19&amp;","&amp;Commodities!B20&amp;","&amp;Commodities!B21</f>
        <v>TRAPS,TRAPM,TRAPL</v>
      </c>
      <c r="E109" s="1">
        <v>2019</v>
      </c>
      <c r="F109" s="48">
        <v>0.55562426143181531</v>
      </c>
      <c r="G109" s="48">
        <v>0.55562426143181531</v>
      </c>
      <c r="H109" s="48">
        <v>0.59627969519511903</v>
      </c>
      <c r="I109" s="48">
        <v>21.831587082756254</v>
      </c>
      <c r="J109" s="48">
        <f t="shared" si="1"/>
        <v>21.831587082756254</v>
      </c>
      <c r="K109" s="48">
        <v>21.831587082756254</v>
      </c>
      <c r="L109" s="48">
        <f t="shared" si="2"/>
        <v>21.831587082756254</v>
      </c>
      <c r="M109" s="48">
        <v>21.831587082756254</v>
      </c>
      <c r="N109" s="48">
        <v>1.0915793541378127</v>
      </c>
      <c r="O109" s="48">
        <v>1.0915793541378127</v>
      </c>
      <c r="P109" s="48">
        <v>1.0915793541378127</v>
      </c>
      <c r="Q109" s="48">
        <f>Q106</f>
        <v>20.62</v>
      </c>
      <c r="R109" s="48">
        <v>1.49</v>
      </c>
      <c r="S109" s="1">
        <v>25</v>
      </c>
      <c r="T109" s="1">
        <v>1E-3</v>
      </c>
      <c r="V109" s="1"/>
      <c r="W109" s="1"/>
      <c r="X109" s="1"/>
    </row>
    <row r="110" spans="2:25" x14ac:dyDescent="0.2">
      <c r="B110" s="1" t="str">
        <f t="shared" si="0"/>
        <v>T-CAR-HEV_GSL21</v>
      </c>
      <c r="C110" s="1" t="str">
        <f>Commodities!B8&amp;","&amp;Commodities!B10</f>
        <v>TRAGSL,TRAETH</v>
      </c>
      <c r="D110" s="1" t="str">
        <f>Commodities!B19&amp;","&amp;Commodities!B20&amp;","&amp;Commodities!B21</f>
        <v>TRAPS,TRAPM,TRAPL</v>
      </c>
      <c r="E110" s="1">
        <v>2019</v>
      </c>
      <c r="F110" s="48">
        <v>0.55576563083739139</v>
      </c>
      <c r="G110" s="48">
        <v>0.55576563083739139</v>
      </c>
      <c r="H110" s="48">
        <v>0.59643140870354205</v>
      </c>
      <c r="I110" s="48">
        <v>23.751999999999999</v>
      </c>
      <c r="J110" s="48">
        <f t="shared" si="1"/>
        <v>23.613999999999997</v>
      </c>
      <c r="K110" s="48">
        <v>23.475999999999999</v>
      </c>
      <c r="L110" s="48">
        <f t="shared" si="2"/>
        <v>23.299250000000001</v>
      </c>
      <c r="M110" s="48">
        <v>22.768999999999998</v>
      </c>
      <c r="N110" s="48">
        <v>1.1876000000000002</v>
      </c>
      <c r="O110" s="48">
        <v>1.1738</v>
      </c>
      <c r="P110" s="48">
        <v>1.13845</v>
      </c>
      <c r="Q110" s="48">
        <f>Q106</f>
        <v>20.62</v>
      </c>
      <c r="R110" s="48">
        <v>1.49</v>
      </c>
      <c r="S110" s="1">
        <v>25</v>
      </c>
      <c r="T110" s="1">
        <v>1E-3</v>
      </c>
      <c r="V110" s="1"/>
      <c r="W110" s="1"/>
      <c r="X110" s="1"/>
    </row>
    <row r="111" spans="2:25" x14ac:dyDescent="0.2">
      <c r="B111" s="1" t="str">
        <f t="shared" si="0"/>
        <v>T-CAR-HEV_DST21</v>
      </c>
      <c r="C111" s="1" t="str">
        <f>Commodities!B9&amp;","&amp;Commodities!B11</f>
        <v>TRADST,TRABDL</v>
      </c>
      <c r="D111" s="1" t="str">
        <f>Commodities!B19&amp;","&amp;Commodities!B20&amp;","&amp;Commodities!B21</f>
        <v>TRAPS,TRAPM,TRAPL</v>
      </c>
      <c r="E111" s="1">
        <v>2019</v>
      </c>
      <c r="F111" s="48">
        <v>0.7191140687029639</v>
      </c>
      <c r="G111" s="48">
        <v>0.7191140687029639</v>
      </c>
      <c r="H111" s="48">
        <v>0.7717321712909857</v>
      </c>
      <c r="I111" s="48">
        <v>25.646000000000001</v>
      </c>
      <c r="J111" s="48">
        <f t="shared" si="1"/>
        <v>25.489000000000001</v>
      </c>
      <c r="K111" s="48">
        <v>25.332000000000001</v>
      </c>
      <c r="L111" s="48">
        <f t="shared" si="2"/>
        <v>25.141249999999999</v>
      </c>
      <c r="M111" s="48">
        <v>24.568999999999999</v>
      </c>
      <c r="N111" s="48">
        <v>1.2823000000000002</v>
      </c>
      <c r="O111" s="48">
        <v>1.2666000000000002</v>
      </c>
      <c r="P111" s="48">
        <v>1.22845</v>
      </c>
      <c r="Q111" s="48">
        <f>Q110</f>
        <v>20.62</v>
      </c>
      <c r="R111" s="48">
        <v>1.49</v>
      </c>
      <c r="S111" s="1">
        <v>25</v>
      </c>
      <c r="T111" s="1">
        <v>1E-3</v>
      </c>
      <c r="V111" s="1"/>
      <c r="W111" s="1"/>
      <c r="X111" s="1"/>
    </row>
    <row r="112" spans="2:25" x14ac:dyDescent="0.2">
      <c r="B112" s="1" t="str">
        <f t="shared" si="0"/>
        <v>T-CAR-PHEV10_GSL21</v>
      </c>
      <c r="C112" s="1" t="str">
        <f>Commodities!B8&amp;","&amp;Commodities!B15</f>
        <v>TRAGSL,TRAELC</v>
      </c>
      <c r="D112" s="1" t="str">
        <f>Commodities!B19&amp;","&amp;Commodities!B20&amp;","&amp;Commodities!B21</f>
        <v>TRAPS,TRAPM,TRAPL</v>
      </c>
      <c r="E112" s="1">
        <v>2019</v>
      </c>
      <c r="F112" s="48">
        <v>0.66746450139399738</v>
      </c>
      <c r="G112" s="48">
        <v>0.71490114421226547</v>
      </c>
      <c r="H112" s="48">
        <v>0.76730227520164618</v>
      </c>
      <c r="I112" s="48">
        <v>30.9495</v>
      </c>
      <c r="J112" s="48">
        <f t="shared" si="1"/>
        <v>28.889250000000001</v>
      </c>
      <c r="K112" s="48">
        <v>26.829000000000001</v>
      </c>
      <c r="L112" s="48">
        <f t="shared" si="2"/>
        <v>26.464500000000001</v>
      </c>
      <c r="M112" s="48">
        <v>25.370999999999999</v>
      </c>
      <c r="N112" s="48">
        <v>1.5474750000000002</v>
      </c>
      <c r="O112" s="48">
        <v>1.34145</v>
      </c>
      <c r="P112" s="48">
        <v>1.2685500000000003</v>
      </c>
      <c r="Q112" s="48">
        <f>Q104</f>
        <v>12.82</v>
      </c>
      <c r="R112" s="48">
        <v>1.49</v>
      </c>
      <c r="S112" s="1">
        <v>25</v>
      </c>
      <c r="T112" s="1">
        <v>1E-3</v>
      </c>
      <c r="V112" s="1"/>
      <c r="W112" s="1"/>
      <c r="X112" s="1"/>
    </row>
    <row r="113" spans="2:24" x14ac:dyDescent="0.2">
      <c r="B113" s="1" t="str">
        <f t="shared" si="0"/>
        <v>T-CAR-PHEV20_GSL21</v>
      </c>
      <c r="C113" s="1" t="str">
        <f>Commodities!B8&amp;","&amp;Commodities!B15</f>
        <v>TRAGSL,TRAELC</v>
      </c>
      <c r="D113" s="1" t="str">
        <f>Commodities!B19&amp;","&amp;Commodities!B20&amp;","&amp;Commodities!B21</f>
        <v>TRAPS,TRAPM,TRAPL</v>
      </c>
      <c r="E113" s="1">
        <v>2019</v>
      </c>
      <c r="F113" s="48">
        <v>0.94004558122126858</v>
      </c>
      <c r="G113" s="48">
        <v>1.0068545371674693</v>
      </c>
      <c r="H113" s="48">
        <v>1.0806553932949277</v>
      </c>
      <c r="I113" s="48">
        <v>30.9495</v>
      </c>
      <c r="J113" s="48">
        <f t="shared" si="1"/>
        <v>28.889250000000001</v>
      </c>
      <c r="K113" s="48">
        <v>26.829000000000001</v>
      </c>
      <c r="L113" s="48">
        <f t="shared" si="2"/>
        <v>26.464500000000001</v>
      </c>
      <c r="M113" s="48">
        <v>25.370999999999999</v>
      </c>
      <c r="N113" s="48">
        <v>1.5474750000000002</v>
      </c>
      <c r="O113" s="48">
        <v>1.34145</v>
      </c>
      <c r="P113" s="48">
        <v>1.2685500000000003</v>
      </c>
      <c r="Q113" s="48">
        <f>AVERAGE(Q112,Q114)</f>
        <v>16.72</v>
      </c>
      <c r="R113" s="48">
        <v>1.49</v>
      </c>
      <c r="S113" s="1">
        <v>25</v>
      </c>
      <c r="T113" s="1">
        <v>1E-3</v>
      </c>
      <c r="V113" s="1"/>
      <c r="W113" s="1"/>
      <c r="X113" s="1"/>
    </row>
    <row r="114" spans="2:24" x14ac:dyDescent="0.2">
      <c r="B114" s="1" t="str">
        <f t="shared" si="0"/>
        <v>T-CAR-PHEV40_GSL21</v>
      </c>
      <c r="C114" s="1" t="str">
        <f>Commodities!B8&amp;","&amp;Commodities!B15</f>
        <v>TRAGSL,TRAELC</v>
      </c>
      <c r="D114" s="1" t="str">
        <f>Commodities!B19&amp;","&amp;Commodities!B20&amp;","&amp;Commodities!B21</f>
        <v>TRAPS,TRAPM,TRAPL</v>
      </c>
      <c r="E114" s="1">
        <v>2019</v>
      </c>
      <c r="F114" s="48">
        <v>1.1256490393255483</v>
      </c>
      <c r="G114" s="48">
        <v>1.205648816550694</v>
      </c>
      <c r="H114" s="48">
        <v>1.2940209811146188</v>
      </c>
      <c r="I114" s="48">
        <v>30.9495</v>
      </c>
      <c r="J114" s="48">
        <f t="shared" si="1"/>
        <v>28.889250000000001</v>
      </c>
      <c r="K114" s="48">
        <v>26.829000000000001</v>
      </c>
      <c r="L114" s="48">
        <f t="shared" si="2"/>
        <v>26.464500000000001</v>
      </c>
      <c r="M114" s="48">
        <v>25.370999999999999</v>
      </c>
      <c r="N114" s="48">
        <v>1.5474750000000002</v>
      </c>
      <c r="O114" s="48">
        <v>1.34145</v>
      </c>
      <c r="P114" s="48">
        <v>1.2685500000000003</v>
      </c>
      <c r="Q114" s="48">
        <f>Q105</f>
        <v>20.62</v>
      </c>
      <c r="R114" s="48">
        <v>1.49</v>
      </c>
      <c r="S114" s="1">
        <v>25</v>
      </c>
      <c r="T114" s="1">
        <v>1E-3</v>
      </c>
      <c r="V114" s="1"/>
      <c r="W114" s="1"/>
      <c r="X114" s="1"/>
    </row>
    <row r="115" spans="2:24" x14ac:dyDescent="0.2">
      <c r="B115" s="1" t="str">
        <f t="shared" si="0"/>
        <v>T-CAR-PHEV10_DST21</v>
      </c>
      <c r="C115" s="1" t="str">
        <f>Commodities!B9&amp;","&amp;Commodities!B15</f>
        <v>TRADST,TRAELC</v>
      </c>
      <c r="D115" s="1" t="str">
        <f>Commodities!B19&amp;","&amp;Commodities!B20&amp;","&amp;Commodities!B21</f>
        <v>TRAPS,TRAPM,TRAPL</v>
      </c>
      <c r="E115" s="1">
        <v>2019</v>
      </c>
      <c r="F115" s="48">
        <v>1.0317522356667617</v>
      </c>
      <c r="G115" s="48">
        <v>1.1050787753974236</v>
      </c>
      <c r="H115" s="48">
        <v>1.1860793139082293</v>
      </c>
      <c r="I115" s="48">
        <v>33.423499999999997</v>
      </c>
      <c r="J115" s="48">
        <f t="shared" si="1"/>
        <v>31.186749999999996</v>
      </c>
      <c r="K115" s="48">
        <v>28.95</v>
      </c>
      <c r="L115" s="48">
        <f t="shared" si="2"/>
        <v>28.556750000000001</v>
      </c>
      <c r="M115" s="48">
        <v>27.376999999999999</v>
      </c>
      <c r="N115" s="48">
        <v>1.6711750000000001</v>
      </c>
      <c r="O115" s="48">
        <v>1.4475</v>
      </c>
      <c r="P115" s="48">
        <v>1.3688500000000001</v>
      </c>
      <c r="Q115" s="48">
        <f>Q112</f>
        <v>12.82</v>
      </c>
      <c r="R115" s="48">
        <v>1.49</v>
      </c>
      <c r="S115" s="1">
        <v>25</v>
      </c>
      <c r="T115" s="1">
        <v>1E-3</v>
      </c>
      <c r="V115" s="1"/>
      <c r="W115" s="1"/>
      <c r="X115" s="1"/>
    </row>
    <row r="116" spans="2:24" x14ac:dyDescent="0.2">
      <c r="B116" s="1" t="str">
        <f t="shared" si="0"/>
        <v>T-CAR-PHEV20_DST21</v>
      </c>
      <c r="C116" s="1" t="str">
        <f>Commodities!B9&amp;","&amp;Commodities!B15</f>
        <v>TRADST,TRAELC</v>
      </c>
      <c r="D116" s="1" t="str">
        <f>Commodities!B19&amp;","&amp;Commodities!B20&amp;","&amp;Commodities!B21</f>
        <v>TRAPS,TRAPM,TRAPL</v>
      </c>
      <c r="E116" s="1">
        <v>2019</v>
      </c>
      <c r="F116" s="48">
        <v>1.2163400634539354</v>
      </c>
      <c r="G116" s="48">
        <v>1.3027852437071312</v>
      </c>
      <c r="H116" s="48">
        <v>1.3982773558113184</v>
      </c>
      <c r="I116" s="48">
        <v>33.423499999999997</v>
      </c>
      <c r="J116" s="48">
        <f t="shared" si="1"/>
        <v>31.186749999999996</v>
      </c>
      <c r="K116" s="48">
        <v>28.95</v>
      </c>
      <c r="L116" s="48">
        <f t="shared" si="2"/>
        <v>28.556750000000001</v>
      </c>
      <c r="M116" s="48">
        <v>27.376999999999999</v>
      </c>
      <c r="N116" s="48">
        <v>1.6711750000000001</v>
      </c>
      <c r="O116" s="48">
        <v>1.4475</v>
      </c>
      <c r="P116" s="48">
        <v>1.3688500000000001</v>
      </c>
      <c r="Q116" s="48">
        <f t="shared" ref="Q116:Q117" si="3">Q113</f>
        <v>16.72</v>
      </c>
      <c r="R116" s="48">
        <v>1.49</v>
      </c>
      <c r="S116" s="1">
        <v>25</v>
      </c>
      <c r="T116" s="1">
        <v>1E-3</v>
      </c>
      <c r="V116" s="1"/>
      <c r="W116" s="1"/>
      <c r="X116" s="1"/>
    </row>
    <row r="117" spans="2:24" x14ac:dyDescent="0.2">
      <c r="B117" s="1" t="str">
        <f t="shared" si="0"/>
        <v>T-CAR-PHEV40_DST21</v>
      </c>
      <c r="C117" s="1" t="str">
        <f>Commodities!B9&amp;","&amp;Commodities!B15</f>
        <v>TRADST,TRAELC</v>
      </c>
      <c r="D117" s="1" t="str">
        <f>Commodities!B19&amp;","&amp;Commodities!B20&amp;","&amp;Commodities!B21</f>
        <v>TRAPS,TRAPM,TRAPL</v>
      </c>
      <c r="E117" s="1">
        <v>2019</v>
      </c>
      <c r="F117" s="48">
        <v>1.2298935814529692</v>
      </c>
      <c r="G117" s="48">
        <v>1.3173020090262975</v>
      </c>
      <c r="H117" s="48">
        <v>1.4138581772271772</v>
      </c>
      <c r="I117" s="48">
        <v>33.423499999999997</v>
      </c>
      <c r="J117" s="48">
        <f t="shared" si="1"/>
        <v>31.186749999999996</v>
      </c>
      <c r="K117" s="48">
        <v>28.95</v>
      </c>
      <c r="L117" s="48">
        <f t="shared" si="2"/>
        <v>28.556750000000001</v>
      </c>
      <c r="M117" s="48">
        <v>27.376999999999999</v>
      </c>
      <c r="N117" s="48">
        <v>1.6711750000000001</v>
      </c>
      <c r="O117" s="48">
        <v>1.4475</v>
      </c>
      <c r="P117" s="48">
        <v>1.3688500000000001</v>
      </c>
      <c r="Q117" s="48">
        <f t="shared" si="3"/>
        <v>20.62</v>
      </c>
      <c r="R117" s="48">
        <v>1.49</v>
      </c>
      <c r="S117" s="1">
        <v>25</v>
      </c>
      <c r="T117" s="1">
        <v>1E-3</v>
      </c>
      <c r="V117" s="1"/>
      <c r="W117" s="1"/>
      <c r="X117" s="1"/>
    </row>
    <row r="118" spans="2:24" x14ac:dyDescent="0.2">
      <c r="B118" s="1" t="str">
        <f t="shared" si="0"/>
        <v>T-CAR-BEV100_ELC21</v>
      </c>
      <c r="C118" s="1" t="str">
        <f>Commodities!B15</f>
        <v>TRAELC</v>
      </c>
      <c r="D118" s="1" t="str">
        <f>Commodities!B19&amp;","&amp;Commodities!B20&amp;","&amp;Commodities!B21</f>
        <v>TRAPS,TRAPM,TRAPL</v>
      </c>
      <c r="E118" s="1">
        <v>2019</v>
      </c>
      <c r="F118" s="48">
        <v>1.6228513192037117</v>
      </c>
      <c r="G118" s="48">
        <v>1.7464971340001851</v>
      </c>
      <c r="H118" s="48">
        <v>1.8856843622815582</v>
      </c>
      <c r="I118" s="48">
        <v>32.970999999999997</v>
      </c>
      <c r="J118" s="48">
        <f t="shared" si="1"/>
        <v>30.275999999999996</v>
      </c>
      <c r="K118" s="48">
        <v>27.581</v>
      </c>
      <c r="L118" s="48">
        <f t="shared" si="2"/>
        <v>26.847249999999999</v>
      </c>
      <c r="M118" s="48">
        <v>24.646000000000001</v>
      </c>
      <c r="N118" s="48">
        <v>1.6485500000000002</v>
      </c>
      <c r="O118" s="48">
        <v>1.3790500000000001</v>
      </c>
      <c r="P118" s="48">
        <v>1.2323000000000002</v>
      </c>
      <c r="Q118" s="48">
        <f>Q115</f>
        <v>12.82</v>
      </c>
      <c r="R118" s="48">
        <v>1.49</v>
      </c>
      <c r="S118" s="1">
        <v>25</v>
      </c>
      <c r="T118" s="1">
        <v>1E-3</v>
      </c>
      <c r="V118" s="1"/>
      <c r="W118" s="1"/>
      <c r="X118" s="1"/>
    </row>
    <row r="119" spans="2:24" x14ac:dyDescent="0.2">
      <c r="B119" s="1" t="str">
        <f t="shared" si="0"/>
        <v>T-CAR-BEV150_ELC21</v>
      </c>
      <c r="C119" s="1" t="str">
        <f>Commodities!B15</f>
        <v>TRAELC</v>
      </c>
      <c r="D119" s="1" t="str">
        <f>Commodities!B19&amp;","&amp;Commodities!B20&amp;","&amp;Commodities!B21</f>
        <v>TRAPS,TRAPM,TRAPL</v>
      </c>
      <c r="E119" s="1">
        <v>2019</v>
      </c>
      <c r="F119" s="48">
        <v>1.6228513192037117</v>
      </c>
      <c r="G119" s="48">
        <v>1.7464971340001851</v>
      </c>
      <c r="H119" s="48">
        <v>1.8856843622815582</v>
      </c>
      <c r="I119" s="48">
        <v>32.970999999999997</v>
      </c>
      <c r="J119" s="48">
        <f t="shared" si="1"/>
        <v>30.275999999999996</v>
      </c>
      <c r="K119" s="48">
        <v>27.581</v>
      </c>
      <c r="L119" s="48">
        <f t="shared" si="2"/>
        <v>26.847249999999999</v>
      </c>
      <c r="M119" s="48">
        <v>24.646000000000001</v>
      </c>
      <c r="N119" s="48">
        <v>1.6485500000000002</v>
      </c>
      <c r="O119" s="48">
        <v>1.3790500000000001</v>
      </c>
      <c r="P119" s="48">
        <v>1.2323000000000002</v>
      </c>
      <c r="Q119" s="48">
        <f t="shared" ref="Q119:Q120" si="4">Q116</f>
        <v>16.72</v>
      </c>
      <c r="R119" s="48">
        <v>1.49</v>
      </c>
      <c r="S119" s="1">
        <v>25</v>
      </c>
      <c r="T119" s="1">
        <v>1E-3</v>
      </c>
      <c r="V119" s="1"/>
      <c r="W119" s="1"/>
      <c r="X119" s="1"/>
    </row>
    <row r="120" spans="2:24" x14ac:dyDescent="0.2">
      <c r="B120" s="1" t="str">
        <f t="shared" si="0"/>
        <v>T-CAR-BEV250_ELC21</v>
      </c>
      <c r="C120" s="1" t="str">
        <f>Commodities!B15</f>
        <v>TRAELC</v>
      </c>
      <c r="D120" s="1" t="str">
        <f>Commodities!B19&amp;","&amp;Commodities!B20&amp;","&amp;Commodities!B21</f>
        <v>TRAPS,TRAPM,TRAPL</v>
      </c>
      <c r="E120" s="1">
        <v>2019</v>
      </c>
      <c r="F120" s="48">
        <v>1.6228513192037117</v>
      </c>
      <c r="G120" s="48">
        <v>1.7464971340001851</v>
      </c>
      <c r="H120" s="48">
        <v>1.8856843622815582</v>
      </c>
      <c r="I120" s="48">
        <v>32.970999999999997</v>
      </c>
      <c r="J120" s="48">
        <f t="shared" si="1"/>
        <v>30.275999999999996</v>
      </c>
      <c r="K120" s="48">
        <v>27.581</v>
      </c>
      <c r="L120" s="48">
        <f t="shared" si="2"/>
        <v>26.847249999999999</v>
      </c>
      <c r="M120" s="48">
        <v>24.646000000000001</v>
      </c>
      <c r="N120" s="48">
        <v>1.6485500000000002</v>
      </c>
      <c r="O120" s="48">
        <v>1.3790500000000001</v>
      </c>
      <c r="P120" s="48">
        <v>1.2323000000000002</v>
      </c>
      <c r="Q120" s="48">
        <f t="shared" si="4"/>
        <v>20.62</v>
      </c>
      <c r="R120" s="48">
        <v>1.49</v>
      </c>
      <c r="S120" s="1">
        <v>25</v>
      </c>
      <c r="T120" s="1">
        <v>1E-3</v>
      </c>
      <c r="V120" s="1"/>
      <c r="W120" s="1"/>
      <c r="X120" s="1"/>
    </row>
    <row r="121" spans="2:24" x14ac:dyDescent="0.2">
      <c r="B121" s="1" t="str">
        <f t="shared" si="0"/>
        <v>T-CAR-ICE_HYD21</v>
      </c>
      <c r="C121" s="1" t="str">
        <f>Commodities!B17</f>
        <v>TRAH2</v>
      </c>
      <c r="D121" s="1" t="str">
        <f>Commodities!B19&amp;","&amp;Commodities!B20&amp;","&amp;Commodities!B21</f>
        <v>TRAPS,TRAPM,TRAPL</v>
      </c>
      <c r="E121" s="1">
        <v>2030</v>
      </c>
      <c r="F121" s="48">
        <v>0.66724203897835621</v>
      </c>
      <c r="G121" s="48">
        <v>0.66724203897835621</v>
      </c>
      <c r="H121" s="48">
        <v>0.7160646271962845</v>
      </c>
      <c r="I121" s="48">
        <v>60.819000000000003</v>
      </c>
      <c r="J121" s="48">
        <f t="shared" si="1"/>
        <v>46.0015</v>
      </c>
      <c r="K121" s="48">
        <v>31.184000000000001</v>
      </c>
      <c r="L121" s="48">
        <f t="shared" si="2"/>
        <v>29.587</v>
      </c>
      <c r="M121" s="48">
        <v>24.795999999999999</v>
      </c>
      <c r="N121" s="48">
        <v>3.0409500000000005</v>
      </c>
      <c r="O121" s="48">
        <v>1.5592000000000001</v>
      </c>
      <c r="P121" s="48">
        <v>1.2398000000000002</v>
      </c>
      <c r="Q121" s="48">
        <f>Q106</f>
        <v>20.62</v>
      </c>
      <c r="R121" s="48">
        <v>1.49</v>
      </c>
      <c r="S121" s="1">
        <v>25</v>
      </c>
      <c r="T121" s="1">
        <v>1E-3</v>
      </c>
      <c r="V121" s="1"/>
      <c r="W121" s="1"/>
      <c r="X121" s="1"/>
    </row>
    <row r="122" spans="2:24" x14ac:dyDescent="0.2">
      <c r="B122" s="1" t="str">
        <f t="shared" si="0"/>
        <v>T-CAR-FCV_HYD21</v>
      </c>
      <c r="C122" s="1" t="str">
        <f>Commodities!B17</f>
        <v>TRAH2</v>
      </c>
      <c r="D122" s="1" t="str">
        <f>Commodities!B19&amp;","&amp;Commodities!B20&amp;","&amp;Commodities!B21</f>
        <v>TRAPS,TRAPM,TRAPL</v>
      </c>
      <c r="E122" s="1">
        <v>2030</v>
      </c>
      <c r="F122" s="48">
        <v>0.82180053029786837</v>
      </c>
      <c r="G122" s="48">
        <v>0.89793463937178508</v>
      </c>
      <c r="H122" s="48">
        <v>1.0117875960385425</v>
      </c>
      <c r="I122" s="48">
        <v>60.819000000000003</v>
      </c>
      <c r="J122" s="48">
        <f t="shared" si="1"/>
        <v>46.0015</v>
      </c>
      <c r="K122" s="48">
        <v>31.184000000000001</v>
      </c>
      <c r="L122" s="48">
        <f t="shared" si="2"/>
        <v>29.587</v>
      </c>
      <c r="M122" s="48">
        <v>24.795999999999999</v>
      </c>
      <c r="N122" s="48">
        <v>3.0409500000000005</v>
      </c>
      <c r="O122" s="48">
        <v>1.5592000000000001</v>
      </c>
      <c r="P122" s="48">
        <v>1.2398000000000002</v>
      </c>
      <c r="Q122" s="48">
        <f>Q106</f>
        <v>20.62</v>
      </c>
      <c r="R122" s="48">
        <v>1.49</v>
      </c>
      <c r="S122" s="1">
        <v>25</v>
      </c>
      <c r="T122" s="1">
        <v>1E-3</v>
      </c>
      <c r="V122" s="1"/>
      <c r="W122" s="1"/>
      <c r="X122" s="1"/>
    </row>
    <row r="123" spans="2:24" s="1" customFormat="1" ht="15" x14ac:dyDescent="0.25">
      <c r="B123" s="27" t="s">
        <v>115</v>
      </c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</row>
    <row r="124" spans="2:24" x14ac:dyDescent="0.2">
      <c r="B124" s="1" t="str">
        <f t="shared" ref="B124:B142" si="5">D30</f>
        <v>T-TAX-ICE_GSL31</v>
      </c>
      <c r="C124" s="1" t="str">
        <f>Commodities!B8&amp;","&amp;Commodities!B10</f>
        <v>TRAGSL,TRAETH</v>
      </c>
      <c r="D124" s="1" t="str">
        <f>Commodities!B19&amp;","&amp;Commodities!B20&amp;","&amp;Commodities!B21</f>
        <v>TRAPS,TRAPM,TRAPL</v>
      </c>
      <c r="E124" s="1">
        <v>2019</v>
      </c>
      <c r="F124" s="48">
        <v>0.41317922700087906</v>
      </c>
      <c r="G124" s="48">
        <v>0.41317922700087906</v>
      </c>
      <c r="H124" s="48">
        <v>0.44341185336679706</v>
      </c>
      <c r="I124" s="48">
        <v>20.290144783549959</v>
      </c>
      <c r="J124" s="48">
        <f>AVERAGE(I124,K124)</f>
        <v>20.290144783549959</v>
      </c>
      <c r="K124" s="48">
        <v>20.290144783549959</v>
      </c>
      <c r="L124" s="48">
        <f t="shared" si="2"/>
        <v>20.290144783549959</v>
      </c>
      <c r="M124" s="48">
        <v>20.290144783549959</v>
      </c>
      <c r="N124" s="48">
        <v>1.0145072391774981</v>
      </c>
      <c r="O124" s="48">
        <v>1.0145072391774981</v>
      </c>
      <c r="P124" s="48">
        <v>1.0145072391774981</v>
      </c>
      <c r="Q124" s="48">
        <v>39.93</v>
      </c>
      <c r="R124" s="48">
        <v>1.49</v>
      </c>
      <c r="S124" s="1">
        <v>15</v>
      </c>
      <c r="T124" s="1">
        <v>1E-3</v>
      </c>
      <c r="V124" s="1"/>
      <c r="W124" s="1"/>
      <c r="X124" s="1"/>
    </row>
    <row r="125" spans="2:24" x14ac:dyDescent="0.2">
      <c r="B125" s="1" t="str">
        <f t="shared" si="5"/>
        <v>T-TAX-ICE_DST31</v>
      </c>
      <c r="C125" s="1" t="str">
        <f>Commodities!B9&amp;","&amp;Commodities!B11</f>
        <v>TRADST,TRABDL</v>
      </c>
      <c r="D125" s="1" t="str">
        <f>Commodities!B19&amp;","&amp;Commodities!B20&amp;","&amp;Commodities!B21</f>
        <v>TRAPS,TRAPM,TRAPL</v>
      </c>
      <c r="E125" s="1">
        <v>2019</v>
      </c>
      <c r="F125" s="48">
        <v>0.57280851694001578</v>
      </c>
      <c r="G125" s="48">
        <v>0.57280851694001578</v>
      </c>
      <c r="H125" s="48">
        <v>0.61472133525270012</v>
      </c>
      <c r="I125" s="48">
        <v>21.831587082756254</v>
      </c>
      <c r="J125" s="48">
        <f t="shared" ref="J125:J142" si="6">AVERAGE(I125,K125)</f>
        <v>21.831587082756254</v>
      </c>
      <c r="K125" s="48">
        <v>21.831587082756254</v>
      </c>
      <c r="L125" s="48">
        <f t="shared" si="2"/>
        <v>21.831587082756254</v>
      </c>
      <c r="M125" s="48">
        <v>21.831587082756254</v>
      </c>
      <c r="N125" s="48">
        <v>1.0915793541378127</v>
      </c>
      <c r="O125" s="48">
        <v>1.0915793541378127</v>
      </c>
      <c r="P125" s="48">
        <v>1.0915793541378127</v>
      </c>
      <c r="Q125" s="48">
        <f>Q124</f>
        <v>39.93</v>
      </c>
      <c r="R125" s="48">
        <v>1.49</v>
      </c>
      <c r="S125" s="1">
        <v>15</v>
      </c>
      <c r="T125" s="1">
        <v>1E-3</v>
      </c>
      <c r="V125" s="1"/>
      <c r="W125" s="1"/>
      <c r="X125" s="1"/>
    </row>
    <row r="126" spans="2:24" x14ac:dyDescent="0.2">
      <c r="B126" s="1" t="str">
        <f t="shared" si="5"/>
        <v>T-TAX-ICE_DF31</v>
      </c>
      <c r="C126" s="1" t="str">
        <f>Commodities!B8&amp;","&amp;Commodities!B13</f>
        <v>TRAGSL,TRACNG</v>
      </c>
      <c r="D126" s="1" t="str">
        <f>Commodities!B19&amp;","&amp;Commodities!B20&amp;","&amp;Commodities!B21</f>
        <v>TRAPS,TRAPM,TRAPL</v>
      </c>
      <c r="E126" s="1">
        <v>2019</v>
      </c>
      <c r="F126" s="48">
        <v>0.41317922700087906</v>
      </c>
      <c r="G126" s="48">
        <v>0.41317922700087906</v>
      </c>
      <c r="H126" s="48">
        <v>0.44341185336679706</v>
      </c>
      <c r="I126" s="48">
        <v>21.831587082756254</v>
      </c>
      <c r="J126" s="48">
        <f t="shared" si="6"/>
        <v>21.831587082756254</v>
      </c>
      <c r="K126" s="48">
        <v>21.831587082756254</v>
      </c>
      <c r="L126" s="48">
        <f t="shared" si="2"/>
        <v>21.831587082756254</v>
      </c>
      <c r="M126" s="48">
        <v>21.831587082756254</v>
      </c>
      <c r="N126" s="48">
        <v>1.0915793541378127</v>
      </c>
      <c r="O126" s="48">
        <v>1.0915793541378127</v>
      </c>
      <c r="P126" s="48">
        <v>1.0915793541378127</v>
      </c>
      <c r="Q126" s="48">
        <f t="shared" ref="Q126:Q142" si="7">Q125</f>
        <v>39.93</v>
      </c>
      <c r="R126" s="48">
        <v>1.49</v>
      </c>
      <c r="S126" s="1">
        <v>15</v>
      </c>
      <c r="T126" s="1">
        <v>1E-3</v>
      </c>
      <c r="V126" s="1"/>
      <c r="W126" s="1"/>
      <c r="X126" s="1"/>
    </row>
    <row r="127" spans="2:24" x14ac:dyDescent="0.2">
      <c r="B127" s="1" t="str">
        <f t="shared" si="5"/>
        <v>T-TAX-ICE_NGB31</v>
      </c>
      <c r="C127" s="1" t="str">
        <f>Commodities!B13&amp;","&amp;Commodities!B14</f>
        <v>TRACNG,TRABNG</v>
      </c>
      <c r="D127" s="1" t="str">
        <f>Commodities!B19&amp;","&amp;Commodities!B20&amp;","&amp;Commodities!B21</f>
        <v>TRAPS,TRAPM,TRAPL</v>
      </c>
      <c r="E127" s="1">
        <v>2019</v>
      </c>
      <c r="F127" s="48">
        <v>0.41317922700087906</v>
      </c>
      <c r="G127" s="48">
        <v>0.41317922700087906</v>
      </c>
      <c r="H127" s="48">
        <v>0.44341185336679706</v>
      </c>
      <c r="I127" s="48">
        <v>24.631</v>
      </c>
      <c r="J127" s="48">
        <f t="shared" si="6"/>
        <v>24.631</v>
      </c>
      <c r="K127" s="48">
        <v>24.631</v>
      </c>
      <c r="L127" s="48">
        <f t="shared" si="2"/>
        <v>24.631</v>
      </c>
      <c r="M127" s="48">
        <v>24.631</v>
      </c>
      <c r="N127" s="48">
        <v>1.2315500000000001</v>
      </c>
      <c r="O127" s="48">
        <v>1.2315500000000001</v>
      </c>
      <c r="P127" s="48">
        <v>1.2315500000000001</v>
      </c>
      <c r="Q127" s="48">
        <f t="shared" si="7"/>
        <v>39.93</v>
      </c>
      <c r="R127" s="48">
        <v>1.49</v>
      </c>
      <c r="S127" s="1">
        <v>15</v>
      </c>
      <c r="T127" s="1">
        <v>1E-3</v>
      </c>
      <c r="V127" s="1"/>
      <c r="W127" s="1"/>
      <c r="X127" s="1"/>
    </row>
    <row r="128" spans="2:24" x14ac:dyDescent="0.2">
      <c r="B128" s="1" t="str">
        <f t="shared" si="5"/>
        <v>T-TAX-ICE_E8531</v>
      </c>
      <c r="C128" s="1" t="str">
        <f>Commodities!B8&amp;","&amp;Commodities!B10</f>
        <v>TRAGSL,TRAETH</v>
      </c>
      <c r="D128" s="1" t="str">
        <f>Commodities!B19&amp;","&amp;Commodities!B20&amp;","&amp;Commodities!B21</f>
        <v>TRAPS,TRAPM,TRAPL</v>
      </c>
      <c r="E128" s="1">
        <v>2019</v>
      </c>
      <c r="F128" s="48">
        <v>0.38903594158617399</v>
      </c>
      <c r="G128" s="48">
        <v>0.38903594158617399</v>
      </c>
      <c r="H128" s="48">
        <v>0.41750198609247946</v>
      </c>
      <c r="I128" s="48">
        <v>20.290144783549959</v>
      </c>
      <c r="J128" s="48">
        <f t="shared" si="6"/>
        <v>20.290144783549959</v>
      </c>
      <c r="K128" s="48">
        <v>20.290144783549959</v>
      </c>
      <c r="L128" s="48">
        <f t="shared" si="2"/>
        <v>20.290144783549959</v>
      </c>
      <c r="M128" s="48">
        <v>20.290144783549959</v>
      </c>
      <c r="N128" s="48">
        <v>1.0145072391774981</v>
      </c>
      <c r="O128" s="48">
        <v>1.0145072391774981</v>
      </c>
      <c r="P128" s="48">
        <v>1.0145072391774981</v>
      </c>
      <c r="Q128" s="48">
        <f t="shared" si="7"/>
        <v>39.93</v>
      </c>
      <c r="R128" s="48">
        <v>1.49</v>
      </c>
      <c r="S128" s="1">
        <v>15</v>
      </c>
      <c r="T128" s="1">
        <v>1E-3</v>
      </c>
      <c r="V128" s="1"/>
      <c r="W128" s="1"/>
      <c r="X128" s="1"/>
    </row>
    <row r="129" spans="2:20" x14ac:dyDescent="0.2">
      <c r="B129" s="1" t="str">
        <f t="shared" si="5"/>
        <v>T-TAX-ICE_B10031</v>
      </c>
      <c r="C129" s="1" t="str">
        <f>Commodities!B11</f>
        <v>TRABDL</v>
      </c>
      <c r="D129" s="1" t="str">
        <f>Commodities!B19&amp;","&amp;Commodities!B20&amp;","&amp;Commodities!B21</f>
        <v>TRAPS,TRAPM,TRAPL</v>
      </c>
      <c r="E129" s="1">
        <v>2019</v>
      </c>
      <c r="F129" s="48">
        <v>0.55562426143181531</v>
      </c>
      <c r="G129" s="48">
        <v>0.55562426143181531</v>
      </c>
      <c r="H129" s="48">
        <v>0.59627969519511903</v>
      </c>
      <c r="I129" s="48">
        <v>21.831587082756254</v>
      </c>
      <c r="J129" s="48">
        <f t="shared" si="6"/>
        <v>21.831587082756254</v>
      </c>
      <c r="K129" s="48">
        <v>21.831587082756254</v>
      </c>
      <c r="L129" s="48">
        <f t="shared" si="2"/>
        <v>21.831587082756254</v>
      </c>
      <c r="M129" s="48">
        <v>21.831587082756254</v>
      </c>
      <c r="N129" s="48">
        <v>1.0915793541378127</v>
      </c>
      <c r="O129" s="48">
        <v>1.0915793541378127</v>
      </c>
      <c r="P129" s="48">
        <v>1.0915793541378127</v>
      </c>
      <c r="Q129" s="48">
        <f t="shared" si="7"/>
        <v>39.93</v>
      </c>
      <c r="R129" s="48">
        <v>1.49</v>
      </c>
      <c r="S129" s="1">
        <v>15</v>
      </c>
      <c r="T129" s="1">
        <v>1E-3</v>
      </c>
    </row>
    <row r="130" spans="2:20" x14ac:dyDescent="0.2">
      <c r="B130" s="1" t="str">
        <f t="shared" si="5"/>
        <v>T-TAX-HEV_GSL31</v>
      </c>
      <c r="C130" s="1" t="str">
        <f>Commodities!B8&amp;","&amp;Commodities!B10</f>
        <v>TRAGSL,TRAETH</v>
      </c>
      <c r="D130" s="1" t="str">
        <f>Commodities!B19&amp;","&amp;Commodities!B20&amp;","&amp;Commodities!B21</f>
        <v>TRAPS,TRAPM,TRAPL</v>
      </c>
      <c r="E130" s="1">
        <v>2019</v>
      </c>
      <c r="F130" s="48">
        <v>0.55576563083739139</v>
      </c>
      <c r="G130" s="48">
        <v>0.55576563083739139</v>
      </c>
      <c r="H130" s="48">
        <v>0.59643140870354205</v>
      </c>
      <c r="I130" s="48">
        <v>23.751999999999999</v>
      </c>
      <c r="J130" s="48">
        <f t="shared" si="6"/>
        <v>23.613999999999997</v>
      </c>
      <c r="K130" s="48">
        <v>23.475999999999999</v>
      </c>
      <c r="L130" s="48">
        <f t="shared" si="2"/>
        <v>23.299250000000001</v>
      </c>
      <c r="M130" s="48">
        <v>22.768999999999998</v>
      </c>
      <c r="N130" s="48">
        <v>1.1876000000000002</v>
      </c>
      <c r="O130" s="48">
        <v>1.1738</v>
      </c>
      <c r="P130" s="48">
        <v>1.13845</v>
      </c>
      <c r="Q130" s="48">
        <f t="shared" si="7"/>
        <v>39.93</v>
      </c>
      <c r="R130" s="48">
        <v>1.49</v>
      </c>
      <c r="S130" s="1">
        <v>15</v>
      </c>
      <c r="T130" s="1">
        <v>1E-3</v>
      </c>
    </row>
    <row r="131" spans="2:20" x14ac:dyDescent="0.2">
      <c r="B131" s="1" t="str">
        <f t="shared" si="5"/>
        <v>T-TAX-HEV_DST31</v>
      </c>
      <c r="C131" s="1" t="str">
        <f>Commodities!B9&amp;","&amp;Commodities!B11</f>
        <v>TRADST,TRABDL</v>
      </c>
      <c r="D131" s="1" t="str">
        <f>Commodities!B19&amp;","&amp;Commodities!B20&amp;","&amp;Commodities!B21</f>
        <v>TRAPS,TRAPM,TRAPL</v>
      </c>
      <c r="E131" s="1">
        <v>2019</v>
      </c>
      <c r="F131" s="48">
        <v>0.7191140687029639</v>
      </c>
      <c r="G131" s="48">
        <v>0.7191140687029639</v>
      </c>
      <c r="H131" s="48">
        <v>0.7717321712909857</v>
      </c>
      <c r="I131" s="48">
        <v>25.646000000000001</v>
      </c>
      <c r="J131" s="48">
        <f t="shared" si="6"/>
        <v>25.489000000000001</v>
      </c>
      <c r="K131" s="48">
        <v>25.332000000000001</v>
      </c>
      <c r="L131" s="48">
        <f t="shared" si="2"/>
        <v>25.141249999999999</v>
      </c>
      <c r="M131" s="48">
        <v>24.568999999999999</v>
      </c>
      <c r="N131" s="48">
        <v>1.2823000000000002</v>
      </c>
      <c r="O131" s="48">
        <v>1.2666000000000002</v>
      </c>
      <c r="P131" s="48">
        <v>1.22845</v>
      </c>
      <c r="Q131" s="48">
        <f t="shared" si="7"/>
        <v>39.93</v>
      </c>
      <c r="R131" s="48">
        <v>1.49</v>
      </c>
      <c r="S131" s="1">
        <v>15</v>
      </c>
      <c r="T131" s="1">
        <v>1E-3</v>
      </c>
    </row>
    <row r="132" spans="2:20" x14ac:dyDescent="0.2">
      <c r="B132" s="1" t="str">
        <f t="shared" si="5"/>
        <v>T-TAX-PHEV10_GSL31</v>
      </c>
      <c r="C132" s="1" t="str">
        <f>Commodities!B8&amp;","&amp;Commodities!B15</f>
        <v>TRAGSL,TRAELC</v>
      </c>
      <c r="D132" s="1" t="str">
        <f>Commodities!B19&amp;","&amp;Commodities!B20&amp;","&amp;Commodities!B21</f>
        <v>TRAPS,TRAPM,TRAPL</v>
      </c>
      <c r="E132" s="1">
        <v>2019</v>
      </c>
      <c r="F132" s="48">
        <v>0.66746450139399738</v>
      </c>
      <c r="G132" s="48">
        <v>0.71490114421226547</v>
      </c>
      <c r="H132" s="48">
        <v>0.76730227520164618</v>
      </c>
      <c r="I132" s="48">
        <v>30.9495</v>
      </c>
      <c r="J132" s="48">
        <f t="shared" si="6"/>
        <v>28.889250000000001</v>
      </c>
      <c r="K132" s="48">
        <v>26.829000000000001</v>
      </c>
      <c r="L132" s="48">
        <f t="shared" si="2"/>
        <v>26.464500000000001</v>
      </c>
      <c r="M132" s="48">
        <v>25.370999999999999</v>
      </c>
      <c r="N132" s="48">
        <v>1.5474750000000002</v>
      </c>
      <c r="O132" s="48">
        <v>1.34145</v>
      </c>
      <c r="P132" s="48">
        <v>1.2685500000000003</v>
      </c>
      <c r="Q132" s="48">
        <f t="shared" si="7"/>
        <v>39.93</v>
      </c>
      <c r="R132" s="48">
        <v>1.49</v>
      </c>
      <c r="S132" s="1">
        <v>15</v>
      </c>
      <c r="T132" s="1">
        <v>1E-3</v>
      </c>
    </row>
    <row r="133" spans="2:20" x14ac:dyDescent="0.2">
      <c r="B133" s="1" t="str">
        <f t="shared" si="5"/>
        <v>T-TAX-PHEV20_GSL31</v>
      </c>
      <c r="C133" s="1" t="str">
        <f>Commodities!B8&amp;","&amp;Commodities!B15</f>
        <v>TRAGSL,TRAELC</v>
      </c>
      <c r="D133" s="1" t="str">
        <f>Commodities!B19&amp;","&amp;Commodities!B20&amp;","&amp;Commodities!B21</f>
        <v>TRAPS,TRAPM,TRAPL</v>
      </c>
      <c r="E133" s="1">
        <v>2019</v>
      </c>
      <c r="F133" s="48">
        <v>0.94004558122126858</v>
      </c>
      <c r="G133" s="48">
        <v>1.0068545371674693</v>
      </c>
      <c r="H133" s="48">
        <v>1.0806553932949277</v>
      </c>
      <c r="I133" s="48">
        <v>30.9495</v>
      </c>
      <c r="J133" s="48">
        <f t="shared" si="6"/>
        <v>28.889250000000001</v>
      </c>
      <c r="K133" s="48">
        <v>26.829000000000001</v>
      </c>
      <c r="L133" s="48">
        <f t="shared" si="2"/>
        <v>26.464500000000001</v>
      </c>
      <c r="M133" s="48">
        <v>25.370999999999999</v>
      </c>
      <c r="N133" s="48">
        <v>1.5474750000000002</v>
      </c>
      <c r="O133" s="48">
        <v>1.34145</v>
      </c>
      <c r="P133" s="48">
        <v>1.2685500000000003</v>
      </c>
      <c r="Q133" s="48">
        <f t="shared" si="7"/>
        <v>39.93</v>
      </c>
      <c r="R133" s="48">
        <v>1.49</v>
      </c>
      <c r="S133" s="1">
        <v>15</v>
      </c>
      <c r="T133" s="1">
        <v>1E-3</v>
      </c>
    </row>
    <row r="134" spans="2:20" x14ac:dyDescent="0.2">
      <c r="B134" s="1" t="str">
        <f t="shared" si="5"/>
        <v>T-TAX-PHEV40_GSL31</v>
      </c>
      <c r="C134" s="1" t="str">
        <f>Commodities!B8&amp;","&amp;Commodities!B15</f>
        <v>TRAGSL,TRAELC</v>
      </c>
      <c r="D134" s="1" t="str">
        <f>Commodities!B19&amp;","&amp;Commodities!B20&amp;","&amp;Commodities!B21</f>
        <v>TRAPS,TRAPM,TRAPL</v>
      </c>
      <c r="E134" s="1">
        <v>2019</v>
      </c>
      <c r="F134" s="48">
        <v>1.1256490393255483</v>
      </c>
      <c r="G134" s="48">
        <v>1.205648816550694</v>
      </c>
      <c r="H134" s="48">
        <v>1.2940209811146188</v>
      </c>
      <c r="I134" s="48">
        <v>30.9495</v>
      </c>
      <c r="J134" s="48">
        <f t="shared" si="6"/>
        <v>28.889250000000001</v>
      </c>
      <c r="K134" s="48">
        <v>26.829000000000001</v>
      </c>
      <c r="L134" s="48">
        <f t="shared" si="2"/>
        <v>26.464500000000001</v>
      </c>
      <c r="M134" s="48">
        <v>25.370999999999999</v>
      </c>
      <c r="N134" s="48">
        <v>1.5474750000000002</v>
      </c>
      <c r="O134" s="48">
        <v>1.34145</v>
      </c>
      <c r="P134" s="48">
        <v>1.2685500000000003</v>
      </c>
      <c r="Q134" s="48">
        <f t="shared" si="7"/>
        <v>39.93</v>
      </c>
      <c r="R134" s="48">
        <v>1.49</v>
      </c>
      <c r="S134" s="1">
        <v>15</v>
      </c>
      <c r="T134" s="1">
        <v>1E-3</v>
      </c>
    </row>
    <row r="135" spans="2:20" x14ac:dyDescent="0.2">
      <c r="B135" s="1" t="str">
        <f t="shared" si="5"/>
        <v>T-TAX-PHEV10_DST31</v>
      </c>
      <c r="C135" s="1" t="str">
        <f>Commodities!B9&amp;","&amp;Commodities!B15</f>
        <v>TRADST,TRAELC</v>
      </c>
      <c r="D135" s="1" t="str">
        <f>Commodities!B19&amp;","&amp;Commodities!B20&amp;","&amp;Commodities!B21</f>
        <v>TRAPS,TRAPM,TRAPL</v>
      </c>
      <c r="E135" s="1">
        <v>2019</v>
      </c>
      <c r="F135" s="48">
        <v>1.0317522356667617</v>
      </c>
      <c r="G135" s="48">
        <v>1.1050787753974236</v>
      </c>
      <c r="H135" s="48">
        <v>1.1860793139082293</v>
      </c>
      <c r="I135" s="48">
        <v>33.423499999999997</v>
      </c>
      <c r="J135" s="48">
        <f t="shared" si="6"/>
        <v>31.186749999999996</v>
      </c>
      <c r="K135" s="48">
        <v>28.95</v>
      </c>
      <c r="L135" s="48">
        <f t="shared" si="2"/>
        <v>28.556750000000001</v>
      </c>
      <c r="M135" s="48">
        <v>27.376999999999999</v>
      </c>
      <c r="N135" s="48">
        <v>1.6711750000000001</v>
      </c>
      <c r="O135" s="48">
        <v>1.4475</v>
      </c>
      <c r="P135" s="48">
        <v>1.3688500000000001</v>
      </c>
      <c r="Q135" s="48">
        <f t="shared" si="7"/>
        <v>39.93</v>
      </c>
      <c r="R135" s="48">
        <v>1.49</v>
      </c>
      <c r="S135" s="1">
        <v>15</v>
      </c>
      <c r="T135" s="1">
        <v>1E-3</v>
      </c>
    </row>
    <row r="136" spans="2:20" x14ac:dyDescent="0.2">
      <c r="B136" s="1" t="str">
        <f t="shared" si="5"/>
        <v>T-TAX-PHEV20_DST31</v>
      </c>
      <c r="C136" s="1" t="str">
        <f>Commodities!B9&amp;","&amp;Commodities!B15</f>
        <v>TRADST,TRAELC</v>
      </c>
      <c r="D136" s="1" t="str">
        <f>Commodities!B19&amp;","&amp;Commodities!B20&amp;","&amp;Commodities!B21</f>
        <v>TRAPS,TRAPM,TRAPL</v>
      </c>
      <c r="E136" s="1">
        <v>2019</v>
      </c>
      <c r="F136" s="48">
        <v>1.2163400634539354</v>
      </c>
      <c r="G136" s="48">
        <v>1.3027852437071312</v>
      </c>
      <c r="H136" s="48">
        <v>1.3982773558113184</v>
      </c>
      <c r="I136" s="48">
        <v>33.423499999999997</v>
      </c>
      <c r="J136" s="48">
        <f t="shared" si="6"/>
        <v>31.186749999999996</v>
      </c>
      <c r="K136" s="48">
        <v>28.95</v>
      </c>
      <c r="L136" s="48">
        <f t="shared" si="2"/>
        <v>28.556750000000001</v>
      </c>
      <c r="M136" s="48">
        <v>27.376999999999999</v>
      </c>
      <c r="N136" s="48">
        <v>1.6711750000000001</v>
      </c>
      <c r="O136" s="48">
        <v>1.4475</v>
      </c>
      <c r="P136" s="48">
        <v>1.3688500000000001</v>
      </c>
      <c r="Q136" s="48">
        <f t="shared" si="7"/>
        <v>39.93</v>
      </c>
      <c r="R136" s="48">
        <v>1.49</v>
      </c>
      <c r="S136" s="1">
        <v>15</v>
      </c>
      <c r="T136" s="1">
        <v>1E-3</v>
      </c>
    </row>
    <row r="137" spans="2:20" x14ac:dyDescent="0.2">
      <c r="B137" s="1" t="str">
        <f t="shared" si="5"/>
        <v>T-TAX-PHEV40_DST31</v>
      </c>
      <c r="C137" s="1" t="str">
        <f>Commodities!B9&amp;","&amp;Commodities!B15</f>
        <v>TRADST,TRAELC</v>
      </c>
      <c r="D137" s="1" t="str">
        <f>Commodities!B19&amp;","&amp;Commodities!B20&amp;","&amp;Commodities!B21</f>
        <v>TRAPS,TRAPM,TRAPL</v>
      </c>
      <c r="E137" s="1">
        <v>2019</v>
      </c>
      <c r="F137" s="48">
        <v>1.2298935814529692</v>
      </c>
      <c r="G137" s="48">
        <v>1.3173020090262975</v>
      </c>
      <c r="H137" s="48">
        <v>1.4138581772271772</v>
      </c>
      <c r="I137" s="48">
        <v>33.423499999999997</v>
      </c>
      <c r="J137" s="48">
        <f t="shared" si="6"/>
        <v>31.186749999999996</v>
      </c>
      <c r="K137" s="48">
        <v>28.95</v>
      </c>
      <c r="L137" s="48">
        <f t="shared" si="2"/>
        <v>28.556750000000001</v>
      </c>
      <c r="M137" s="48">
        <v>27.376999999999999</v>
      </c>
      <c r="N137" s="48">
        <v>1.6711750000000001</v>
      </c>
      <c r="O137" s="48">
        <v>1.4475</v>
      </c>
      <c r="P137" s="48">
        <v>1.3688500000000001</v>
      </c>
      <c r="Q137" s="48">
        <f t="shared" si="7"/>
        <v>39.93</v>
      </c>
      <c r="R137" s="48">
        <v>1.49</v>
      </c>
      <c r="S137" s="1">
        <v>15</v>
      </c>
      <c r="T137" s="1">
        <v>1E-3</v>
      </c>
    </row>
    <row r="138" spans="2:20" x14ac:dyDescent="0.2">
      <c r="B138" s="1" t="str">
        <f t="shared" si="5"/>
        <v>T-TAX-BEV100_ELC31</v>
      </c>
      <c r="C138" s="1" t="str">
        <f>Commodities!B15</f>
        <v>TRAELC</v>
      </c>
      <c r="D138" s="1" t="str">
        <f>Commodities!B19&amp;","&amp;Commodities!B20&amp;","&amp;Commodities!B21</f>
        <v>TRAPS,TRAPM,TRAPL</v>
      </c>
      <c r="E138" s="1">
        <v>2019</v>
      </c>
      <c r="F138" s="48">
        <v>1.6228513192037117</v>
      </c>
      <c r="G138" s="48">
        <v>1.7464971340001851</v>
      </c>
      <c r="H138" s="48">
        <v>1.8856843622815582</v>
      </c>
      <c r="I138" s="48">
        <v>32.970999999999997</v>
      </c>
      <c r="J138" s="48">
        <f t="shared" si="6"/>
        <v>30.275999999999996</v>
      </c>
      <c r="K138" s="48">
        <v>27.581</v>
      </c>
      <c r="L138" s="48">
        <f t="shared" si="2"/>
        <v>26.847249999999999</v>
      </c>
      <c r="M138" s="48">
        <v>24.646000000000001</v>
      </c>
      <c r="N138" s="48">
        <v>1.6485500000000002</v>
      </c>
      <c r="O138" s="48">
        <v>1.3790500000000001</v>
      </c>
      <c r="P138" s="48">
        <v>1.2323000000000002</v>
      </c>
      <c r="Q138" s="48">
        <f t="shared" si="7"/>
        <v>39.93</v>
      </c>
      <c r="R138" s="48">
        <v>1.49</v>
      </c>
      <c r="S138" s="1">
        <v>15</v>
      </c>
      <c r="T138" s="1">
        <v>1E-3</v>
      </c>
    </row>
    <row r="139" spans="2:20" x14ac:dyDescent="0.2">
      <c r="B139" s="1" t="str">
        <f t="shared" si="5"/>
        <v>T-TAX-BEV150_ELC31</v>
      </c>
      <c r="C139" s="1" t="str">
        <f>Commodities!B15</f>
        <v>TRAELC</v>
      </c>
      <c r="D139" s="1" t="str">
        <f>Commodities!B19&amp;","&amp;Commodities!B20&amp;","&amp;Commodities!B21</f>
        <v>TRAPS,TRAPM,TRAPL</v>
      </c>
      <c r="E139" s="1">
        <v>2019</v>
      </c>
      <c r="F139" s="48">
        <v>1.6228513192037117</v>
      </c>
      <c r="G139" s="48">
        <v>1.7464971340001851</v>
      </c>
      <c r="H139" s="48">
        <v>1.8856843622815582</v>
      </c>
      <c r="I139" s="48">
        <v>32.970999999999997</v>
      </c>
      <c r="J139" s="48">
        <f t="shared" si="6"/>
        <v>30.275999999999996</v>
      </c>
      <c r="K139" s="48">
        <v>27.581</v>
      </c>
      <c r="L139" s="48">
        <f t="shared" si="2"/>
        <v>26.847249999999999</v>
      </c>
      <c r="M139" s="48">
        <v>24.646000000000001</v>
      </c>
      <c r="N139" s="48">
        <v>1.6485500000000002</v>
      </c>
      <c r="O139" s="48">
        <v>1.3790500000000001</v>
      </c>
      <c r="P139" s="48">
        <v>1.2323000000000002</v>
      </c>
      <c r="Q139" s="48">
        <f t="shared" si="7"/>
        <v>39.93</v>
      </c>
      <c r="R139" s="48">
        <v>1.49</v>
      </c>
      <c r="S139" s="1">
        <v>15</v>
      </c>
      <c r="T139" s="1">
        <v>1E-3</v>
      </c>
    </row>
    <row r="140" spans="2:20" x14ac:dyDescent="0.2">
      <c r="B140" s="1" t="str">
        <f t="shared" si="5"/>
        <v>T-TAX-BEV250_ELC31</v>
      </c>
      <c r="C140" s="1" t="str">
        <f>Commodities!B15</f>
        <v>TRAELC</v>
      </c>
      <c r="D140" s="1" t="str">
        <f>Commodities!B19&amp;","&amp;Commodities!B20&amp;","&amp;Commodities!B21</f>
        <v>TRAPS,TRAPM,TRAPL</v>
      </c>
      <c r="E140" s="1">
        <v>2019</v>
      </c>
      <c r="F140" s="48">
        <v>1.6228513192037117</v>
      </c>
      <c r="G140" s="48">
        <v>1.7464971340001851</v>
      </c>
      <c r="H140" s="48">
        <v>1.8856843622815582</v>
      </c>
      <c r="I140" s="48">
        <v>32.970999999999997</v>
      </c>
      <c r="J140" s="48">
        <f t="shared" si="6"/>
        <v>30.275999999999996</v>
      </c>
      <c r="K140" s="48">
        <v>27.581</v>
      </c>
      <c r="L140" s="48">
        <f t="shared" si="2"/>
        <v>26.847249999999999</v>
      </c>
      <c r="M140" s="48">
        <v>24.646000000000001</v>
      </c>
      <c r="N140" s="48">
        <v>1.6485500000000002</v>
      </c>
      <c r="O140" s="48">
        <v>1.3790500000000001</v>
      </c>
      <c r="P140" s="48">
        <v>1.2323000000000002</v>
      </c>
      <c r="Q140" s="48">
        <f t="shared" si="7"/>
        <v>39.93</v>
      </c>
      <c r="R140" s="48">
        <v>1.49</v>
      </c>
      <c r="S140" s="1">
        <v>15</v>
      </c>
      <c r="T140" s="1">
        <v>1E-3</v>
      </c>
    </row>
    <row r="141" spans="2:20" x14ac:dyDescent="0.2">
      <c r="B141" s="1" t="str">
        <f t="shared" si="5"/>
        <v>T-TAX-ICE_HYD31</v>
      </c>
      <c r="C141" s="1" t="str">
        <f>Commodities!B17</f>
        <v>TRAH2</v>
      </c>
      <c r="D141" s="1" t="str">
        <f>Commodities!B19&amp;","&amp;Commodities!B20&amp;","&amp;Commodities!B21</f>
        <v>TRAPS,TRAPM,TRAPL</v>
      </c>
      <c r="E141" s="1">
        <v>2030</v>
      </c>
      <c r="F141" s="48">
        <v>0.66724203897835621</v>
      </c>
      <c r="G141" s="48">
        <v>0.66724203897835621</v>
      </c>
      <c r="H141" s="48">
        <v>0.7160646271962845</v>
      </c>
      <c r="I141" s="48">
        <v>60.819000000000003</v>
      </c>
      <c r="J141" s="48">
        <f t="shared" si="6"/>
        <v>46.0015</v>
      </c>
      <c r="K141" s="48">
        <v>31.184000000000001</v>
      </c>
      <c r="L141" s="48">
        <f t="shared" si="2"/>
        <v>29.587</v>
      </c>
      <c r="M141" s="48">
        <v>24.795999999999999</v>
      </c>
      <c r="N141" s="48">
        <v>3.0409500000000005</v>
      </c>
      <c r="O141" s="48">
        <v>1.5592000000000001</v>
      </c>
      <c r="P141" s="48">
        <v>1.2398000000000002</v>
      </c>
      <c r="Q141" s="48">
        <f t="shared" si="7"/>
        <v>39.93</v>
      </c>
      <c r="R141" s="48">
        <v>1.49</v>
      </c>
      <c r="S141" s="1">
        <v>15</v>
      </c>
      <c r="T141" s="1">
        <v>1E-3</v>
      </c>
    </row>
    <row r="142" spans="2:20" x14ac:dyDescent="0.2">
      <c r="B142" s="1" t="str">
        <f t="shared" si="5"/>
        <v>T-TAX-FCV_HYD31</v>
      </c>
      <c r="C142" s="1" t="str">
        <f>Commodities!B17</f>
        <v>TRAH2</v>
      </c>
      <c r="D142" s="1" t="str">
        <f>Commodities!B19&amp;","&amp;Commodities!B20&amp;","&amp;Commodities!B21</f>
        <v>TRAPS,TRAPM,TRAPL</v>
      </c>
      <c r="E142" s="1">
        <v>2030</v>
      </c>
      <c r="F142" s="48">
        <v>0.82180053029786837</v>
      </c>
      <c r="G142" s="48">
        <v>0.89793463937178508</v>
      </c>
      <c r="H142" s="48">
        <v>1.0117875960385425</v>
      </c>
      <c r="I142" s="48">
        <v>60.819000000000003</v>
      </c>
      <c r="J142" s="48">
        <f t="shared" si="6"/>
        <v>46.0015</v>
      </c>
      <c r="K142" s="48">
        <v>31.184000000000001</v>
      </c>
      <c r="L142" s="48">
        <f t="shared" si="2"/>
        <v>29.587</v>
      </c>
      <c r="M142" s="48">
        <v>24.795999999999999</v>
      </c>
      <c r="N142" s="48">
        <v>3.0409500000000005</v>
      </c>
      <c r="O142" s="48">
        <v>1.5592000000000001</v>
      </c>
      <c r="P142" s="48">
        <v>1.2398000000000002</v>
      </c>
      <c r="Q142" s="48">
        <f t="shared" si="7"/>
        <v>39.93</v>
      </c>
      <c r="R142" s="48">
        <v>1.49</v>
      </c>
      <c r="S142" s="1">
        <v>15</v>
      </c>
      <c r="T142" s="1">
        <v>1E-3</v>
      </c>
    </row>
    <row r="143" spans="2:20" s="1" customFormat="1" ht="15" x14ac:dyDescent="0.25">
      <c r="B143" s="27" t="s">
        <v>116</v>
      </c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</row>
    <row r="144" spans="2:20" x14ac:dyDescent="0.2">
      <c r="B144" s="1" t="str">
        <f>D50</f>
        <v>T-BUS-ICE_DST41</v>
      </c>
      <c r="C144" s="1" t="str">
        <f>Commodities!B9&amp;","&amp;Commodities!B11</f>
        <v>TRADST,TRABDL</v>
      </c>
      <c r="D144" s="1" t="str">
        <f>Commodities!B19&amp;","&amp;Commodities!B20&amp;","&amp;Commodities!B21</f>
        <v>TRAPS,TRAPM,TRAPL</v>
      </c>
      <c r="E144" s="1">
        <v>2019</v>
      </c>
      <c r="F144" s="48">
        <v>0.10615946270319708</v>
      </c>
      <c r="G144" s="48">
        <v>0.10615946270319708</v>
      </c>
      <c r="H144" s="48">
        <v>0.11392722826684568</v>
      </c>
      <c r="I144" s="48">
        <v>109.959</v>
      </c>
      <c r="J144" s="48">
        <f>AVERAGE(I144,K144)</f>
        <v>111.762</v>
      </c>
      <c r="K144" s="48">
        <v>113.565</v>
      </c>
      <c r="L144" s="48">
        <f>K144-((K144-M144)/4)</f>
        <v>113.565</v>
      </c>
      <c r="M144" s="48">
        <v>113.565</v>
      </c>
      <c r="N144" s="48">
        <v>5.4979500000000003</v>
      </c>
      <c r="O144" s="48">
        <v>5.6782500000000002</v>
      </c>
      <c r="P144" s="48">
        <v>5.6782500000000002</v>
      </c>
      <c r="Q144" s="48">
        <v>36.094999999999999</v>
      </c>
      <c r="R144" s="48">
        <v>27.25</v>
      </c>
      <c r="S144" s="1">
        <v>15</v>
      </c>
      <c r="T144" s="1">
        <v>1E-3</v>
      </c>
    </row>
    <row r="145" spans="2:22" x14ac:dyDescent="0.2">
      <c r="B145" s="1" t="str">
        <f>D51</f>
        <v>T-BUS-ICE_B10041</v>
      </c>
      <c r="C145" s="1" t="str">
        <f>Commodities!B11</f>
        <v>TRABDL</v>
      </c>
      <c r="D145" s="1" t="str">
        <f>Commodities!B19&amp;","&amp;Commodities!B20&amp;","&amp;Commodities!B21</f>
        <v>TRAPS,TRAPM,TRAPL</v>
      </c>
      <c r="E145" s="1">
        <v>2019</v>
      </c>
      <c r="F145" s="48">
        <v>0.10615946270319708</v>
      </c>
      <c r="G145" s="48">
        <v>0.10615946270319708</v>
      </c>
      <c r="H145" s="48">
        <v>0.11392722826684568</v>
      </c>
      <c r="I145" s="48">
        <v>109.959</v>
      </c>
      <c r="J145" s="48">
        <f t="shared" ref="J145:J148" si="8">AVERAGE(I145,K145)</f>
        <v>111.762</v>
      </c>
      <c r="K145" s="48">
        <v>113.565</v>
      </c>
      <c r="L145" s="48">
        <f t="shared" ref="L145:L160" si="9">K145-((K145-M145)/4)</f>
        <v>113.565</v>
      </c>
      <c r="M145" s="48">
        <v>113.565</v>
      </c>
      <c r="N145" s="48">
        <v>5.4979500000000003</v>
      </c>
      <c r="O145" s="48">
        <v>5.6782500000000002</v>
      </c>
      <c r="P145" s="48">
        <v>5.6782500000000002</v>
      </c>
      <c r="Q145" s="48">
        <v>36.094999999999999</v>
      </c>
      <c r="R145" s="48">
        <v>27.25</v>
      </c>
      <c r="S145" s="1">
        <v>15</v>
      </c>
      <c r="T145" s="1">
        <v>1E-3</v>
      </c>
    </row>
    <row r="146" spans="2:22" x14ac:dyDescent="0.2">
      <c r="B146" s="1" t="str">
        <f>D52</f>
        <v>T-BUS-ICE_NGB41</v>
      </c>
      <c r="C146" s="1" t="str">
        <f>Commodities!B13&amp;","&amp;Commodities!B14</f>
        <v>TRACNG,TRABNG</v>
      </c>
      <c r="D146" s="1" t="str">
        <f>Commodities!B19&amp;","&amp;Commodities!B20&amp;","&amp;Commodities!B21</f>
        <v>TRAPS,TRAPM,TRAPL</v>
      </c>
      <c r="E146" s="1">
        <v>2019</v>
      </c>
      <c r="F146" s="48">
        <v>0.10085148956803722</v>
      </c>
      <c r="G146" s="48">
        <v>0.10085148956803722</v>
      </c>
      <c r="H146" s="48">
        <v>0.10823086685350339</v>
      </c>
      <c r="I146" s="48">
        <v>109.959</v>
      </c>
      <c r="J146" s="48">
        <f t="shared" si="8"/>
        <v>111.762</v>
      </c>
      <c r="K146" s="48">
        <v>113.565</v>
      </c>
      <c r="L146" s="48">
        <f t="shared" si="9"/>
        <v>113.565</v>
      </c>
      <c r="M146" s="48">
        <v>113.565</v>
      </c>
      <c r="N146" s="48">
        <v>5.4979500000000003</v>
      </c>
      <c r="O146" s="48">
        <v>5.6782500000000002</v>
      </c>
      <c r="P146" s="48">
        <v>5.6782500000000002</v>
      </c>
      <c r="Q146" s="48">
        <v>36.094999999999999</v>
      </c>
      <c r="R146" s="48">
        <v>27.25</v>
      </c>
      <c r="S146" s="1">
        <v>15</v>
      </c>
      <c r="T146" s="1">
        <v>1E-3</v>
      </c>
    </row>
    <row r="147" spans="2:22" x14ac:dyDescent="0.2">
      <c r="B147" s="1" t="str">
        <f>D53</f>
        <v>T-BUS-BEV_ELC41</v>
      </c>
      <c r="C147" s="1" t="str">
        <f>Commodities!B15</f>
        <v>TRAELC</v>
      </c>
      <c r="D147" s="1" t="str">
        <f>Commodities!B19&amp;","&amp;Commodities!B20&amp;","&amp;Commodities!B21</f>
        <v>TRAPS,TRAPM,TRAPL</v>
      </c>
      <c r="E147" s="1">
        <v>2019</v>
      </c>
      <c r="F147" s="48">
        <v>0.33656203588640399</v>
      </c>
      <c r="G147" s="48">
        <v>0.36220485766822502</v>
      </c>
      <c r="H147" s="48">
        <v>0.391070802666039</v>
      </c>
      <c r="I147" s="48">
        <v>397.21899999999999</v>
      </c>
      <c r="J147" s="48">
        <f t="shared" si="8"/>
        <v>323.60950000000003</v>
      </c>
      <c r="K147" s="48">
        <v>250</v>
      </c>
      <c r="L147" s="48">
        <f t="shared" si="9"/>
        <v>220</v>
      </c>
      <c r="M147" s="48">
        <v>130</v>
      </c>
      <c r="N147" s="48">
        <v>19.860949999999999</v>
      </c>
      <c r="O147" s="48">
        <v>9</v>
      </c>
      <c r="P147" s="48">
        <v>6.5</v>
      </c>
      <c r="Q147" s="48">
        <v>36.094999999999999</v>
      </c>
      <c r="R147" s="48">
        <v>27.25</v>
      </c>
      <c r="S147" s="1">
        <v>15</v>
      </c>
      <c r="T147" s="1">
        <v>1E-3</v>
      </c>
    </row>
    <row r="148" spans="2:22" x14ac:dyDescent="0.2">
      <c r="B148" s="1" t="str">
        <f>D54</f>
        <v>T-BUS-FCV_HYD41</v>
      </c>
      <c r="C148" s="1" t="str">
        <f>Commodities!B17</f>
        <v>TRAH2</v>
      </c>
      <c r="D148" s="1" t="str">
        <f>Commodities!B19&amp;","&amp;Commodities!B20&amp;","&amp;Commodities!B21</f>
        <v>TRAPS,TRAPM,TRAPL</v>
      </c>
      <c r="E148" s="1">
        <v>2030</v>
      </c>
      <c r="F148" s="48">
        <v>0.19205070620555917</v>
      </c>
      <c r="G148" s="48">
        <v>0.20984286972324045</v>
      </c>
      <c r="H148" s="48">
        <v>0.23644974076470388</v>
      </c>
      <c r="I148" s="48">
        <v>397.21899999999999</v>
      </c>
      <c r="J148" s="48">
        <f t="shared" si="8"/>
        <v>352.79750000000001</v>
      </c>
      <c r="K148" s="48">
        <v>308.37599999999998</v>
      </c>
      <c r="L148" s="48">
        <f t="shared" si="9"/>
        <v>263.95425</v>
      </c>
      <c r="M148" s="48">
        <v>130.68899999999999</v>
      </c>
      <c r="N148" s="48">
        <v>19.860949999999999</v>
      </c>
      <c r="O148" s="48">
        <v>15.418800000000001</v>
      </c>
      <c r="P148" s="48">
        <v>6.5344500000000005</v>
      </c>
      <c r="Q148" s="48">
        <v>36.094999999999999</v>
      </c>
      <c r="R148" s="48">
        <v>27.25</v>
      </c>
      <c r="S148" s="1">
        <v>15</v>
      </c>
      <c r="T148" s="1">
        <v>1E-3</v>
      </c>
    </row>
    <row r="149" spans="2:22" s="1" customFormat="1" ht="15" x14ac:dyDescent="0.25">
      <c r="B149" s="27" t="s">
        <v>117</v>
      </c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</row>
    <row r="150" spans="2:22" x14ac:dyDescent="0.2">
      <c r="B150" s="1" t="str">
        <f>D56</f>
        <v>T-LPT-BEV_ELC51</v>
      </c>
      <c r="C150" s="1" t="str">
        <f>Commodities!B15</f>
        <v>TRAELC</v>
      </c>
      <c r="D150" s="1" t="str">
        <f>Commodities!B19&amp;","&amp;Commodities!B20</f>
        <v>TRAPS,TRAPM</v>
      </c>
      <c r="E150" s="1">
        <v>2019</v>
      </c>
      <c r="F150" s="48">
        <v>2.06E-2</v>
      </c>
      <c r="G150" s="48">
        <v>2.06E-2</v>
      </c>
      <c r="H150" s="48">
        <v>2.06E-2</v>
      </c>
      <c r="I150" s="48">
        <v>231.58335558726841</v>
      </c>
      <c r="J150" s="48">
        <f>AVERAGE(I150,K150)</f>
        <v>231.58335558726841</v>
      </c>
      <c r="K150" s="48">
        <v>231.58335558726841</v>
      </c>
      <c r="L150" s="48">
        <f t="shared" si="9"/>
        <v>231.58335558726841</v>
      </c>
      <c r="M150" s="48">
        <v>231.58335558726841</v>
      </c>
      <c r="N150" s="48">
        <v>11.579167779363422</v>
      </c>
      <c r="O150" s="48">
        <v>11.579167779363422</v>
      </c>
      <c r="P150" s="48">
        <v>11.579167779363422</v>
      </c>
      <c r="Q150" s="48">
        <v>55.691000000000003</v>
      </c>
      <c r="R150" s="48">
        <v>78.019401157895544</v>
      </c>
      <c r="S150" s="1">
        <v>15</v>
      </c>
      <c r="T150" s="1">
        <v>1E-3</v>
      </c>
    </row>
    <row r="151" spans="2:22" x14ac:dyDescent="0.2">
      <c r="B151" s="1" t="str">
        <f>D57</f>
        <v>T-HPT-BEV_ELC51</v>
      </c>
      <c r="C151" s="1" t="str">
        <f>Commodities!B15</f>
        <v>TRAELC</v>
      </c>
      <c r="D151" s="1" t="str">
        <f>Commodities!B21</f>
        <v>TRAPL</v>
      </c>
      <c r="E151" s="1">
        <v>2019</v>
      </c>
      <c r="F151" s="48">
        <v>2.06E-2</v>
      </c>
      <c r="G151" s="48">
        <v>2.06E-2</v>
      </c>
      <c r="H151" s="48">
        <v>2.06E-2</v>
      </c>
      <c r="I151" s="48">
        <v>935.5223742338045</v>
      </c>
      <c r="J151" s="48">
        <f t="shared" ref="J151:J152" si="10">AVERAGE(I151,K151)</f>
        <v>935.5223742338045</v>
      </c>
      <c r="K151" s="48">
        <v>935.5223742338045</v>
      </c>
      <c r="L151" s="48">
        <f t="shared" si="9"/>
        <v>935.5223742338045</v>
      </c>
      <c r="M151" s="48">
        <v>935.5223742338045</v>
      </c>
      <c r="N151" s="48">
        <v>46.776118711690231</v>
      </c>
      <c r="O151" s="48">
        <v>46.776118711690231</v>
      </c>
      <c r="P151" s="48">
        <v>46.776118711690231</v>
      </c>
      <c r="Q151" s="48">
        <v>158.476</v>
      </c>
      <c r="R151" s="48">
        <v>78.019401157895544</v>
      </c>
      <c r="S151" s="1">
        <v>15</v>
      </c>
      <c r="T151" s="1">
        <v>1E-3</v>
      </c>
    </row>
    <row r="152" spans="2:22" x14ac:dyDescent="0.2">
      <c r="B152" s="1" t="str">
        <f>D58</f>
        <v>T-HPT-ICE_DST51</v>
      </c>
      <c r="C152" s="1" t="str">
        <f>Commodities!B9&amp;","&amp;Commodities!B11</f>
        <v>TRADST,TRABDL</v>
      </c>
      <c r="D152" s="1" t="str">
        <f>Commodities!B21</f>
        <v>TRAPL</v>
      </c>
      <c r="E152" s="1">
        <v>2019</v>
      </c>
      <c r="F152" s="48">
        <v>7.7000000000000002E-3</v>
      </c>
      <c r="G152" s="48">
        <v>7.7000000000000002E-3</v>
      </c>
      <c r="H152" s="48">
        <v>7.7000000000000002E-3</v>
      </c>
      <c r="I152" s="48">
        <v>989.2715097553122</v>
      </c>
      <c r="J152" s="48">
        <f t="shared" si="10"/>
        <v>989.2715097553122</v>
      </c>
      <c r="K152" s="48">
        <v>989.2715097553122</v>
      </c>
      <c r="L152" s="48">
        <f t="shared" si="9"/>
        <v>989.2715097553122</v>
      </c>
      <c r="M152" s="48">
        <v>989.2715097553122</v>
      </c>
      <c r="N152" s="48">
        <v>49.463575487765617</v>
      </c>
      <c r="O152" s="48">
        <v>49.463575487765617</v>
      </c>
      <c r="P152" s="48">
        <v>49.463575487765617</v>
      </c>
      <c r="Q152" s="48">
        <v>73.884</v>
      </c>
      <c r="R152" s="48">
        <v>120</v>
      </c>
      <c r="S152" s="1">
        <v>15</v>
      </c>
      <c r="T152" s="1">
        <v>1E-3</v>
      </c>
    </row>
    <row r="153" spans="2:22" s="1" customFormat="1" ht="15" x14ac:dyDescent="0.25">
      <c r="B153" s="27" t="s">
        <v>118</v>
      </c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</row>
    <row r="154" spans="2:22" x14ac:dyDescent="0.2">
      <c r="B154" s="1" t="str">
        <f t="shared" ref="B154:B160" si="11">D60</f>
        <v>T-LGT-ICE_DST61</v>
      </c>
      <c r="C154" s="1" t="str">
        <f>Commodities!B9&amp;","&amp;Commodities!B11</f>
        <v>TRADST,TRABDL</v>
      </c>
      <c r="D154" s="49" t="str">
        <f>Commodities!B22</f>
        <v>TRAF</v>
      </c>
      <c r="E154" s="49">
        <v>2019</v>
      </c>
      <c r="F154" s="48">
        <v>0.51000446210607897</v>
      </c>
      <c r="G154" s="48">
        <v>0.57000498705973535</v>
      </c>
      <c r="H154" s="48">
        <v>0.61737382254946405</v>
      </c>
      <c r="I154" s="50">
        <v>23.135000000000002</v>
      </c>
      <c r="J154" s="48">
        <f>AVERAGE(I154,K154)</f>
        <v>23.9</v>
      </c>
      <c r="K154" s="50">
        <v>24.664999999999999</v>
      </c>
      <c r="L154" s="48">
        <f t="shared" si="9"/>
        <v>24.664999999999999</v>
      </c>
      <c r="M154" s="50">
        <v>24.664999999999999</v>
      </c>
      <c r="N154" s="50">
        <v>0.50484614131470373</v>
      </c>
      <c r="O154" s="50">
        <v>0.51755174200814014</v>
      </c>
      <c r="P154" s="50">
        <v>0.51755174200814014</v>
      </c>
      <c r="Q154" s="50">
        <v>20.794499999999999</v>
      </c>
      <c r="R154" s="1">
        <v>0.06</v>
      </c>
      <c r="S154" s="49">
        <v>20</v>
      </c>
      <c r="T154" s="49">
        <v>1E-3</v>
      </c>
    </row>
    <row r="155" spans="2:22" x14ac:dyDescent="0.2">
      <c r="B155" s="1" t="str">
        <f t="shared" si="11"/>
        <v>T-LGT-HEV_DST61</v>
      </c>
      <c r="C155" s="1" t="str">
        <f>Commodities!B9&amp;","&amp;Commodities!B11</f>
        <v>TRADST,TRABDL</v>
      </c>
      <c r="D155" s="49" t="str">
        <f>D154</f>
        <v>TRAF</v>
      </c>
      <c r="E155" s="49">
        <v>2019</v>
      </c>
      <c r="F155" s="48">
        <v>0.63632135674535562</v>
      </c>
      <c r="G155" s="48">
        <v>0.71842733826088534</v>
      </c>
      <c r="H155" s="48">
        <v>0.76895409611659593</v>
      </c>
      <c r="I155" s="50">
        <v>26.946999999999999</v>
      </c>
      <c r="J155" s="48">
        <f t="shared" ref="J155:J160" si="12">AVERAGE(I155,K155)</f>
        <v>27.027999999999999</v>
      </c>
      <c r="K155" s="50">
        <v>27.109000000000002</v>
      </c>
      <c r="L155" s="48">
        <f t="shared" si="9"/>
        <v>26.498000000000001</v>
      </c>
      <c r="M155" s="50">
        <v>24.664999999999999</v>
      </c>
      <c r="N155" s="50">
        <v>0.52029163519242105</v>
      </c>
      <c r="O155" s="50">
        <v>0.52356187325580883</v>
      </c>
      <c r="P155" s="50">
        <v>0.51121564564909838</v>
      </c>
      <c r="Q155" s="50">
        <v>20.794499999999999</v>
      </c>
      <c r="R155" s="1">
        <v>0.06</v>
      </c>
      <c r="S155" s="49">
        <v>20</v>
      </c>
      <c r="T155" s="49">
        <v>1E-3</v>
      </c>
    </row>
    <row r="156" spans="2:22" x14ac:dyDescent="0.2">
      <c r="B156" s="1" t="str">
        <f t="shared" si="11"/>
        <v>T-LGT-PHEV_DST61</v>
      </c>
      <c r="C156" s="1" t="str">
        <f>Commodities!B9&amp;","&amp;Commodities!B15</f>
        <v>TRADST,TRAELC</v>
      </c>
      <c r="D156" s="49" t="str">
        <f t="shared" ref="D156:D160" si="13">D155</f>
        <v>TRAF</v>
      </c>
      <c r="E156" s="49">
        <v>2019</v>
      </c>
      <c r="F156" s="48">
        <v>0.89527099075587235</v>
      </c>
      <c r="G156" s="48">
        <v>1.0436933419570225</v>
      </c>
      <c r="H156" s="48">
        <v>1.1542206247663893</v>
      </c>
      <c r="I156" s="50">
        <v>33.524000000000001</v>
      </c>
      <c r="J156" s="48">
        <f t="shared" si="12"/>
        <v>31.293500000000002</v>
      </c>
      <c r="K156" s="50">
        <v>29.062999999999999</v>
      </c>
      <c r="L156" s="48">
        <f t="shared" si="9"/>
        <v>28.66825</v>
      </c>
      <c r="M156" s="50">
        <v>27.484000000000002</v>
      </c>
      <c r="N156" s="50">
        <v>0.6161122895888177</v>
      </c>
      <c r="O156" s="50">
        <v>0.60299617144343154</v>
      </c>
      <c r="P156" s="50">
        <v>0.5684028228063388</v>
      </c>
      <c r="Q156" s="50">
        <v>20.794499999999999</v>
      </c>
      <c r="R156" s="1">
        <v>0.06</v>
      </c>
      <c r="S156" s="49">
        <v>20</v>
      </c>
      <c r="T156" s="49">
        <v>1E-3</v>
      </c>
    </row>
    <row r="157" spans="2:22" x14ac:dyDescent="0.2">
      <c r="B157" s="1" t="str">
        <f t="shared" si="11"/>
        <v>T-LGT-ICE_NGB61</v>
      </c>
      <c r="C157" s="1" t="str">
        <f>Commodities!B13&amp;","&amp;Commodities!B14</f>
        <v>TRACNG,TRABNG</v>
      </c>
      <c r="D157" s="49" t="str">
        <f t="shared" si="13"/>
        <v>TRAF</v>
      </c>
      <c r="E157" s="49">
        <v>2019</v>
      </c>
      <c r="F157" s="48">
        <v>0.36000314972193814</v>
      </c>
      <c r="G157" s="48">
        <v>0.37421380036885671</v>
      </c>
      <c r="H157" s="48">
        <v>0.42631951940755836</v>
      </c>
      <c r="I157" s="50">
        <v>28.097999999999999</v>
      </c>
      <c r="J157" s="48">
        <f t="shared" si="12"/>
        <v>26.765499999999999</v>
      </c>
      <c r="K157" s="50">
        <v>25.433</v>
      </c>
      <c r="L157" s="48">
        <f t="shared" si="9"/>
        <v>25.394750000000002</v>
      </c>
      <c r="M157" s="50">
        <v>25.28</v>
      </c>
      <c r="N157" s="50">
        <v>0.52670753132871073</v>
      </c>
      <c r="O157" s="50">
        <v>0.53670515183033241</v>
      </c>
      <c r="P157" s="50">
        <v>0.53670515183033241</v>
      </c>
      <c r="Q157" s="50">
        <v>20.794499999999999</v>
      </c>
      <c r="R157" s="1">
        <v>0.06</v>
      </c>
      <c r="S157" s="49">
        <v>20</v>
      </c>
      <c r="T157" s="49">
        <v>1E-3</v>
      </c>
    </row>
    <row r="158" spans="2:22" s="1" customFormat="1" x14ac:dyDescent="0.2">
      <c r="B158" s="1" t="str">
        <f t="shared" si="11"/>
        <v>T-LGT-PHEV_NGB61</v>
      </c>
      <c r="C158" s="1" t="str">
        <f>Commodities!B13&amp;","&amp;Commodities!B15</f>
        <v>TRACNG,TRAELC</v>
      </c>
      <c r="D158" s="49" t="str">
        <f t="shared" si="13"/>
        <v>TRAF</v>
      </c>
      <c r="E158" s="49">
        <v>2019</v>
      </c>
      <c r="F158" s="48">
        <v>0.73105902772481302</v>
      </c>
      <c r="G158" s="48">
        <v>0.78316474676351455</v>
      </c>
      <c r="H158" s="48">
        <v>0.89527099075587235</v>
      </c>
      <c r="I158" s="50">
        <v>36.548000000000002</v>
      </c>
      <c r="J158" s="48">
        <f t="shared" si="12"/>
        <v>33.258000000000003</v>
      </c>
      <c r="K158" s="50">
        <v>29.968</v>
      </c>
      <c r="L158" s="48">
        <f t="shared" si="9"/>
        <v>29.539249999999999</v>
      </c>
      <c r="M158" s="50">
        <v>28.253</v>
      </c>
      <c r="N158" s="50">
        <v>0.6161122895888177</v>
      </c>
      <c r="O158" s="50">
        <v>0.60299617144343154</v>
      </c>
      <c r="P158" s="50">
        <v>0.5684028228063388</v>
      </c>
      <c r="Q158" s="50">
        <v>20.794499999999999</v>
      </c>
      <c r="R158" s="1">
        <v>0.06</v>
      </c>
      <c r="S158" s="49">
        <v>20</v>
      </c>
      <c r="T158" s="49">
        <v>1E-3</v>
      </c>
    </row>
    <row r="159" spans="2:22" x14ac:dyDescent="0.2">
      <c r="B159" s="1" t="str">
        <f t="shared" si="11"/>
        <v>T-LGT-FCV_HYD61</v>
      </c>
      <c r="C159" s="1" t="str">
        <f>Commodities!B17</f>
        <v>TRAH2</v>
      </c>
      <c r="D159" s="49" t="str">
        <f t="shared" si="13"/>
        <v>TRAF</v>
      </c>
      <c r="E159" s="49">
        <v>2030</v>
      </c>
      <c r="F159" s="48">
        <v>0.84316527171717093</v>
      </c>
      <c r="G159" s="48">
        <v>0.95369255452653778</v>
      </c>
      <c r="H159" s="48">
        <v>1.0200089242121579</v>
      </c>
      <c r="I159" s="50">
        <v>56.146000000000001</v>
      </c>
      <c r="J159" s="48">
        <f t="shared" si="12"/>
        <v>44.363</v>
      </c>
      <c r="K159" s="50">
        <v>32.58</v>
      </c>
      <c r="L159" s="48">
        <f t="shared" si="9"/>
        <v>30.911749999999998</v>
      </c>
      <c r="M159" s="50">
        <v>25.907</v>
      </c>
      <c r="N159" s="50">
        <v>0.71457314373327263</v>
      </c>
      <c r="O159" s="50">
        <v>0.66403369812656132</v>
      </c>
      <c r="P159" s="50">
        <v>0.56295480691313882</v>
      </c>
      <c r="Q159" s="50">
        <v>20.794499999999999</v>
      </c>
      <c r="R159" s="1">
        <v>0.06</v>
      </c>
      <c r="S159" s="49">
        <v>20</v>
      </c>
      <c r="T159" s="49">
        <v>1E-3</v>
      </c>
    </row>
    <row r="160" spans="2:22" x14ac:dyDescent="0.2">
      <c r="B160" s="1" t="str">
        <f t="shared" si="11"/>
        <v>T-LGT-BEV_ELC61</v>
      </c>
      <c r="C160" s="1" t="str">
        <f>Commodities!B15</f>
        <v>TRAELC</v>
      </c>
      <c r="D160" s="49" t="str">
        <f t="shared" si="13"/>
        <v>TRAF</v>
      </c>
      <c r="E160" s="49">
        <v>2019</v>
      </c>
      <c r="F160" s="48">
        <v>1.462118055449626</v>
      </c>
      <c r="G160" s="48">
        <v>1.7542258743029528</v>
      </c>
      <c r="H160" s="48">
        <v>1.9942279741175781</v>
      </c>
      <c r="I160" s="50">
        <v>32.17</v>
      </c>
      <c r="J160" s="48">
        <f t="shared" si="12"/>
        <v>30.351500000000001</v>
      </c>
      <c r="K160" s="50">
        <v>28.533000000000001</v>
      </c>
      <c r="L160" s="48">
        <f t="shared" si="9"/>
        <v>27.774000000000001</v>
      </c>
      <c r="M160" s="50">
        <v>25.497</v>
      </c>
      <c r="N160" s="50">
        <v>0.70836727547576028</v>
      </c>
      <c r="O160" s="50">
        <v>0.66410793134846258</v>
      </c>
      <c r="P160" s="50">
        <v>0.57558924309386739</v>
      </c>
      <c r="Q160" s="50">
        <v>20.794499999999999</v>
      </c>
      <c r="R160" s="1">
        <v>0.06</v>
      </c>
      <c r="S160" s="49">
        <v>20</v>
      </c>
      <c r="T160" s="49">
        <v>1E-3</v>
      </c>
      <c r="V160" s="1"/>
    </row>
    <row r="161" spans="2:22" s="1" customFormat="1" ht="15" x14ac:dyDescent="0.25">
      <c r="B161" s="27" t="s">
        <v>329</v>
      </c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</row>
    <row r="162" spans="2:22" s="1" customFormat="1" x14ac:dyDescent="0.2">
      <c r="B162" s="1" t="str">
        <f t="shared" ref="B162:B168" si="14">D68</f>
        <v>T-MGT-ICE_DST71</v>
      </c>
      <c r="C162" s="1" t="str">
        <f>Commodities!B9&amp;","&amp;Commodities!B11</f>
        <v>TRADST,TRABDL</v>
      </c>
      <c r="D162" s="1" t="str">
        <f>Commodities!B22</f>
        <v>TRAF</v>
      </c>
      <c r="E162" s="1">
        <f t="shared" ref="E162:I162" si="15">E170</f>
        <v>2019</v>
      </c>
      <c r="F162" s="48">
        <v>2.2955699033471548E-2</v>
      </c>
      <c r="G162" s="48">
        <v>2.5042580763787146E-2</v>
      </c>
      <c r="H162" s="48">
        <v>2.9785493787231682E-2</v>
      </c>
      <c r="I162" s="1">
        <f t="shared" si="15"/>
        <v>95.69</v>
      </c>
      <c r="J162" s="48">
        <f>AVERAGE(I162,K162)</f>
        <v>98.32</v>
      </c>
      <c r="K162" s="1">
        <f t="shared" ref="K162:K168" si="16">K170</f>
        <v>100.95</v>
      </c>
      <c r="L162" s="48">
        <f t="shared" ref="L162:L168" si="17">K162-((K162-M162)/4)</f>
        <v>100.95</v>
      </c>
      <c r="M162" s="1">
        <f t="shared" ref="M162:P168" si="18">M170</f>
        <v>100.95</v>
      </c>
      <c r="N162" s="48">
        <f t="shared" si="18"/>
        <v>2.1157042474212369</v>
      </c>
      <c r="O162" s="48">
        <f t="shared" si="18"/>
        <v>2.1689507539373367</v>
      </c>
      <c r="P162" s="48">
        <f t="shared" si="18"/>
        <v>2.1689507539373367</v>
      </c>
      <c r="Q162" s="48">
        <v>29.397500000000001</v>
      </c>
      <c r="R162" s="50">
        <v>3.592571901094749</v>
      </c>
      <c r="S162" s="1">
        <v>20</v>
      </c>
      <c r="T162" s="1">
        <f t="shared" ref="T162:T168" si="19">T170</f>
        <v>1E-3</v>
      </c>
    </row>
    <row r="163" spans="2:22" s="1" customFormat="1" x14ac:dyDescent="0.2">
      <c r="B163" s="1" t="str">
        <f t="shared" si="14"/>
        <v>T-MGT-HEV_DST71</v>
      </c>
      <c r="C163" s="1" t="str">
        <f>Commodities!B9&amp;","&amp;Commodities!B11</f>
        <v>TRADST,TRABDL</v>
      </c>
      <c r="D163" s="1" t="str">
        <f>D162</f>
        <v>TRAF</v>
      </c>
      <c r="E163" s="1">
        <f t="shared" ref="C163:I168" si="20">E171</f>
        <v>2019</v>
      </c>
      <c r="F163" s="48">
        <v>3.2820958122236184E-2</v>
      </c>
      <c r="G163" s="48">
        <v>3.5856422457240689E-2</v>
      </c>
      <c r="H163" s="48">
        <v>4.2496500690063034E-2</v>
      </c>
      <c r="I163" s="1">
        <f t="shared" si="20"/>
        <v>124.73</v>
      </c>
      <c r="J163" s="48">
        <f t="shared" ref="J163:J168" si="21">AVERAGE(I163,K163)</f>
        <v>124.92500000000001</v>
      </c>
      <c r="K163" s="1">
        <f t="shared" si="16"/>
        <v>125.12</v>
      </c>
      <c r="L163" s="48">
        <f>K163-((K163-M163)/4)</f>
        <v>123.88250000000001</v>
      </c>
      <c r="M163" s="1">
        <f t="shared" si="18"/>
        <v>120.17</v>
      </c>
      <c r="N163" s="48">
        <f t="shared" si="18"/>
        <v>3.5721072259038325</v>
      </c>
      <c r="O163" s="48">
        <f t="shared" si="18"/>
        <v>3.0618061936318557</v>
      </c>
      <c r="P163" s="48">
        <f t="shared" si="18"/>
        <v>2.3858458293310703</v>
      </c>
      <c r="Q163" s="48">
        <v>29.397500000000001</v>
      </c>
      <c r="R163" s="50">
        <f>R162</f>
        <v>3.592571901094749</v>
      </c>
      <c r="S163" s="1">
        <v>20</v>
      </c>
      <c r="T163" s="1">
        <f t="shared" si="19"/>
        <v>1E-3</v>
      </c>
    </row>
    <row r="164" spans="2:22" s="1" customFormat="1" x14ac:dyDescent="0.2">
      <c r="B164" s="1" t="str">
        <f t="shared" si="14"/>
        <v>T-MGT-FCV_HYD71</v>
      </c>
      <c r="C164" s="1" t="str">
        <f t="shared" si="20"/>
        <v>TRAH2</v>
      </c>
      <c r="D164" s="1" t="str">
        <f t="shared" ref="D164:D168" si="22">D163</f>
        <v>TRAF</v>
      </c>
      <c r="E164" s="1">
        <v>2030</v>
      </c>
      <c r="F164" s="48">
        <v>3.8133020708494066E-2</v>
      </c>
      <c r="G164" s="48">
        <v>4.1737634606311913E-2</v>
      </c>
      <c r="H164" s="48">
        <v>4.9705728485698729E-2</v>
      </c>
      <c r="I164" s="1">
        <f t="shared" si="20"/>
        <v>345.67</v>
      </c>
      <c r="J164" s="48">
        <f t="shared" si="21"/>
        <v>283.94499999999999</v>
      </c>
      <c r="K164" s="1">
        <f t="shared" si="16"/>
        <v>222.22</v>
      </c>
      <c r="L164" s="48">
        <f t="shared" si="17"/>
        <v>195.70750000000001</v>
      </c>
      <c r="M164" s="1">
        <f t="shared" si="18"/>
        <v>116.17</v>
      </c>
      <c r="N164" s="48">
        <f t="shared" si="18"/>
        <v>3.5721072259038325</v>
      </c>
      <c r="O164" s="48">
        <f t="shared" si="18"/>
        <v>3.0618061936318557</v>
      </c>
      <c r="P164" s="48">
        <f t="shared" si="18"/>
        <v>2.3858458293310703</v>
      </c>
      <c r="Q164" s="48">
        <v>29.397500000000001</v>
      </c>
      <c r="R164" s="50">
        <f t="shared" ref="R164:R168" si="23">R163</f>
        <v>3.592571901094749</v>
      </c>
      <c r="S164" s="1">
        <v>20</v>
      </c>
      <c r="T164" s="1">
        <f t="shared" si="19"/>
        <v>1E-3</v>
      </c>
    </row>
    <row r="165" spans="2:22" s="1" customFormat="1" x14ac:dyDescent="0.2">
      <c r="B165" s="1" t="str">
        <f t="shared" si="14"/>
        <v>T-MGT-ICE_NGB71</v>
      </c>
      <c r="C165" s="1" t="str">
        <f>Commodities!B13&amp;","&amp;Commodities!B14</f>
        <v>TRACNG,TRABNG</v>
      </c>
      <c r="D165" s="1" t="str">
        <f t="shared" si="22"/>
        <v>TRAF</v>
      </c>
      <c r="E165" s="1">
        <f t="shared" si="20"/>
        <v>2019</v>
      </c>
      <c r="F165" s="48">
        <v>2.2386549470658205E-2</v>
      </c>
      <c r="G165" s="48">
        <v>2.6750029452227177E-2</v>
      </c>
      <c r="H165" s="48">
        <v>2.9406060745356118E-2</v>
      </c>
      <c r="I165" s="1">
        <f t="shared" si="20"/>
        <v>115.69</v>
      </c>
      <c r="J165" s="48">
        <f t="shared" si="21"/>
        <v>118.32</v>
      </c>
      <c r="K165" s="1">
        <f t="shared" si="16"/>
        <v>120.95</v>
      </c>
      <c r="L165" s="48">
        <f t="shared" si="17"/>
        <v>120.95</v>
      </c>
      <c r="M165" s="1">
        <f t="shared" si="18"/>
        <v>120.95</v>
      </c>
      <c r="N165" s="48">
        <f t="shared" si="18"/>
        <v>5.0989820625747049</v>
      </c>
      <c r="O165" s="48">
        <f t="shared" si="18"/>
        <v>3.5538821890369761</v>
      </c>
      <c r="P165" s="48">
        <f t="shared" si="18"/>
        <v>2.3292245236828353</v>
      </c>
      <c r="Q165" s="48">
        <v>29.397500000000001</v>
      </c>
      <c r="R165" s="50">
        <f t="shared" si="23"/>
        <v>3.592571901094749</v>
      </c>
      <c r="S165" s="1">
        <v>20</v>
      </c>
      <c r="T165" s="1">
        <f t="shared" si="19"/>
        <v>1E-3</v>
      </c>
    </row>
    <row r="166" spans="2:22" s="1" customFormat="1" x14ac:dyDescent="0.2">
      <c r="B166" s="1" t="str">
        <f t="shared" si="14"/>
        <v>T-MGT-HEV_NGB71</v>
      </c>
      <c r="C166" s="1" t="str">
        <f>Commodities!B13&amp;","&amp;Commodities!B14</f>
        <v>TRACNG,TRABNG</v>
      </c>
      <c r="D166" s="1" t="str">
        <f t="shared" si="22"/>
        <v>TRAF</v>
      </c>
      <c r="E166" s="1">
        <f t="shared" si="20"/>
        <v>2019</v>
      </c>
      <c r="F166" s="48">
        <v>3.1872375517547277E-2</v>
      </c>
      <c r="G166" s="48">
        <v>3.8133020708494066E-2</v>
      </c>
      <c r="H166" s="48">
        <v>4.211706764818747E-2</v>
      </c>
      <c r="I166" s="1">
        <f t="shared" si="20"/>
        <v>144.72999999999999</v>
      </c>
      <c r="J166" s="48">
        <f t="shared" si="21"/>
        <v>144.92500000000001</v>
      </c>
      <c r="K166" s="1">
        <f t="shared" si="16"/>
        <v>145.12</v>
      </c>
      <c r="L166" s="48">
        <f t="shared" si="17"/>
        <v>143.88249999999999</v>
      </c>
      <c r="M166" s="1">
        <f t="shared" si="18"/>
        <v>140.16999999999999</v>
      </c>
      <c r="N166" s="48">
        <f t="shared" si="18"/>
        <v>5.0989820625747049</v>
      </c>
      <c r="O166" s="48">
        <f t="shared" si="18"/>
        <v>3.5538821890369761</v>
      </c>
      <c r="P166" s="48">
        <f t="shared" si="18"/>
        <v>2.3292245236828353</v>
      </c>
      <c r="Q166" s="48">
        <v>29.397500000000001</v>
      </c>
      <c r="R166" s="50">
        <f t="shared" si="23"/>
        <v>3.592571901094749</v>
      </c>
      <c r="S166" s="1">
        <v>20</v>
      </c>
      <c r="T166" s="1">
        <f t="shared" si="19"/>
        <v>1E-3</v>
      </c>
    </row>
    <row r="167" spans="2:22" s="1" customFormat="1" x14ac:dyDescent="0.2">
      <c r="B167" s="1" t="str">
        <f t="shared" si="14"/>
        <v>T-MGT-ICE_LNG71</v>
      </c>
      <c r="C167" s="1" t="str">
        <f t="shared" si="20"/>
        <v>TRALNG</v>
      </c>
      <c r="D167" s="1" t="str">
        <f t="shared" si="22"/>
        <v>TRAF</v>
      </c>
      <c r="E167" s="1">
        <f t="shared" si="20"/>
        <v>2019</v>
      </c>
      <c r="F167" s="48">
        <v>2.2386549470658205E-2</v>
      </c>
      <c r="G167" s="48">
        <v>2.6750029452227177E-2</v>
      </c>
      <c r="H167" s="48">
        <v>2.9406060745356118E-2</v>
      </c>
      <c r="I167" s="1">
        <f t="shared" si="20"/>
        <v>130.68600000000001</v>
      </c>
      <c r="J167" s="48">
        <f t="shared" si="21"/>
        <v>129.72200000000001</v>
      </c>
      <c r="K167" s="1">
        <f t="shared" si="16"/>
        <v>128.75800000000001</v>
      </c>
      <c r="L167" s="48">
        <f t="shared" si="17"/>
        <v>128.11425</v>
      </c>
      <c r="M167" s="1">
        <f t="shared" si="18"/>
        <v>126.18300000000001</v>
      </c>
      <c r="N167" s="48">
        <f t="shared" si="18"/>
        <v>5.0989820625747049</v>
      </c>
      <c r="O167" s="48">
        <f t="shared" si="18"/>
        <v>3.5538821890369761</v>
      </c>
      <c r="P167" s="48">
        <f t="shared" si="18"/>
        <v>2.3292245236828353</v>
      </c>
      <c r="Q167" s="48">
        <v>29.397500000000001</v>
      </c>
      <c r="R167" s="50">
        <f t="shared" si="23"/>
        <v>3.592571901094749</v>
      </c>
      <c r="S167" s="1">
        <v>20</v>
      </c>
      <c r="T167" s="1">
        <f t="shared" si="19"/>
        <v>1E-3</v>
      </c>
    </row>
    <row r="168" spans="2:22" s="1" customFormat="1" x14ac:dyDescent="0.2">
      <c r="B168" s="1" t="str">
        <f t="shared" si="14"/>
        <v>T-MGT-BEV_ELC71</v>
      </c>
      <c r="C168" s="1" t="str">
        <f t="shared" si="20"/>
        <v>TRAELC</v>
      </c>
      <c r="D168" s="1" t="str">
        <f t="shared" si="22"/>
        <v>TRAF</v>
      </c>
      <c r="E168" s="1">
        <f>E176</f>
        <v>2025</v>
      </c>
      <c r="F168" s="48">
        <v>6.5831632765410139E-2</v>
      </c>
      <c r="G168" s="48">
        <v>6.5831632765410139E-2</v>
      </c>
      <c r="H168" s="48">
        <v>6.5831632765410139E-2</v>
      </c>
      <c r="I168" s="1">
        <f t="shared" si="20"/>
        <v>345.67</v>
      </c>
      <c r="J168" s="48">
        <f t="shared" si="21"/>
        <v>309.89</v>
      </c>
      <c r="K168" s="1">
        <f t="shared" si="16"/>
        <v>274.11</v>
      </c>
      <c r="L168" s="48">
        <f t="shared" si="17"/>
        <v>234.625</v>
      </c>
      <c r="M168" s="1">
        <f t="shared" si="18"/>
        <v>116.17</v>
      </c>
      <c r="N168" s="48">
        <f t="shared" si="18"/>
        <v>3.5721072259038325</v>
      </c>
      <c r="O168" s="48">
        <f t="shared" si="18"/>
        <v>3.0618061936318557</v>
      </c>
      <c r="P168" s="48">
        <f t="shared" si="18"/>
        <v>2.3858458293310703</v>
      </c>
      <c r="Q168" s="48">
        <v>29.397500000000001</v>
      </c>
      <c r="R168" s="50">
        <f t="shared" si="23"/>
        <v>3.592571901094749</v>
      </c>
      <c r="S168" s="1">
        <v>20</v>
      </c>
      <c r="T168" s="1">
        <f t="shared" si="19"/>
        <v>1E-3</v>
      </c>
    </row>
    <row r="169" spans="2:22" s="1" customFormat="1" ht="15" x14ac:dyDescent="0.25">
      <c r="B169" s="27" t="s">
        <v>119</v>
      </c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60"/>
      <c r="O169" s="60"/>
      <c r="P169" s="60"/>
      <c r="Q169" s="27"/>
      <c r="R169" s="27"/>
      <c r="S169" s="27"/>
      <c r="T169" s="27"/>
    </row>
    <row r="170" spans="2:22" x14ac:dyDescent="0.2">
      <c r="B170" s="1" t="str">
        <f t="shared" ref="B170:B176" si="24">D76</f>
        <v>T-HGT-ICE_DST81</v>
      </c>
      <c r="C170" s="1" t="str">
        <f>Commodities!B9&amp;","&amp;Commodities!B11</f>
        <v>TRADST,TRABDL</v>
      </c>
      <c r="D170" s="49" t="str">
        <f>Commodities!B22</f>
        <v>TRAF</v>
      </c>
      <c r="E170" s="49">
        <v>2019</v>
      </c>
      <c r="F170" s="48">
        <v>2.2955699033471548E-2</v>
      </c>
      <c r="G170" s="48">
        <v>2.5042580763787146E-2</v>
      </c>
      <c r="H170" s="48">
        <v>2.9785493787231682E-2</v>
      </c>
      <c r="I170" s="50">
        <v>95.69</v>
      </c>
      <c r="J170" s="48">
        <f>AVERAGE(I170,K170)</f>
        <v>98.32</v>
      </c>
      <c r="K170" s="50">
        <v>100.95</v>
      </c>
      <c r="L170" s="48">
        <f t="shared" ref="L170:L176" si="25">K170-((K170-M170)/4)</f>
        <v>100.95</v>
      </c>
      <c r="M170" s="50">
        <v>100.95</v>
      </c>
      <c r="N170" s="50">
        <v>2.1157042474212369</v>
      </c>
      <c r="O170" s="50">
        <v>2.1689507539373367</v>
      </c>
      <c r="P170" s="50">
        <v>2.1689507539373367</v>
      </c>
      <c r="Q170" s="50">
        <v>50.915999999999997</v>
      </c>
      <c r="R170" s="50">
        <v>9.2231504438872829</v>
      </c>
      <c r="S170" s="49">
        <v>20</v>
      </c>
      <c r="T170" s="49">
        <v>1E-3</v>
      </c>
      <c r="V170" s="1"/>
    </row>
    <row r="171" spans="2:22" x14ac:dyDescent="0.2">
      <c r="B171" s="1" t="str">
        <f t="shared" si="24"/>
        <v>T-HGT-HEV_DST81</v>
      </c>
      <c r="C171" s="1" t="str">
        <f>Commodities!B9&amp;","&amp;Commodities!B11</f>
        <v>TRADST,TRABDL</v>
      </c>
      <c r="D171" s="49" t="str">
        <f>D170</f>
        <v>TRAF</v>
      </c>
      <c r="E171" s="49">
        <v>2019</v>
      </c>
      <c r="F171" s="48">
        <v>3.2820958122236184E-2</v>
      </c>
      <c r="G171" s="48">
        <v>3.5856422457240689E-2</v>
      </c>
      <c r="H171" s="48">
        <v>4.2496500690063034E-2</v>
      </c>
      <c r="I171" s="50">
        <v>124.73</v>
      </c>
      <c r="J171" s="48">
        <f t="shared" ref="J171:J176" si="26">AVERAGE(I171,K171)</f>
        <v>124.92500000000001</v>
      </c>
      <c r="K171" s="50">
        <v>125.12</v>
      </c>
      <c r="L171" s="48">
        <f t="shared" si="25"/>
        <v>123.88250000000001</v>
      </c>
      <c r="M171" s="50">
        <v>120.17</v>
      </c>
      <c r="N171" s="50">
        <v>3.5721072259038325</v>
      </c>
      <c r="O171" s="50">
        <v>3.0618061936318557</v>
      </c>
      <c r="P171" s="50">
        <v>2.3858458293310703</v>
      </c>
      <c r="Q171" s="50">
        <v>50.915999999999997</v>
      </c>
      <c r="R171" s="50">
        <f>R170</f>
        <v>9.2231504438872829</v>
      </c>
      <c r="S171" s="49">
        <v>20</v>
      </c>
      <c r="T171" s="49">
        <v>1E-3</v>
      </c>
      <c r="V171" s="1"/>
    </row>
    <row r="172" spans="2:22" x14ac:dyDescent="0.2">
      <c r="B172" s="1" t="str">
        <f t="shared" si="24"/>
        <v>T-HGT-FCV_HYD81</v>
      </c>
      <c r="C172" s="1" t="str">
        <f>Commodities!B17</f>
        <v>TRAH2</v>
      </c>
      <c r="D172" s="49" t="str">
        <f t="shared" ref="D172:D176" si="27">D171</f>
        <v>TRAF</v>
      </c>
      <c r="E172" s="49">
        <v>2030</v>
      </c>
      <c r="F172" s="48">
        <v>3.8133020708494066E-2</v>
      </c>
      <c r="G172" s="48">
        <v>4.1737634606311913E-2</v>
      </c>
      <c r="H172" s="48">
        <v>4.9705728485698729E-2</v>
      </c>
      <c r="I172" s="50">
        <v>345.67</v>
      </c>
      <c r="J172" s="48">
        <f t="shared" si="26"/>
        <v>283.94499999999999</v>
      </c>
      <c r="K172" s="50">
        <v>222.22</v>
      </c>
      <c r="L172" s="48">
        <f t="shared" si="25"/>
        <v>195.70750000000001</v>
      </c>
      <c r="M172" s="50">
        <v>116.17</v>
      </c>
      <c r="N172" s="50">
        <v>3.5721072259038325</v>
      </c>
      <c r="O172" s="50">
        <v>3.0618061936318557</v>
      </c>
      <c r="P172" s="50">
        <v>2.3858458293310703</v>
      </c>
      <c r="Q172" s="50">
        <v>50.915999999999997</v>
      </c>
      <c r="R172" s="50">
        <f t="shared" ref="R172:R176" si="28">R171</f>
        <v>9.2231504438872829</v>
      </c>
      <c r="S172" s="49">
        <v>20</v>
      </c>
      <c r="T172" s="49">
        <v>1E-3</v>
      </c>
      <c r="V172" s="1"/>
    </row>
    <row r="173" spans="2:22" x14ac:dyDescent="0.2">
      <c r="B173" s="1" t="str">
        <f t="shared" si="24"/>
        <v>T-HGT-ICE_NGB81</v>
      </c>
      <c r="C173" s="1" t="str">
        <f>Commodities!B13&amp;","&amp;Commodities!B14</f>
        <v>TRACNG,TRABNG</v>
      </c>
      <c r="D173" s="49" t="str">
        <f t="shared" si="27"/>
        <v>TRAF</v>
      </c>
      <c r="E173" s="49">
        <v>2019</v>
      </c>
      <c r="F173" s="48">
        <v>2.2386549470658205E-2</v>
      </c>
      <c r="G173" s="48">
        <v>2.6750029452227177E-2</v>
      </c>
      <c r="H173" s="48">
        <v>2.9406060745356118E-2</v>
      </c>
      <c r="I173" s="50">
        <v>115.69</v>
      </c>
      <c r="J173" s="48">
        <f t="shared" si="26"/>
        <v>118.32</v>
      </c>
      <c r="K173" s="50">
        <v>120.95</v>
      </c>
      <c r="L173" s="48">
        <f t="shared" si="25"/>
        <v>120.95</v>
      </c>
      <c r="M173" s="50">
        <v>120.95</v>
      </c>
      <c r="N173" s="50">
        <v>5.0989820625747049</v>
      </c>
      <c r="O173" s="50">
        <v>3.5538821890369761</v>
      </c>
      <c r="P173" s="50">
        <v>2.3292245236828353</v>
      </c>
      <c r="Q173" s="50">
        <v>50.915999999999997</v>
      </c>
      <c r="R173" s="50">
        <f t="shared" si="28"/>
        <v>9.2231504438872829</v>
      </c>
      <c r="S173" s="49">
        <v>20</v>
      </c>
      <c r="T173" s="49">
        <v>1E-3</v>
      </c>
      <c r="V173" s="1"/>
    </row>
    <row r="174" spans="2:22" s="1" customFormat="1" x14ac:dyDescent="0.2">
      <c r="B174" s="1" t="str">
        <f t="shared" si="24"/>
        <v>T-HGT-HEV_NGB81</v>
      </c>
      <c r="C174" s="1" t="str">
        <f>Commodities!B13&amp;","&amp;Commodities!B14</f>
        <v>TRACNG,TRABNG</v>
      </c>
      <c r="D174" s="49" t="str">
        <f t="shared" si="27"/>
        <v>TRAF</v>
      </c>
      <c r="E174" s="49">
        <v>2019</v>
      </c>
      <c r="F174" s="48">
        <v>3.1872375517547277E-2</v>
      </c>
      <c r="G174" s="48">
        <v>3.8133020708494066E-2</v>
      </c>
      <c r="H174" s="48">
        <v>4.211706764818747E-2</v>
      </c>
      <c r="I174" s="50">
        <v>144.72999999999999</v>
      </c>
      <c r="J174" s="48">
        <f t="shared" si="26"/>
        <v>144.92500000000001</v>
      </c>
      <c r="K174" s="50">
        <v>145.12</v>
      </c>
      <c r="L174" s="48">
        <f t="shared" si="25"/>
        <v>143.88249999999999</v>
      </c>
      <c r="M174" s="50">
        <v>140.16999999999999</v>
      </c>
      <c r="N174" s="50">
        <v>5.0989820625747049</v>
      </c>
      <c r="O174" s="50">
        <v>3.5538821890369761</v>
      </c>
      <c r="P174" s="50">
        <v>2.3292245236828353</v>
      </c>
      <c r="Q174" s="50">
        <v>50.915999999999997</v>
      </c>
      <c r="R174" s="50">
        <f t="shared" si="28"/>
        <v>9.2231504438872829</v>
      </c>
      <c r="S174" s="49">
        <v>20</v>
      </c>
      <c r="T174" s="49">
        <v>1E-3</v>
      </c>
    </row>
    <row r="175" spans="2:22" s="1" customFormat="1" x14ac:dyDescent="0.2">
      <c r="B175" s="1" t="str">
        <f t="shared" si="24"/>
        <v>T-HGT-ICE_LNG81</v>
      </c>
      <c r="C175" s="1" t="str">
        <f>Commodities!B16</f>
        <v>TRALNG</v>
      </c>
      <c r="D175" s="49" t="str">
        <f t="shared" si="27"/>
        <v>TRAF</v>
      </c>
      <c r="E175" s="49">
        <v>2019</v>
      </c>
      <c r="F175" s="48">
        <v>2.2386549470658205E-2</v>
      </c>
      <c r="G175" s="48">
        <v>2.6750029452227177E-2</v>
      </c>
      <c r="H175" s="48">
        <v>2.9406060745356118E-2</v>
      </c>
      <c r="I175" s="50">
        <v>130.68600000000001</v>
      </c>
      <c r="J175" s="48">
        <f t="shared" si="26"/>
        <v>129.72200000000001</v>
      </c>
      <c r="K175" s="50">
        <v>128.75800000000001</v>
      </c>
      <c r="L175" s="48">
        <f t="shared" si="25"/>
        <v>128.11425</v>
      </c>
      <c r="M175" s="50">
        <v>126.18300000000001</v>
      </c>
      <c r="N175" s="50">
        <v>5.0989820625747049</v>
      </c>
      <c r="O175" s="50">
        <v>3.5538821890369761</v>
      </c>
      <c r="P175" s="50">
        <v>2.3292245236828353</v>
      </c>
      <c r="Q175" s="50">
        <v>50.915999999999997</v>
      </c>
      <c r="R175" s="50">
        <f t="shared" si="28"/>
        <v>9.2231504438872829</v>
      </c>
      <c r="S175" s="49">
        <v>20</v>
      </c>
      <c r="T175" s="49">
        <v>1E-3</v>
      </c>
    </row>
    <row r="176" spans="2:22" s="1" customFormat="1" x14ac:dyDescent="0.2">
      <c r="B176" s="1" t="str">
        <f t="shared" si="24"/>
        <v>T-HGT-BEV_ELC81</v>
      </c>
      <c r="C176" s="1" t="str">
        <f>Commodities!B15</f>
        <v>TRAELC</v>
      </c>
      <c r="D176" s="49" t="str">
        <f t="shared" si="27"/>
        <v>TRAF</v>
      </c>
      <c r="E176" s="49">
        <v>2025</v>
      </c>
      <c r="F176" s="48">
        <v>6.5831632765410139E-2</v>
      </c>
      <c r="G176" s="48">
        <v>6.5831632765410139E-2</v>
      </c>
      <c r="H176" s="48">
        <v>6.5831632765410139E-2</v>
      </c>
      <c r="I176" s="50">
        <v>345.67</v>
      </c>
      <c r="J176" s="48">
        <f t="shared" si="26"/>
        <v>309.89</v>
      </c>
      <c r="K176" s="50">
        <v>274.11</v>
      </c>
      <c r="L176" s="48">
        <f t="shared" si="25"/>
        <v>234.625</v>
      </c>
      <c r="M176" s="50">
        <v>116.17</v>
      </c>
      <c r="N176" s="50">
        <v>3.5721072259038325</v>
      </c>
      <c r="O176" s="50">
        <v>3.0618061936318557</v>
      </c>
      <c r="P176" s="50">
        <v>2.3858458293310703</v>
      </c>
      <c r="Q176" s="50">
        <v>50.915999999999997</v>
      </c>
      <c r="R176" s="50">
        <f t="shared" si="28"/>
        <v>9.2231504438872829</v>
      </c>
      <c r="S176" s="49">
        <v>20</v>
      </c>
      <c r="T176" s="49">
        <v>1E-3</v>
      </c>
    </row>
    <row r="177" spans="2:32" s="1" customFormat="1" ht="15" x14ac:dyDescent="0.25">
      <c r="B177" s="27" t="s">
        <v>120</v>
      </c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</row>
    <row r="178" spans="2:32" x14ac:dyDescent="0.2">
      <c r="B178" s="1" t="str">
        <f>D84</f>
        <v>T-GTR-ICE_DST91</v>
      </c>
      <c r="C178" s="1" t="str">
        <f>Commodities!B9&amp;","&amp;Commodities!B11</f>
        <v>TRADST,TRABDL</v>
      </c>
      <c r="D178" s="1" t="str">
        <f>Commodities!B22</f>
        <v>TRAF</v>
      </c>
      <c r="E178" s="1">
        <v>2019</v>
      </c>
      <c r="F178" s="48">
        <v>7.4999999999999997E-3</v>
      </c>
      <c r="G178" s="48">
        <v>7.7000000000000002E-3</v>
      </c>
      <c r="H178" s="48">
        <v>7.7999999999999996E-3</v>
      </c>
      <c r="I178" s="48">
        <v>469.60386878903267</v>
      </c>
      <c r="J178" s="48">
        <f>AVERAGE(I178,K178)</f>
        <v>469.60386878903267</v>
      </c>
      <c r="K178" s="48">
        <v>469.60386878903267</v>
      </c>
      <c r="L178" s="48">
        <f t="shared" ref="L178:L179" si="29">K178-((K178-M178)/4)</f>
        <v>469.60386878903267</v>
      </c>
      <c r="M178" s="48">
        <v>469.60386878903267</v>
      </c>
      <c r="N178" s="48">
        <v>23.480193439451636</v>
      </c>
      <c r="O178" s="48">
        <v>23.480193439451636</v>
      </c>
      <c r="P178" s="48">
        <v>23.480193439451636</v>
      </c>
      <c r="Q178" s="48">
        <v>39.363999999999997</v>
      </c>
      <c r="R178" s="48">
        <v>164.83335026928157</v>
      </c>
      <c r="S178" s="1">
        <v>30</v>
      </c>
      <c r="T178" s="1">
        <v>1E-3</v>
      </c>
    </row>
    <row r="179" spans="2:32" x14ac:dyDescent="0.2">
      <c r="B179" s="1" t="str">
        <f>D85</f>
        <v>T-GTR-BEV_ELC91</v>
      </c>
      <c r="C179" s="1" t="str">
        <f>Commodities!B15</f>
        <v>TRAELC</v>
      </c>
      <c r="D179" s="1" t="str">
        <f>D178</f>
        <v>TRAF</v>
      </c>
      <c r="E179" s="1">
        <v>2019</v>
      </c>
      <c r="F179" s="48">
        <v>1.9800000000000002E-2</v>
      </c>
      <c r="G179" s="48">
        <v>2.0299999999999999E-2</v>
      </c>
      <c r="H179" s="48">
        <v>2.0500000000000001E-2</v>
      </c>
      <c r="I179" s="48">
        <v>438.88212036358203</v>
      </c>
      <c r="J179" s="48">
        <f t="shared" ref="J179:J180" si="30">AVERAGE(I179,K179)</f>
        <v>438.88212036358203</v>
      </c>
      <c r="K179" s="48">
        <v>438.88212036358203</v>
      </c>
      <c r="L179" s="48">
        <f t="shared" si="29"/>
        <v>438.88212036358203</v>
      </c>
      <c r="M179" s="48">
        <v>438.88212036358203</v>
      </c>
      <c r="N179" s="48">
        <v>21.944106018179102</v>
      </c>
      <c r="O179" s="48">
        <v>21.944106018179102</v>
      </c>
      <c r="P179" s="48">
        <v>21.944106018179102</v>
      </c>
      <c r="Q179" s="48">
        <v>39.363999999999997</v>
      </c>
      <c r="R179" s="48">
        <v>164.83335026928157</v>
      </c>
      <c r="S179" s="1">
        <v>30</v>
      </c>
      <c r="T179" s="1">
        <v>1E-3</v>
      </c>
    </row>
    <row r="180" spans="2:32" x14ac:dyDescent="0.2">
      <c r="B180" s="1" t="str">
        <f>D86</f>
        <v>T-GTR-FCV_HYD91</v>
      </c>
      <c r="C180" s="1" t="str">
        <f>Commodities!B17</f>
        <v>TRAH2</v>
      </c>
      <c r="D180" s="52" t="str">
        <f>D179</f>
        <v>TRAF</v>
      </c>
      <c r="E180" s="52">
        <v>2030</v>
      </c>
      <c r="F180" s="61">
        <v>1.1393475951168699E-2</v>
      </c>
      <c r="G180" s="61">
        <v>1.17796954749371E-2</v>
      </c>
      <c r="H180" s="61">
        <v>1.26364006003871E-2</v>
      </c>
      <c r="I180" s="61">
        <v>682.10068176688696</v>
      </c>
      <c r="J180" s="48">
        <f t="shared" si="30"/>
        <v>653.58396473256948</v>
      </c>
      <c r="K180" s="61">
        <v>625.067247698252</v>
      </c>
      <c r="L180" s="48">
        <f>K180-((K180-M180)/4)</f>
        <v>617.48355288613323</v>
      </c>
      <c r="M180" s="61">
        <v>594.732468449777</v>
      </c>
      <c r="N180" s="61">
        <v>29.105034088344368</v>
      </c>
      <c r="O180" s="61">
        <v>26.253362384912613</v>
      </c>
      <c r="P180" s="61">
        <v>24.736623422488833</v>
      </c>
      <c r="Q180" s="61">
        <v>39.363999999999997</v>
      </c>
      <c r="R180" s="61">
        <v>164.83335026928157</v>
      </c>
      <c r="S180" s="52">
        <v>30</v>
      </c>
      <c r="T180" s="52">
        <v>1E-3</v>
      </c>
    </row>
    <row r="181" spans="2:32" ht="15" x14ac:dyDescent="0.25">
      <c r="B181" s="62" t="s">
        <v>364</v>
      </c>
      <c r="C181" s="62"/>
      <c r="D181" s="62"/>
      <c r="E181" s="62"/>
      <c r="F181" s="62"/>
      <c r="G181" s="62"/>
      <c r="H181" s="62"/>
      <c r="I181" s="62"/>
      <c r="J181" s="62"/>
      <c r="K181" s="62"/>
      <c r="L181" s="27"/>
      <c r="M181" s="62"/>
      <c r="N181" s="62"/>
      <c r="O181" s="62"/>
      <c r="P181" s="62"/>
      <c r="Q181" s="62"/>
      <c r="R181" s="62"/>
      <c r="S181" s="62"/>
      <c r="T181" s="62"/>
    </row>
    <row r="182" spans="2:32" s="1" customFormat="1" x14ac:dyDescent="0.2">
      <c r="B182" s="1" t="str">
        <f>D88</f>
        <v>T-TUR_NEW</v>
      </c>
      <c r="C182" s="1" t="str">
        <f>Commodities!B9&amp;","&amp;Commodities!B11&amp;","&amp;Commodities!B15</f>
        <v>TRADST,TRABDL,TRAELC</v>
      </c>
      <c r="D182" s="1" t="str">
        <f>Commodities!B23</f>
        <v>TTURS</v>
      </c>
      <c r="E182" s="63">
        <v>2019</v>
      </c>
      <c r="F182" s="64">
        <v>1</v>
      </c>
      <c r="G182" s="64">
        <v>1.05</v>
      </c>
      <c r="H182" s="64">
        <v>1.1000000000000001</v>
      </c>
      <c r="T182" s="63">
        <v>1</v>
      </c>
    </row>
    <row r="183" spans="2:32" s="1" customFormat="1" x14ac:dyDescent="0.2">
      <c r="B183" s="1" t="str">
        <f t="shared" ref="B183:B184" si="31">D89</f>
        <v>T-NAV_NEW</v>
      </c>
      <c r="C183" s="1" t="str">
        <f>Commodities!B9&amp;","&amp;Commodities!B11</f>
        <v>TRADST,TRABDL</v>
      </c>
      <c r="D183" s="1" t="str">
        <f>Commodities!B24</f>
        <v>TNAV</v>
      </c>
      <c r="E183" s="63">
        <v>2019</v>
      </c>
      <c r="F183" s="64">
        <v>1</v>
      </c>
      <c r="G183" s="64">
        <v>1.1000000000000001</v>
      </c>
      <c r="H183" s="64">
        <v>1.3</v>
      </c>
      <c r="T183" s="63">
        <v>1</v>
      </c>
    </row>
    <row r="184" spans="2:32" s="1" customFormat="1" x14ac:dyDescent="0.2">
      <c r="B184" s="1" t="str">
        <f t="shared" si="31"/>
        <v>T-OTH_NEW</v>
      </c>
      <c r="C184" s="1" t="str">
        <f>Commodities!B8&amp;","&amp;Commodities!B10&amp;","&amp;Commodities!B9&amp;","&amp;Commodities!B11</f>
        <v>TRAGSL,TRAETH,TRADST,TRABDL</v>
      </c>
      <c r="D184" s="1" t="str">
        <f>Commodities!B25</f>
        <v>TOTH</v>
      </c>
      <c r="E184" s="63">
        <v>2019</v>
      </c>
      <c r="F184" s="64">
        <v>1</v>
      </c>
      <c r="G184" s="64">
        <v>1.05</v>
      </c>
      <c r="H184" s="64">
        <v>1.1000000000000001</v>
      </c>
      <c r="T184" s="63">
        <v>1</v>
      </c>
    </row>
    <row r="185" spans="2:32" s="1" customFormat="1" ht="15" x14ac:dyDescent="0.25">
      <c r="B185" s="62" t="s">
        <v>375</v>
      </c>
      <c r="C185" s="62"/>
      <c r="D185" s="62"/>
      <c r="E185" s="62"/>
      <c r="F185" s="62"/>
      <c r="G185" s="62"/>
      <c r="H185" s="62"/>
      <c r="I185" s="62"/>
      <c r="J185" s="62"/>
      <c r="K185" s="62"/>
      <c r="L185" s="27"/>
      <c r="M185" s="62"/>
      <c r="N185" s="62"/>
      <c r="O185" s="62"/>
      <c r="P185" s="62"/>
      <c r="Q185" s="62"/>
      <c r="R185" s="62"/>
      <c r="S185" s="62"/>
      <c r="T185" s="62"/>
    </row>
    <row r="186" spans="2:32" s="1" customFormat="1" x14ac:dyDescent="0.2">
      <c r="B186" s="63" t="str">
        <f>Commodities!B129</f>
        <v>T-AVI_DOM_NEW</v>
      </c>
      <c r="C186" s="63" t="str">
        <f>Commodities!B18&amp;","&amp;Commodities!B12</f>
        <v>TRAKER,TRABJK</v>
      </c>
      <c r="D186" s="63" t="str">
        <f>Commodities!B26</f>
        <v>TAVIDOM</v>
      </c>
      <c r="E186" s="63">
        <v>2019</v>
      </c>
      <c r="F186" s="64">
        <v>1</v>
      </c>
      <c r="G186" s="64">
        <v>1.05</v>
      </c>
      <c r="H186" s="64">
        <v>1.1000000000000001</v>
      </c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63">
        <v>1</v>
      </c>
    </row>
    <row r="187" spans="2:32" x14ac:dyDescent="0.2">
      <c r="B187" s="65" t="str">
        <f>Commodities!B130</f>
        <v>T-AVI_INT_NEW</v>
      </c>
      <c r="C187" s="65" t="str">
        <f>Commodities!B18&amp;","&amp;Commodities!B12</f>
        <v>TRAKER,TRABJK</v>
      </c>
      <c r="D187" s="65" t="str">
        <f>Commodities!B27</f>
        <v>TAVIINT</v>
      </c>
      <c r="E187" s="65">
        <v>2019</v>
      </c>
      <c r="F187" s="67">
        <v>1</v>
      </c>
      <c r="G187" s="67">
        <v>1.05</v>
      </c>
      <c r="H187" s="67">
        <v>1.1000000000000001</v>
      </c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65">
        <v>1</v>
      </c>
    </row>
    <row r="190" spans="2:32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2:32" s="1" customFormat="1" x14ac:dyDescent="0.2"/>
    <row r="192" spans="2:32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2:32" ht="15" x14ac:dyDescent="0.25">
      <c r="B193" s="92"/>
      <c r="C193" s="92"/>
      <c r="D193" s="96" t="s">
        <v>0</v>
      </c>
      <c r="F193" s="95"/>
      <c r="G193" s="93"/>
      <c r="H193" s="93"/>
      <c r="I193" s="9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2:32" ht="15" x14ac:dyDescent="0.2">
      <c r="B194" s="94" t="s">
        <v>1</v>
      </c>
      <c r="C194" s="94" t="s">
        <v>3</v>
      </c>
      <c r="D194" s="97" t="s">
        <v>46</v>
      </c>
      <c r="E194" s="97" t="s">
        <v>384</v>
      </c>
      <c r="F194" s="97" t="s">
        <v>385</v>
      </c>
      <c r="G194" s="97" t="s">
        <v>386</v>
      </c>
      <c r="H194" s="97" t="s">
        <v>387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2:32" x14ac:dyDescent="0.2">
      <c r="B195" s="78" t="str">
        <f>B101</f>
        <v>T-MOT-ICE_GSL01</v>
      </c>
      <c r="C195" s="78" t="str">
        <f>Commodities!B8</f>
        <v>TRAGSL</v>
      </c>
      <c r="D195" s="88" t="s">
        <v>196</v>
      </c>
      <c r="E195" s="84">
        <v>0.96784365458672328</v>
      </c>
      <c r="F195" s="84">
        <v>1</v>
      </c>
      <c r="G195" s="84">
        <v>1</v>
      </c>
      <c r="H195" s="78">
        <v>5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2:32" x14ac:dyDescent="0.2">
      <c r="B196" s="81" t="str">
        <f>B195</f>
        <v>T-MOT-ICE_GSL01</v>
      </c>
      <c r="C196" s="81" t="str">
        <f>C195</f>
        <v>TRAGSL</v>
      </c>
      <c r="D196" s="91" t="s">
        <v>355</v>
      </c>
      <c r="E196" s="87">
        <v>0.96784365458672328</v>
      </c>
      <c r="F196" s="87">
        <v>0.95</v>
      </c>
      <c r="G196" s="87">
        <v>0.9</v>
      </c>
      <c r="H196" s="81">
        <v>5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2:32" x14ac:dyDescent="0.2">
      <c r="B197" s="86" t="str">
        <f>B104</f>
        <v>T-CAR-ICE_GSL21</v>
      </c>
      <c r="C197" s="86" t="str">
        <f>Commodities!B8</f>
        <v>TRAGSL</v>
      </c>
      <c r="D197" s="82" t="s">
        <v>196</v>
      </c>
      <c r="E197" s="79">
        <v>0.96784365458672328</v>
      </c>
      <c r="F197" s="79">
        <v>1</v>
      </c>
      <c r="G197" s="79">
        <v>1</v>
      </c>
      <c r="H197" s="86">
        <v>5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2:32" x14ac:dyDescent="0.2">
      <c r="B198" s="86" t="str">
        <f>B197</f>
        <v>T-CAR-ICE_GSL21</v>
      </c>
      <c r="C198" s="86" t="str">
        <f>C197</f>
        <v>TRAGSL</v>
      </c>
      <c r="D198" s="82" t="s">
        <v>355</v>
      </c>
      <c r="E198" s="79">
        <v>0.96784365458672328</v>
      </c>
      <c r="F198" s="79">
        <v>0.95</v>
      </c>
      <c r="G198" s="79">
        <v>0.9</v>
      </c>
      <c r="H198" s="86">
        <v>5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2:32" x14ac:dyDescent="0.2">
      <c r="B199" s="86" t="str">
        <f>B105</f>
        <v>T-CAR-ICE_DST21</v>
      </c>
      <c r="C199" s="86" t="str">
        <f>Commodities!B9</f>
        <v>TRADST</v>
      </c>
      <c r="D199" s="82" t="s">
        <v>196</v>
      </c>
      <c r="E199" s="79">
        <v>0.95903634682608185</v>
      </c>
      <c r="F199" s="79">
        <v>1</v>
      </c>
      <c r="G199" s="79">
        <v>1</v>
      </c>
      <c r="H199" s="86">
        <v>5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2:32" x14ac:dyDescent="0.2">
      <c r="B200" s="86" t="str">
        <f>B199</f>
        <v>T-CAR-ICE_DST21</v>
      </c>
      <c r="C200" s="86" t="str">
        <f>C199</f>
        <v>TRADST</v>
      </c>
      <c r="D200" s="82" t="s">
        <v>355</v>
      </c>
      <c r="E200" s="79">
        <v>0.95903634682608185</v>
      </c>
      <c r="F200" s="79">
        <v>0.95</v>
      </c>
      <c r="G200" s="79">
        <v>0.8</v>
      </c>
      <c r="H200" s="86">
        <v>5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2:32" x14ac:dyDescent="0.2">
      <c r="B201" s="86" t="str">
        <f>B106</f>
        <v>T-CAR-ICE_DF21</v>
      </c>
      <c r="C201" s="86" t="str">
        <f>Commodities!B13</f>
        <v>TRACNG</v>
      </c>
      <c r="D201" s="82" t="s">
        <v>196</v>
      </c>
      <c r="E201" s="79">
        <v>0.5</v>
      </c>
      <c r="F201" s="79">
        <v>0.5</v>
      </c>
      <c r="G201" s="79">
        <v>0.8</v>
      </c>
      <c r="H201" s="86">
        <v>5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2:32" x14ac:dyDescent="0.2">
      <c r="B202" s="86" t="str">
        <f>B201</f>
        <v>T-CAR-ICE_DF21</v>
      </c>
      <c r="C202" s="86" t="str">
        <f>C201</f>
        <v>TRACNG</v>
      </c>
      <c r="D202" s="82" t="s">
        <v>355</v>
      </c>
      <c r="E202" s="79">
        <v>0.4</v>
      </c>
      <c r="F202" s="79">
        <v>0.4</v>
      </c>
      <c r="G202" s="79">
        <v>0.4</v>
      </c>
      <c r="H202" s="86">
        <v>5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32" s="1" customFormat="1" x14ac:dyDescent="0.2">
      <c r="B203" s="86" t="str">
        <f>B107</f>
        <v>T-CAR-ICE_NGB21</v>
      </c>
      <c r="C203" s="86" t="str">
        <f>Commodities!B13</f>
        <v>TRACNG</v>
      </c>
      <c r="D203" s="82" t="s">
        <v>196</v>
      </c>
      <c r="E203" s="79">
        <v>0.5</v>
      </c>
      <c r="F203" s="79">
        <v>0.5</v>
      </c>
      <c r="G203" s="79">
        <v>1</v>
      </c>
      <c r="H203" s="86">
        <v>5</v>
      </c>
    </row>
    <row r="204" spans="2:32" s="1" customFormat="1" x14ac:dyDescent="0.2">
      <c r="B204" s="86" t="str">
        <f>B203</f>
        <v>T-CAR-ICE_NGB21</v>
      </c>
      <c r="C204" s="86" t="str">
        <f>C203</f>
        <v>TRACNG</v>
      </c>
      <c r="D204" s="82" t="s">
        <v>355</v>
      </c>
      <c r="E204" s="79">
        <v>0.5</v>
      </c>
      <c r="F204" s="79">
        <v>0.5</v>
      </c>
      <c r="G204" s="79">
        <v>0</v>
      </c>
      <c r="H204" s="86">
        <v>5</v>
      </c>
    </row>
    <row r="205" spans="2:32" x14ac:dyDescent="0.2">
      <c r="B205" s="86" t="str">
        <f>TRA!B108</f>
        <v>T-CAR-ICE_E8521</v>
      </c>
      <c r="C205" s="86" t="str">
        <f>Commodities!B10</f>
        <v>TRAETH</v>
      </c>
      <c r="D205" s="82" t="s">
        <v>196</v>
      </c>
      <c r="E205" s="79">
        <v>0.85</v>
      </c>
      <c r="F205" s="79">
        <v>0.85</v>
      </c>
      <c r="G205" s="79">
        <v>0.85</v>
      </c>
      <c r="H205" s="86">
        <v>5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32" x14ac:dyDescent="0.2">
      <c r="B206" s="86" t="str">
        <f>B205</f>
        <v>T-CAR-ICE_E8521</v>
      </c>
      <c r="C206" s="86" t="str">
        <f>C205</f>
        <v>TRAETH</v>
      </c>
      <c r="D206" s="82" t="s">
        <v>355</v>
      </c>
      <c r="E206" s="79">
        <v>0</v>
      </c>
      <c r="F206" s="79">
        <v>0</v>
      </c>
      <c r="G206" s="79">
        <v>0</v>
      </c>
      <c r="H206" s="86">
        <v>5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32" x14ac:dyDescent="0.2">
      <c r="B207" s="86" t="str">
        <f>B110</f>
        <v>T-CAR-HEV_GSL21</v>
      </c>
      <c r="C207" s="86" t="str">
        <f>Commodities!B8</f>
        <v>TRAGSL</v>
      </c>
      <c r="D207" s="82" t="s">
        <v>196</v>
      </c>
      <c r="E207" s="79">
        <v>0.96784365458672328</v>
      </c>
      <c r="F207" s="79">
        <v>1</v>
      </c>
      <c r="G207" s="79">
        <v>1</v>
      </c>
      <c r="H207" s="86">
        <v>5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32" ht="15" customHeight="1" x14ac:dyDescent="0.2">
      <c r="B208" s="86" t="str">
        <f>B207</f>
        <v>T-CAR-HEV_GSL21</v>
      </c>
      <c r="C208" s="86" t="str">
        <f>C207</f>
        <v>TRAGSL</v>
      </c>
      <c r="D208" s="82" t="s">
        <v>355</v>
      </c>
      <c r="E208" s="79">
        <v>0.96784365458672328</v>
      </c>
      <c r="F208" s="79">
        <v>0.95</v>
      </c>
      <c r="G208" s="79">
        <v>0.9</v>
      </c>
      <c r="H208" s="86">
        <v>5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x14ac:dyDescent="0.2">
      <c r="B209" s="86" t="str">
        <f>B111</f>
        <v>T-CAR-HEV_DST21</v>
      </c>
      <c r="C209" s="86" t="str">
        <f>Commodities!B9</f>
        <v>TRADST</v>
      </c>
      <c r="D209" s="82" t="s">
        <v>196</v>
      </c>
      <c r="E209" s="79">
        <v>0.95903634682608185</v>
      </c>
      <c r="F209" s="79">
        <v>1</v>
      </c>
      <c r="G209" s="79">
        <v>1</v>
      </c>
      <c r="H209" s="86">
        <v>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x14ac:dyDescent="0.2">
      <c r="B210" s="86" t="str">
        <f>B209</f>
        <v>T-CAR-HEV_DST21</v>
      </c>
      <c r="C210" s="86" t="str">
        <f>C209</f>
        <v>TRADST</v>
      </c>
      <c r="D210" s="82" t="s">
        <v>355</v>
      </c>
      <c r="E210" s="79">
        <v>0.95903634682608185</v>
      </c>
      <c r="F210" s="79">
        <v>0.95</v>
      </c>
      <c r="G210" s="79">
        <v>0.8</v>
      </c>
      <c r="H210" s="86">
        <v>5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x14ac:dyDescent="0.2">
      <c r="B211" s="86" t="str">
        <f>B112</f>
        <v>T-CAR-PHEV10_GSL21</v>
      </c>
      <c r="C211" s="86" t="str">
        <f>Commodities!B15</f>
        <v>TRAELC</v>
      </c>
      <c r="D211" s="82" t="s">
        <v>196</v>
      </c>
      <c r="E211" s="79">
        <v>0.5</v>
      </c>
      <c r="F211" s="79">
        <v>0.6</v>
      </c>
      <c r="G211" s="79">
        <v>0.8</v>
      </c>
      <c r="H211" s="86">
        <v>5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x14ac:dyDescent="0.2">
      <c r="B212" s="86" t="str">
        <f>B211</f>
        <v>T-CAR-PHEV10_GSL21</v>
      </c>
      <c r="C212" s="86" t="str">
        <f>C211</f>
        <v>TRAELC</v>
      </c>
      <c r="D212" s="82" t="s">
        <v>355</v>
      </c>
      <c r="E212" s="79">
        <v>0.3</v>
      </c>
      <c r="F212" s="79">
        <v>0.3</v>
      </c>
      <c r="G212" s="79">
        <v>0.3</v>
      </c>
      <c r="H212" s="86">
        <v>5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s="1" customFormat="1" x14ac:dyDescent="0.2">
      <c r="B213" s="86" t="str">
        <f>B113</f>
        <v>T-CAR-PHEV20_GSL21</v>
      </c>
      <c r="C213" s="86" t="str">
        <f>Commodities!B15</f>
        <v>TRAELC</v>
      </c>
      <c r="D213" s="82" t="s">
        <v>196</v>
      </c>
      <c r="E213" s="79">
        <v>0.5</v>
      </c>
      <c r="F213" s="79">
        <v>0.6</v>
      </c>
      <c r="G213" s="79">
        <v>0.8</v>
      </c>
      <c r="H213" s="86">
        <v>5</v>
      </c>
    </row>
    <row r="214" spans="2:26" s="1" customFormat="1" x14ac:dyDescent="0.2">
      <c r="B214" s="86" t="str">
        <f>B213</f>
        <v>T-CAR-PHEV20_GSL21</v>
      </c>
      <c r="C214" s="86" t="str">
        <f>C213</f>
        <v>TRAELC</v>
      </c>
      <c r="D214" s="82" t="s">
        <v>355</v>
      </c>
      <c r="E214" s="79">
        <v>0.3</v>
      </c>
      <c r="F214" s="79">
        <v>0.3</v>
      </c>
      <c r="G214" s="79">
        <v>0.3</v>
      </c>
      <c r="H214" s="86">
        <v>5</v>
      </c>
    </row>
    <row r="215" spans="2:26" s="1" customFormat="1" x14ac:dyDescent="0.2">
      <c r="B215" s="86" t="str">
        <f>B114</f>
        <v>T-CAR-PHEV40_GSL21</v>
      </c>
      <c r="C215" s="86" t="str">
        <f>Commodities!B15</f>
        <v>TRAELC</v>
      </c>
      <c r="D215" s="82" t="s">
        <v>196</v>
      </c>
      <c r="E215" s="79">
        <v>0.5</v>
      </c>
      <c r="F215" s="79">
        <v>0.6</v>
      </c>
      <c r="G215" s="79">
        <v>0.8</v>
      </c>
      <c r="H215" s="86">
        <v>5</v>
      </c>
    </row>
    <row r="216" spans="2:26" s="1" customFormat="1" x14ac:dyDescent="0.2">
      <c r="B216" s="86" t="str">
        <f>B215</f>
        <v>T-CAR-PHEV40_GSL21</v>
      </c>
      <c r="C216" s="86" t="str">
        <f>C215</f>
        <v>TRAELC</v>
      </c>
      <c r="D216" s="82" t="s">
        <v>355</v>
      </c>
      <c r="E216" s="79">
        <v>0.3</v>
      </c>
      <c r="F216" s="79">
        <v>0.3</v>
      </c>
      <c r="G216" s="79">
        <v>0.3</v>
      </c>
      <c r="H216" s="86">
        <v>5</v>
      </c>
    </row>
    <row r="217" spans="2:26" x14ac:dyDescent="0.2">
      <c r="B217" s="86" t="str">
        <f>B115</f>
        <v>T-CAR-PHEV10_DST21</v>
      </c>
      <c r="C217" s="86" t="s">
        <v>40</v>
      </c>
      <c r="D217" s="82" t="s">
        <v>196</v>
      </c>
      <c r="E217" s="79">
        <v>0.5</v>
      </c>
      <c r="F217" s="79">
        <v>0.6</v>
      </c>
      <c r="G217" s="79">
        <v>0.8</v>
      </c>
      <c r="H217" s="86">
        <v>5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x14ac:dyDescent="0.2">
      <c r="B218" s="86" t="str">
        <f>B217</f>
        <v>T-CAR-PHEV10_DST21</v>
      </c>
      <c r="C218" s="86" t="s">
        <v>40</v>
      </c>
      <c r="D218" s="82" t="s">
        <v>355</v>
      </c>
      <c r="E218" s="79">
        <v>0.3</v>
      </c>
      <c r="F218" s="79">
        <v>0.3</v>
      </c>
      <c r="G218" s="79">
        <v>0.3</v>
      </c>
      <c r="H218" s="86">
        <v>5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s="1" customFormat="1" x14ac:dyDescent="0.2">
      <c r="B219" s="86" t="str">
        <f>B116</f>
        <v>T-CAR-PHEV20_DST21</v>
      </c>
      <c r="C219" s="86" t="str">
        <f>Commodities!B15</f>
        <v>TRAELC</v>
      </c>
      <c r="D219" s="82" t="s">
        <v>196</v>
      </c>
      <c r="E219" s="79">
        <v>0.5</v>
      </c>
      <c r="F219" s="79">
        <v>0.6</v>
      </c>
      <c r="G219" s="79">
        <v>0.8</v>
      </c>
      <c r="H219" s="86">
        <v>5</v>
      </c>
    </row>
    <row r="220" spans="2:26" s="1" customFormat="1" x14ac:dyDescent="0.2">
      <c r="B220" s="86" t="str">
        <f>B219</f>
        <v>T-CAR-PHEV20_DST21</v>
      </c>
      <c r="C220" s="86" t="str">
        <f>C219</f>
        <v>TRAELC</v>
      </c>
      <c r="D220" s="82" t="s">
        <v>355</v>
      </c>
      <c r="E220" s="79">
        <v>0.3</v>
      </c>
      <c r="F220" s="79">
        <v>0.3</v>
      </c>
      <c r="G220" s="79">
        <v>0.3</v>
      </c>
      <c r="H220" s="86">
        <v>5</v>
      </c>
    </row>
    <row r="221" spans="2:26" s="1" customFormat="1" x14ac:dyDescent="0.2">
      <c r="B221" s="86" t="str">
        <f>B117</f>
        <v>T-CAR-PHEV40_DST21</v>
      </c>
      <c r="C221" s="86" t="str">
        <f>Commodities!B15</f>
        <v>TRAELC</v>
      </c>
      <c r="D221" s="82" t="s">
        <v>196</v>
      </c>
      <c r="E221" s="79">
        <v>0.5</v>
      </c>
      <c r="F221" s="79">
        <v>0.6</v>
      </c>
      <c r="G221" s="79">
        <v>0.8</v>
      </c>
      <c r="H221" s="86">
        <v>5</v>
      </c>
    </row>
    <row r="222" spans="2:26" s="1" customFormat="1" x14ac:dyDescent="0.2">
      <c r="B222" s="86" t="str">
        <f>B221</f>
        <v>T-CAR-PHEV40_DST21</v>
      </c>
      <c r="C222" s="86" t="str">
        <f>C221</f>
        <v>TRAELC</v>
      </c>
      <c r="D222" s="82" t="s">
        <v>355</v>
      </c>
      <c r="E222" s="79">
        <v>0.3</v>
      </c>
      <c r="F222" s="79">
        <v>0.3</v>
      </c>
      <c r="G222" s="79">
        <v>0.3</v>
      </c>
      <c r="H222" s="86">
        <v>5</v>
      </c>
    </row>
    <row r="223" spans="2:26" s="1" customFormat="1" x14ac:dyDescent="0.2">
      <c r="B223" s="81" t="str">
        <f>B124</f>
        <v>T-TAX-ICE_GSL31</v>
      </c>
      <c r="C223" s="81" t="str">
        <f>C197</f>
        <v>TRAGSL</v>
      </c>
      <c r="D223" s="91" t="str">
        <f t="shared" ref="D223:H223" si="32">D197</f>
        <v>UP</v>
      </c>
      <c r="E223" s="87">
        <f t="shared" si="32"/>
        <v>0.96784365458672328</v>
      </c>
      <c r="F223" s="87">
        <f t="shared" si="32"/>
        <v>1</v>
      </c>
      <c r="G223" s="87">
        <f t="shared" si="32"/>
        <v>1</v>
      </c>
      <c r="H223" s="81">
        <f t="shared" si="32"/>
        <v>5</v>
      </c>
    </row>
    <row r="224" spans="2:26" s="1" customFormat="1" x14ac:dyDescent="0.2">
      <c r="B224" s="81" t="str">
        <f>B223</f>
        <v>T-TAX-ICE_GSL31</v>
      </c>
      <c r="C224" s="81" t="str">
        <f t="shared" ref="C224:H248" si="33">C198</f>
        <v>TRAGSL</v>
      </c>
      <c r="D224" s="91" t="str">
        <f t="shared" si="33"/>
        <v>LO</v>
      </c>
      <c r="E224" s="87">
        <f t="shared" si="33"/>
        <v>0.96784365458672328</v>
      </c>
      <c r="F224" s="87">
        <f t="shared" si="33"/>
        <v>0.95</v>
      </c>
      <c r="G224" s="87">
        <f t="shared" si="33"/>
        <v>0.9</v>
      </c>
      <c r="H224" s="81">
        <f t="shared" si="33"/>
        <v>5</v>
      </c>
    </row>
    <row r="225" spans="2:26" s="1" customFormat="1" x14ac:dyDescent="0.2">
      <c r="B225" s="81" t="str">
        <f>B125</f>
        <v>T-TAX-ICE_DST31</v>
      </c>
      <c r="C225" s="81" t="str">
        <f t="shared" si="33"/>
        <v>TRADST</v>
      </c>
      <c r="D225" s="91" t="str">
        <f t="shared" si="33"/>
        <v>UP</v>
      </c>
      <c r="E225" s="87">
        <f t="shared" si="33"/>
        <v>0.95903634682608185</v>
      </c>
      <c r="F225" s="87">
        <f t="shared" si="33"/>
        <v>1</v>
      </c>
      <c r="G225" s="87">
        <f t="shared" si="33"/>
        <v>1</v>
      </c>
      <c r="H225" s="81">
        <f t="shared" si="33"/>
        <v>5</v>
      </c>
    </row>
    <row r="226" spans="2:26" s="1" customFormat="1" x14ac:dyDescent="0.2">
      <c r="B226" s="81" t="str">
        <f>B225</f>
        <v>T-TAX-ICE_DST31</v>
      </c>
      <c r="C226" s="81" t="str">
        <f t="shared" si="33"/>
        <v>TRADST</v>
      </c>
      <c r="D226" s="91" t="str">
        <f t="shared" si="33"/>
        <v>LO</v>
      </c>
      <c r="E226" s="87">
        <f t="shared" si="33"/>
        <v>0.95903634682608185</v>
      </c>
      <c r="F226" s="87">
        <f t="shared" si="33"/>
        <v>0.95</v>
      </c>
      <c r="G226" s="87">
        <f>G200</f>
        <v>0.8</v>
      </c>
      <c r="H226" s="81">
        <f t="shared" si="33"/>
        <v>5</v>
      </c>
    </row>
    <row r="227" spans="2:26" s="1" customFormat="1" x14ac:dyDescent="0.2">
      <c r="B227" s="81" t="str">
        <f>B126</f>
        <v>T-TAX-ICE_DF31</v>
      </c>
      <c r="C227" s="81" t="str">
        <f t="shared" si="33"/>
        <v>TRACNG</v>
      </c>
      <c r="D227" s="91" t="str">
        <f t="shared" si="33"/>
        <v>UP</v>
      </c>
      <c r="E227" s="87">
        <f t="shared" si="33"/>
        <v>0.5</v>
      </c>
      <c r="F227" s="87">
        <f t="shared" si="33"/>
        <v>0.5</v>
      </c>
      <c r="G227" s="87">
        <f t="shared" si="33"/>
        <v>0.8</v>
      </c>
      <c r="H227" s="81">
        <f t="shared" si="33"/>
        <v>5</v>
      </c>
    </row>
    <row r="228" spans="2:26" s="1" customFormat="1" x14ac:dyDescent="0.2">
      <c r="B228" s="81" t="str">
        <f>B227</f>
        <v>T-TAX-ICE_DF31</v>
      </c>
      <c r="C228" s="81" t="str">
        <f t="shared" si="33"/>
        <v>TRACNG</v>
      </c>
      <c r="D228" s="91" t="str">
        <f t="shared" si="33"/>
        <v>LO</v>
      </c>
      <c r="E228" s="87">
        <f t="shared" si="33"/>
        <v>0.4</v>
      </c>
      <c r="F228" s="87">
        <f t="shared" si="33"/>
        <v>0.4</v>
      </c>
      <c r="G228" s="87">
        <f t="shared" si="33"/>
        <v>0.4</v>
      </c>
      <c r="H228" s="81">
        <f t="shared" si="33"/>
        <v>5</v>
      </c>
    </row>
    <row r="229" spans="2:26" x14ac:dyDescent="0.2">
      <c r="B229" s="81" t="str">
        <f>B127</f>
        <v>T-TAX-ICE_NGB31</v>
      </c>
      <c r="C229" s="81" t="str">
        <f t="shared" si="33"/>
        <v>TRACNG</v>
      </c>
      <c r="D229" s="91" t="str">
        <f t="shared" si="33"/>
        <v>UP</v>
      </c>
      <c r="E229" s="87">
        <f t="shared" si="33"/>
        <v>0.5</v>
      </c>
      <c r="F229" s="87">
        <f t="shared" si="33"/>
        <v>0.5</v>
      </c>
      <c r="G229" s="87">
        <f t="shared" si="33"/>
        <v>1</v>
      </c>
      <c r="H229" s="81">
        <f t="shared" si="33"/>
        <v>5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x14ac:dyDescent="0.2">
      <c r="B230" s="81" t="str">
        <f>B229</f>
        <v>T-TAX-ICE_NGB31</v>
      </c>
      <c r="C230" s="81" t="str">
        <f t="shared" si="33"/>
        <v>TRACNG</v>
      </c>
      <c r="D230" s="91" t="str">
        <f t="shared" si="33"/>
        <v>LO</v>
      </c>
      <c r="E230" s="87">
        <f t="shared" si="33"/>
        <v>0.5</v>
      </c>
      <c r="F230" s="87">
        <f t="shared" si="33"/>
        <v>0.5</v>
      </c>
      <c r="G230" s="87">
        <f t="shared" si="33"/>
        <v>0</v>
      </c>
      <c r="H230" s="81">
        <f t="shared" si="33"/>
        <v>5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x14ac:dyDescent="0.2">
      <c r="B231" s="81" t="str">
        <f>B128</f>
        <v>T-TAX-ICE_E8531</v>
      </c>
      <c r="C231" s="81" t="str">
        <f t="shared" si="33"/>
        <v>TRAETH</v>
      </c>
      <c r="D231" s="91" t="str">
        <f t="shared" si="33"/>
        <v>UP</v>
      </c>
      <c r="E231" s="87">
        <f t="shared" si="33"/>
        <v>0.85</v>
      </c>
      <c r="F231" s="87">
        <f t="shared" si="33"/>
        <v>0.85</v>
      </c>
      <c r="G231" s="87">
        <f t="shared" si="33"/>
        <v>0.85</v>
      </c>
      <c r="H231" s="81">
        <f t="shared" si="33"/>
        <v>5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x14ac:dyDescent="0.2">
      <c r="B232" s="81" t="str">
        <f>B231</f>
        <v>T-TAX-ICE_E8531</v>
      </c>
      <c r="C232" s="81" t="str">
        <f t="shared" si="33"/>
        <v>TRAETH</v>
      </c>
      <c r="D232" s="91" t="str">
        <f t="shared" si="33"/>
        <v>LO</v>
      </c>
      <c r="E232" s="87">
        <f t="shared" si="33"/>
        <v>0</v>
      </c>
      <c r="F232" s="87">
        <f t="shared" si="33"/>
        <v>0</v>
      </c>
      <c r="G232" s="87">
        <f t="shared" si="33"/>
        <v>0</v>
      </c>
      <c r="H232" s="81">
        <f t="shared" si="33"/>
        <v>5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x14ac:dyDescent="0.2">
      <c r="B233" s="81" t="str">
        <f>B130</f>
        <v>T-TAX-HEV_GSL31</v>
      </c>
      <c r="C233" s="81" t="str">
        <f t="shared" si="33"/>
        <v>TRAGSL</v>
      </c>
      <c r="D233" s="91" t="str">
        <f t="shared" si="33"/>
        <v>UP</v>
      </c>
      <c r="E233" s="87">
        <f t="shared" si="33"/>
        <v>0.96784365458672328</v>
      </c>
      <c r="F233" s="87">
        <f t="shared" si="33"/>
        <v>1</v>
      </c>
      <c r="G233" s="87">
        <f t="shared" si="33"/>
        <v>1</v>
      </c>
      <c r="H233" s="81">
        <f t="shared" si="33"/>
        <v>5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x14ac:dyDescent="0.2">
      <c r="B234" s="81" t="str">
        <f>B233</f>
        <v>T-TAX-HEV_GSL31</v>
      </c>
      <c r="C234" s="81" t="str">
        <f t="shared" si="33"/>
        <v>TRAGSL</v>
      </c>
      <c r="D234" s="91" t="str">
        <f t="shared" si="33"/>
        <v>LO</v>
      </c>
      <c r="E234" s="87">
        <f t="shared" si="33"/>
        <v>0.96784365458672328</v>
      </c>
      <c r="F234" s="87">
        <f t="shared" si="33"/>
        <v>0.95</v>
      </c>
      <c r="G234" s="87">
        <f t="shared" si="33"/>
        <v>0.9</v>
      </c>
      <c r="H234" s="81">
        <f t="shared" si="33"/>
        <v>5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s="1" customFormat="1" x14ac:dyDescent="0.2">
      <c r="B235" s="81" t="str">
        <f>B131</f>
        <v>T-TAX-HEV_DST31</v>
      </c>
      <c r="C235" s="81" t="str">
        <f t="shared" si="33"/>
        <v>TRADST</v>
      </c>
      <c r="D235" s="91" t="str">
        <f t="shared" si="33"/>
        <v>UP</v>
      </c>
      <c r="E235" s="87">
        <f t="shared" si="33"/>
        <v>0.95903634682608185</v>
      </c>
      <c r="F235" s="87">
        <f t="shared" si="33"/>
        <v>1</v>
      </c>
      <c r="G235" s="87">
        <f t="shared" si="33"/>
        <v>1</v>
      </c>
      <c r="H235" s="81">
        <f t="shared" si="33"/>
        <v>5</v>
      </c>
    </row>
    <row r="236" spans="2:26" s="1" customFormat="1" x14ac:dyDescent="0.2">
      <c r="B236" s="81" t="str">
        <f>B235</f>
        <v>T-TAX-HEV_DST31</v>
      </c>
      <c r="C236" s="81" t="str">
        <f t="shared" si="33"/>
        <v>TRADST</v>
      </c>
      <c r="D236" s="91" t="str">
        <f t="shared" si="33"/>
        <v>LO</v>
      </c>
      <c r="E236" s="87">
        <f t="shared" si="33"/>
        <v>0.95903634682608185</v>
      </c>
      <c r="F236" s="87">
        <f t="shared" si="33"/>
        <v>0.95</v>
      </c>
      <c r="G236" s="87">
        <f t="shared" si="33"/>
        <v>0.8</v>
      </c>
      <c r="H236" s="81">
        <f t="shared" si="33"/>
        <v>5</v>
      </c>
    </row>
    <row r="237" spans="2:26" s="1" customFormat="1" x14ac:dyDescent="0.2">
      <c r="B237" s="81" t="str">
        <f>B132</f>
        <v>T-TAX-PHEV10_GSL31</v>
      </c>
      <c r="C237" s="81" t="str">
        <f t="shared" si="33"/>
        <v>TRAELC</v>
      </c>
      <c r="D237" s="91" t="str">
        <f t="shared" si="33"/>
        <v>UP</v>
      </c>
      <c r="E237" s="87">
        <f t="shared" si="33"/>
        <v>0.5</v>
      </c>
      <c r="F237" s="87">
        <f t="shared" si="33"/>
        <v>0.6</v>
      </c>
      <c r="G237" s="87">
        <f t="shared" si="33"/>
        <v>0.8</v>
      </c>
      <c r="H237" s="81">
        <f t="shared" si="33"/>
        <v>5</v>
      </c>
    </row>
    <row r="238" spans="2:26" s="1" customFormat="1" x14ac:dyDescent="0.2">
      <c r="B238" s="81" t="str">
        <f>B237</f>
        <v>T-TAX-PHEV10_GSL31</v>
      </c>
      <c r="C238" s="81" t="str">
        <f t="shared" si="33"/>
        <v>TRAELC</v>
      </c>
      <c r="D238" s="91" t="str">
        <f t="shared" si="33"/>
        <v>LO</v>
      </c>
      <c r="E238" s="87">
        <f t="shared" si="33"/>
        <v>0.3</v>
      </c>
      <c r="F238" s="87">
        <f t="shared" si="33"/>
        <v>0.3</v>
      </c>
      <c r="G238" s="87">
        <f t="shared" si="33"/>
        <v>0.3</v>
      </c>
      <c r="H238" s="81">
        <f t="shared" si="33"/>
        <v>5</v>
      </c>
    </row>
    <row r="239" spans="2:26" s="1" customFormat="1" x14ac:dyDescent="0.2">
      <c r="B239" s="81" t="str">
        <f>B133</f>
        <v>T-TAX-PHEV20_GSL31</v>
      </c>
      <c r="C239" s="81" t="str">
        <f t="shared" si="33"/>
        <v>TRAELC</v>
      </c>
      <c r="D239" s="91" t="str">
        <f t="shared" si="33"/>
        <v>UP</v>
      </c>
      <c r="E239" s="87">
        <f t="shared" si="33"/>
        <v>0.5</v>
      </c>
      <c r="F239" s="87">
        <f t="shared" si="33"/>
        <v>0.6</v>
      </c>
      <c r="G239" s="87">
        <f t="shared" si="33"/>
        <v>0.8</v>
      </c>
      <c r="H239" s="81">
        <f t="shared" si="33"/>
        <v>5</v>
      </c>
    </row>
    <row r="240" spans="2:26" s="1" customFormat="1" x14ac:dyDescent="0.2">
      <c r="B240" s="81" t="str">
        <f>B239</f>
        <v>T-TAX-PHEV20_GSL31</v>
      </c>
      <c r="C240" s="81" t="str">
        <f t="shared" si="33"/>
        <v>TRAELC</v>
      </c>
      <c r="D240" s="91" t="str">
        <f t="shared" si="33"/>
        <v>LO</v>
      </c>
      <c r="E240" s="87">
        <f t="shared" si="33"/>
        <v>0.3</v>
      </c>
      <c r="F240" s="87">
        <f t="shared" si="33"/>
        <v>0.3</v>
      </c>
      <c r="G240" s="87">
        <f t="shared" si="33"/>
        <v>0.3</v>
      </c>
      <c r="H240" s="81">
        <f t="shared" si="33"/>
        <v>5</v>
      </c>
    </row>
    <row r="241" spans="2:26" s="1" customFormat="1" x14ac:dyDescent="0.2">
      <c r="B241" s="81" t="str">
        <f>B134</f>
        <v>T-TAX-PHEV40_GSL31</v>
      </c>
      <c r="C241" s="81" t="str">
        <f t="shared" si="33"/>
        <v>TRAELC</v>
      </c>
      <c r="D241" s="91" t="str">
        <f t="shared" si="33"/>
        <v>UP</v>
      </c>
      <c r="E241" s="87">
        <f t="shared" si="33"/>
        <v>0.5</v>
      </c>
      <c r="F241" s="87">
        <f t="shared" si="33"/>
        <v>0.6</v>
      </c>
      <c r="G241" s="87">
        <f t="shared" si="33"/>
        <v>0.8</v>
      </c>
      <c r="H241" s="81">
        <f t="shared" si="33"/>
        <v>5</v>
      </c>
    </row>
    <row r="242" spans="2:26" s="1" customFormat="1" x14ac:dyDescent="0.2">
      <c r="B242" s="81" t="str">
        <f>B241</f>
        <v>T-TAX-PHEV40_GSL31</v>
      </c>
      <c r="C242" s="81" t="str">
        <f t="shared" si="33"/>
        <v>TRAELC</v>
      </c>
      <c r="D242" s="91" t="str">
        <f t="shared" si="33"/>
        <v>LO</v>
      </c>
      <c r="E242" s="87">
        <f t="shared" si="33"/>
        <v>0.3</v>
      </c>
      <c r="F242" s="87">
        <f t="shared" si="33"/>
        <v>0.3</v>
      </c>
      <c r="G242" s="87">
        <f t="shared" si="33"/>
        <v>0.3</v>
      </c>
      <c r="H242" s="81">
        <f t="shared" si="33"/>
        <v>5</v>
      </c>
    </row>
    <row r="243" spans="2:26" s="1" customFormat="1" x14ac:dyDescent="0.2">
      <c r="B243" s="81" t="str">
        <f>B135</f>
        <v>T-TAX-PHEV10_DST31</v>
      </c>
      <c r="C243" s="81" t="str">
        <f t="shared" si="33"/>
        <v>TRAELC</v>
      </c>
      <c r="D243" s="91" t="str">
        <f t="shared" si="33"/>
        <v>UP</v>
      </c>
      <c r="E243" s="87">
        <f t="shared" si="33"/>
        <v>0.5</v>
      </c>
      <c r="F243" s="87">
        <f t="shared" si="33"/>
        <v>0.6</v>
      </c>
      <c r="G243" s="87">
        <f t="shared" si="33"/>
        <v>0.8</v>
      </c>
      <c r="H243" s="81">
        <f t="shared" si="33"/>
        <v>5</v>
      </c>
    </row>
    <row r="244" spans="2:26" s="1" customFormat="1" x14ac:dyDescent="0.2">
      <c r="B244" s="81" t="str">
        <f>B243</f>
        <v>T-TAX-PHEV10_DST31</v>
      </c>
      <c r="C244" s="81" t="str">
        <f t="shared" si="33"/>
        <v>TRAELC</v>
      </c>
      <c r="D244" s="91" t="str">
        <f t="shared" si="33"/>
        <v>LO</v>
      </c>
      <c r="E244" s="87">
        <f t="shared" si="33"/>
        <v>0.3</v>
      </c>
      <c r="F244" s="87">
        <f t="shared" si="33"/>
        <v>0.3</v>
      </c>
      <c r="G244" s="87">
        <f t="shared" si="33"/>
        <v>0.3</v>
      </c>
      <c r="H244" s="81">
        <f t="shared" si="33"/>
        <v>5</v>
      </c>
    </row>
    <row r="245" spans="2:26" s="1" customFormat="1" x14ac:dyDescent="0.2">
      <c r="B245" s="81" t="str">
        <f>B136</f>
        <v>T-TAX-PHEV20_DST31</v>
      </c>
      <c r="C245" s="81" t="str">
        <f t="shared" si="33"/>
        <v>TRAELC</v>
      </c>
      <c r="D245" s="91" t="str">
        <f t="shared" si="33"/>
        <v>UP</v>
      </c>
      <c r="E245" s="87">
        <f t="shared" si="33"/>
        <v>0.5</v>
      </c>
      <c r="F245" s="87">
        <f t="shared" si="33"/>
        <v>0.6</v>
      </c>
      <c r="G245" s="87">
        <f t="shared" si="33"/>
        <v>0.8</v>
      </c>
      <c r="H245" s="81">
        <f t="shared" si="33"/>
        <v>5</v>
      </c>
    </row>
    <row r="246" spans="2:26" s="1" customFormat="1" x14ac:dyDescent="0.2">
      <c r="B246" s="81" t="str">
        <f>B245</f>
        <v>T-TAX-PHEV20_DST31</v>
      </c>
      <c r="C246" s="81" t="str">
        <f t="shared" si="33"/>
        <v>TRAELC</v>
      </c>
      <c r="D246" s="91" t="str">
        <f t="shared" si="33"/>
        <v>LO</v>
      </c>
      <c r="E246" s="87">
        <f t="shared" si="33"/>
        <v>0.3</v>
      </c>
      <c r="F246" s="87">
        <f t="shared" si="33"/>
        <v>0.3</v>
      </c>
      <c r="G246" s="87">
        <f t="shared" si="33"/>
        <v>0.3</v>
      </c>
      <c r="H246" s="81">
        <f t="shared" si="33"/>
        <v>5</v>
      </c>
    </row>
    <row r="247" spans="2:26" s="1" customFormat="1" x14ac:dyDescent="0.2">
      <c r="B247" s="81" t="str">
        <f>B137</f>
        <v>T-TAX-PHEV40_DST31</v>
      </c>
      <c r="C247" s="81" t="str">
        <f t="shared" si="33"/>
        <v>TRAELC</v>
      </c>
      <c r="D247" s="91" t="str">
        <f t="shared" si="33"/>
        <v>UP</v>
      </c>
      <c r="E247" s="87">
        <f t="shared" si="33"/>
        <v>0.5</v>
      </c>
      <c r="F247" s="87">
        <f t="shared" si="33"/>
        <v>0.6</v>
      </c>
      <c r="G247" s="87">
        <f t="shared" si="33"/>
        <v>0.8</v>
      </c>
      <c r="H247" s="81">
        <f t="shared" si="33"/>
        <v>5</v>
      </c>
    </row>
    <row r="248" spans="2:26" s="1" customFormat="1" x14ac:dyDescent="0.2">
      <c r="B248" s="81" t="str">
        <f>B247</f>
        <v>T-TAX-PHEV40_DST31</v>
      </c>
      <c r="C248" s="81" t="str">
        <f t="shared" si="33"/>
        <v>TRAELC</v>
      </c>
      <c r="D248" s="91" t="str">
        <f t="shared" si="33"/>
        <v>LO</v>
      </c>
      <c r="E248" s="87">
        <f t="shared" si="33"/>
        <v>0.3</v>
      </c>
      <c r="F248" s="87">
        <f t="shared" si="33"/>
        <v>0.3</v>
      </c>
      <c r="G248" s="87">
        <f t="shared" si="33"/>
        <v>0.3</v>
      </c>
      <c r="H248" s="81">
        <f t="shared" si="33"/>
        <v>5</v>
      </c>
    </row>
    <row r="249" spans="2:26" s="1" customFormat="1" x14ac:dyDescent="0.2">
      <c r="B249" s="86" t="str">
        <f>B144</f>
        <v>T-BUS-ICE_DST41</v>
      </c>
      <c r="C249" s="86" t="str">
        <f>Commodities!B9</f>
        <v>TRADST</v>
      </c>
      <c r="D249" s="82" t="str">
        <f t="shared" ref="D249" si="34">D223</f>
        <v>UP</v>
      </c>
      <c r="E249" s="79">
        <v>0.95903634682608185</v>
      </c>
      <c r="F249" s="79">
        <v>1</v>
      </c>
      <c r="G249" s="79">
        <v>1</v>
      </c>
      <c r="H249" s="86">
        <v>5</v>
      </c>
    </row>
    <row r="250" spans="2:26" s="1" customFormat="1" x14ac:dyDescent="0.2">
      <c r="B250" s="86" t="str">
        <f>B249</f>
        <v>T-BUS-ICE_DST41</v>
      </c>
      <c r="C250" s="86" t="str">
        <f>C249</f>
        <v>TRADST</v>
      </c>
      <c r="D250" s="82" t="str">
        <f t="shared" ref="D250" si="35">D224</f>
        <v>LO</v>
      </c>
      <c r="E250" s="79">
        <v>0.95903634682608185</v>
      </c>
      <c r="F250" s="79">
        <v>0.95</v>
      </c>
      <c r="G250" s="79">
        <v>0.8</v>
      </c>
      <c r="H250" s="86">
        <v>5</v>
      </c>
    </row>
    <row r="251" spans="2:26" s="1" customFormat="1" x14ac:dyDescent="0.2">
      <c r="B251" s="86" t="str">
        <f>B146</f>
        <v>T-BUS-ICE_NGB41</v>
      </c>
      <c r="C251" s="86" t="str">
        <f>Commodities!B13</f>
        <v>TRACNG</v>
      </c>
      <c r="D251" s="82" t="str">
        <f t="shared" ref="D251" si="36">D225</f>
        <v>UP</v>
      </c>
      <c r="E251" s="79">
        <v>0.5</v>
      </c>
      <c r="F251" s="79">
        <v>0.5</v>
      </c>
      <c r="G251" s="79">
        <v>1</v>
      </c>
      <c r="H251" s="86">
        <v>5</v>
      </c>
    </row>
    <row r="252" spans="2:26" s="1" customFormat="1" x14ac:dyDescent="0.2">
      <c r="B252" s="86" t="str">
        <f>B251</f>
        <v>T-BUS-ICE_NGB41</v>
      </c>
      <c r="C252" s="86" t="str">
        <f>C251</f>
        <v>TRACNG</v>
      </c>
      <c r="D252" s="82" t="str">
        <f t="shared" ref="D252" si="37">D226</f>
        <v>LO</v>
      </c>
      <c r="E252" s="79">
        <v>0.5</v>
      </c>
      <c r="F252" s="79">
        <v>0.5</v>
      </c>
      <c r="G252" s="79">
        <v>0</v>
      </c>
      <c r="H252" s="86">
        <v>5</v>
      </c>
    </row>
    <row r="253" spans="2:26" s="1" customFormat="1" x14ac:dyDescent="0.2">
      <c r="B253" s="81" t="str">
        <f>B152</f>
        <v>T-HPT-ICE_DST51</v>
      </c>
      <c r="C253" s="81" t="str">
        <f>Commodities!B9</f>
        <v>TRADST</v>
      </c>
      <c r="D253" s="91" t="s">
        <v>196</v>
      </c>
      <c r="E253" s="87">
        <v>1</v>
      </c>
      <c r="F253" s="87">
        <v>1</v>
      </c>
      <c r="G253" s="87">
        <v>1</v>
      </c>
      <c r="H253" s="81">
        <v>5</v>
      </c>
    </row>
    <row r="254" spans="2:26" x14ac:dyDescent="0.2">
      <c r="B254" s="81" t="str">
        <f>B253</f>
        <v>T-HPT-ICE_DST51</v>
      </c>
      <c r="C254" s="81" t="str">
        <f>C253</f>
        <v>TRADST</v>
      </c>
      <c r="D254" s="91" t="s">
        <v>355</v>
      </c>
      <c r="E254" s="87">
        <v>1</v>
      </c>
      <c r="F254" s="87">
        <v>1</v>
      </c>
      <c r="G254" s="87">
        <v>0.95</v>
      </c>
      <c r="H254" s="81">
        <v>5</v>
      </c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x14ac:dyDescent="0.2">
      <c r="B255" s="86" t="str">
        <f>B154</f>
        <v>T-LGT-ICE_DST61</v>
      </c>
      <c r="C255" s="86" t="str">
        <f>Commodities!B9</f>
        <v>TRADST</v>
      </c>
      <c r="D255" s="82" t="s">
        <v>196</v>
      </c>
      <c r="E255" s="79">
        <v>0.95903634682608185</v>
      </c>
      <c r="F255" s="79">
        <v>1</v>
      </c>
      <c r="G255" s="79">
        <v>1</v>
      </c>
      <c r="H255" s="86">
        <v>5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x14ac:dyDescent="0.2">
      <c r="B256" s="86" t="str">
        <f>B255</f>
        <v>T-LGT-ICE_DST61</v>
      </c>
      <c r="C256" s="86" t="str">
        <f>C255</f>
        <v>TRADST</v>
      </c>
      <c r="D256" s="82" t="s">
        <v>355</v>
      </c>
      <c r="E256" s="79">
        <v>0.95903634682608185</v>
      </c>
      <c r="F256" s="79">
        <v>0.95</v>
      </c>
      <c r="G256" s="79">
        <v>0.8</v>
      </c>
      <c r="H256" s="86">
        <v>5</v>
      </c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x14ac:dyDescent="0.2">
      <c r="B257" s="86" t="str">
        <f>B155</f>
        <v>T-LGT-HEV_DST61</v>
      </c>
      <c r="C257" s="86" t="str">
        <f>Commodities!B9</f>
        <v>TRADST</v>
      </c>
      <c r="D257" s="82" t="s">
        <v>196</v>
      </c>
      <c r="E257" s="79">
        <v>0.95903634682608185</v>
      </c>
      <c r="F257" s="79">
        <v>1</v>
      </c>
      <c r="G257" s="79">
        <v>1</v>
      </c>
      <c r="H257" s="86">
        <v>5</v>
      </c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x14ac:dyDescent="0.2">
      <c r="B258" s="86" t="str">
        <f>B257</f>
        <v>T-LGT-HEV_DST61</v>
      </c>
      <c r="C258" s="86" t="str">
        <f>C257</f>
        <v>TRADST</v>
      </c>
      <c r="D258" s="82" t="s">
        <v>355</v>
      </c>
      <c r="E258" s="79">
        <v>0.95903634682608185</v>
      </c>
      <c r="F258" s="79">
        <v>0.95</v>
      </c>
      <c r="G258" s="79">
        <v>0.8</v>
      </c>
      <c r="H258" s="86">
        <v>5</v>
      </c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s="1" customFormat="1" x14ac:dyDescent="0.2">
      <c r="B259" s="86" t="str">
        <f>B156</f>
        <v>T-LGT-PHEV_DST61</v>
      </c>
      <c r="C259" s="86" t="str">
        <f>Commodities!B15</f>
        <v>TRAELC</v>
      </c>
      <c r="D259" s="82" t="s">
        <v>196</v>
      </c>
      <c r="E259" s="79">
        <v>0.5</v>
      </c>
      <c r="F259" s="79">
        <v>0.6</v>
      </c>
      <c r="G259" s="79">
        <v>0.8</v>
      </c>
      <c r="H259" s="86">
        <v>5</v>
      </c>
    </row>
    <row r="260" spans="2:26" s="1" customFormat="1" x14ac:dyDescent="0.2">
      <c r="B260" s="86" t="str">
        <f>B259</f>
        <v>T-LGT-PHEV_DST61</v>
      </c>
      <c r="C260" s="86" t="str">
        <f>C259</f>
        <v>TRAELC</v>
      </c>
      <c r="D260" s="82" t="s">
        <v>355</v>
      </c>
      <c r="E260" s="79">
        <v>0.3</v>
      </c>
      <c r="F260" s="79">
        <v>0.3</v>
      </c>
      <c r="G260" s="79">
        <v>0.3</v>
      </c>
      <c r="H260" s="86">
        <v>5</v>
      </c>
    </row>
    <row r="261" spans="2:26" s="1" customFormat="1" x14ac:dyDescent="0.2">
      <c r="B261" s="86" t="str">
        <f>B157</f>
        <v>T-LGT-ICE_NGB61</v>
      </c>
      <c r="C261" s="86" t="str">
        <f>Commodities!B13</f>
        <v>TRACNG</v>
      </c>
      <c r="D261" s="82" t="s">
        <v>196</v>
      </c>
      <c r="E261" s="79">
        <v>0.5</v>
      </c>
      <c r="F261" s="79">
        <v>0.5</v>
      </c>
      <c r="G261" s="79">
        <v>1</v>
      </c>
      <c r="H261" s="86">
        <v>5</v>
      </c>
    </row>
    <row r="262" spans="2:26" s="1" customFormat="1" x14ac:dyDescent="0.2">
      <c r="B262" s="86" t="str">
        <f>B261</f>
        <v>T-LGT-ICE_NGB61</v>
      </c>
      <c r="C262" s="86" t="str">
        <f>C261</f>
        <v>TRACNG</v>
      </c>
      <c r="D262" s="82" t="s">
        <v>355</v>
      </c>
      <c r="E262" s="79">
        <v>0.5</v>
      </c>
      <c r="F262" s="79">
        <v>0.5</v>
      </c>
      <c r="G262" s="79">
        <v>0</v>
      </c>
      <c r="H262" s="86">
        <v>5</v>
      </c>
    </row>
    <row r="263" spans="2:26" s="1" customFormat="1" x14ac:dyDescent="0.2">
      <c r="B263" s="86" t="str">
        <f>B158</f>
        <v>T-LGT-PHEV_NGB61</v>
      </c>
      <c r="C263" s="86" t="str">
        <f>Commodities!B15</f>
        <v>TRAELC</v>
      </c>
      <c r="D263" s="82" t="s">
        <v>196</v>
      </c>
      <c r="E263" s="79">
        <v>0.5</v>
      </c>
      <c r="F263" s="79">
        <v>0.6</v>
      </c>
      <c r="G263" s="79">
        <v>0.8</v>
      </c>
      <c r="H263" s="86">
        <v>5</v>
      </c>
    </row>
    <row r="264" spans="2:26" s="1" customFormat="1" x14ac:dyDescent="0.2">
      <c r="B264" s="86" t="str">
        <f>B263</f>
        <v>T-LGT-PHEV_NGB61</v>
      </c>
      <c r="C264" s="86" t="str">
        <f>C263</f>
        <v>TRAELC</v>
      </c>
      <c r="D264" s="82" t="s">
        <v>355</v>
      </c>
      <c r="E264" s="79">
        <v>0.3</v>
      </c>
      <c r="F264" s="79">
        <v>0.3</v>
      </c>
      <c r="G264" s="79">
        <v>0.3</v>
      </c>
      <c r="H264" s="86">
        <v>5</v>
      </c>
    </row>
    <row r="265" spans="2:26" x14ac:dyDescent="0.2">
      <c r="B265" s="81" t="str">
        <f>B162</f>
        <v>T-MGT-ICE_DST71</v>
      </c>
      <c r="C265" s="81" t="str">
        <f>Commodities!B9</f>
        <v>TRADST</v>
      </c>
      <c r="D265" s="91" t="s">
        <v>196</v>
      </c>
      <c r="E265" s="87">
        <v>0.95903634682608174</v>
      </c>
      <c r="F265" s="87">
        <v>1</v>
      </c>
      <c r="G265" s="87">
        <v>1</v>
      </c>
      <c r="H265" s="81">
        <v>5</v>
      </c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x14ac:dyDescent="0.2">
      <c r="B266" s="81" t="str">
        <f>B265</f>
        <v>T-MGT-ICE_DST71</v>
      </c>
      <c r="C266" s="81" t="str">
        <f>C265</f>
        <v>TRADST</v>
      </c>
      <c r="D266" s="91" t="s">
        <v>355</v>
      </c>
      <c r="E266" s="87">
        <v>0.95903634682608174</v>
      </c>
      <c r="F266" s="87">
        <v>0.95</v>
      </c>
      <c r="G266" s="87">
        <v>0.8</v>
      </c>
      <c r="H266" s="81">
        <v>5</v>
      </c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s="1" customFormat="1" x14ac:dyDescent="0.2">
      <c r="B267" s="81" t="str">
        <f>B163</f>
        <v>T-MGT-HEV_DST71</v>
      </c>
      <c r="C267" s="81" t="str">
        <f>Commodities!B9</f>
        <v>TRADST</v>
      </c>
      <c r="D267" s="91" t="s">
        <v>196</v>
      </c>
      <c r="E267" s="87">
        <v>0.95903634682608174</v>
      </c>
      <c r="F267" s="87">
        <v>1</v>
      </c>
      <c r="G267" s="87">
        <v>1</v>
      </c>
      <c r="H267" s="81">
        <v>5</v>
      </c>
    </row>
    <row r="268" spans="2:26" s="1" customFormat="1" x14ac:dyDescent="0.2">
      <c r="B268" s="81" t="str">
        <f>B267</f>
        <v>T-MGT-HEV_DST71</v>
      </c>
      <c r="C268" s="81" t="str">
        <f>C267</f>
        <v>TRADST</v>
      </c>
      <c r="D268" s="91" t="s">
        <v>355</v>
      </c>
      <c r="E268" s="87">
        <v>0.95903634682608174</v>
      </c>
      <c r="F268" s="87">
        <v>0.95</v>
      </c>
      <c r="G268" s="87">
        <v>0.8</v>
      </c>
      <c r="H268" s="81">
        <v>5</v>
      </c>
    </row>
    <row r="269" spans="2:26" s="1" customFormat="1" x14ac:dyDescent="0.2">
      <c r="B269" s="81" t="str">
        <f>B165</f>
        <v>T-MGT-ICE_NGB71</v>
      </c>
      <c r="C269" s="81" t="str">
        <f>Commodities!B13</f>
        <v>TRACNG</v>
      </c>
      <c r="D269" s="91" t="s">
        <v>196</v>
      </c>
      <c r="E269" s="87">
        <v>0.5</v>
      </c>
      <c r="F269" s="87">
        <v>0.5</v>
      </c>
      <c r="G269" s="87">
        <v>1</v>
      </c>
      <c r="H269" s="81">
        <v>5</v>
      </c>
    </row>
    <row r="270" spans="2:26" s="1" customFormat="1" x14ac:dyDescent="0.2">
      <c r="B270" s="81" t="str">
        <f>B269</f>
        <v>T-MGT-ICE_NGB71</v>
      </c>
      <c r="C270" s="81" t="str">
        <f>C269</f>
        <v>TRACNG</v>
      </c>
      <c r="D270" s="91" t="s">
        <v>355</v>
      </c>
      <c r="E270" s="87">
        <v>0.5</v>
      </c>
      <c r="F270" s="87">
        <v>0.5</v>
      </c>
      <c r="G270" s="87">
        <v>0</v>
      </c>
      <c r="H270" s="81">
        <v>5</v>
      </c>
    </row>
    <row r="271" spans="2:26" s="1" customFormat="1" x14ac:dyDescent="0.2">
      <c r="B271" s="81" t="str">
        <f>B166</f>
        <v>T-MGT-HEV_NGB71</v>
      </c>
      <c r="C271" s="81" t="str">
        <f>Commodities!B13</f>
        <v>TRACNG</v>
      </c>
      <c r="D271" s="91" t="s">
        <v>196</v>
      </c>
      <c r="E271" s="87">
        <v>0.5</v>
      </c>
      <c r="F271" s="87">
        <v>0.5</v>
      </c>
      <c r="G271" s="87">
        <v>1</v>
      </c>
      <c r="H271" s="81">
        <v>5</v>
      </c>
    </row>
    <row r="272" spans="2:26" s="1" customFormat="1" x14ac:dyDescent="0.2">
      <c r="B272" s="81" t="str">
        <f>B271</f>
        <v>T-MGT-HEV_NGB71</v>
      </c>
      <c r="C272" s="81" t="str">
        <f>C271</f>
        <v>TRACNG</v>
      </c>
      <c r="D272" s="91" t="s">
        <v>355</v>
      </c>
      <c r="E272" s="87">
        <v>0.5</v>
      </c>
      <c r="F272" s="87">
        <v>0.5</v>
      </c>
      <c r="G272" s="87">
        <v>0</v>
      </c>
      <c r="H272" s="81">
        <v>5</v>
      </c>
    </row>
    <row r="273" spans="2:26" x14ac:dyDescent="0.2">
      <c r="B273" s="86" t="str">
        <f>B170</f>
        <v>T-HGT-ICE_DST81</v>
      </c>
      <c r="C273" s="86" t="str">
        <f>Commodities!B9</f>
        <v>TRADST</v>
      </c>
      <c r="D273" s="82" t="s">
        <v>196</v>
      </c>
      <c r="E273" s="79">
        <v>0.95903634682608174</v>
      </c>
      <c r="F273" s="79">
        <v>1</v>
      </c>
      <c r="G273" s="79">
        <v>1</v>
      </c>
      <c r="H273" s="86">
        <v>5</v>
      </c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x14ac:dyDescent="0.2">
      <c r="B274" s="86" t="str">
        <f>B273</f>
        <v>T-HGT-ICE_DST81</v>
      </c>
      <c r="C274" s="86" t="str">
        <f>C273</f>
        <v>TRADST</v>
      </c>
      <c r="D274" s="82" t="s">
        <v>355</v>
      </c>
      <c r="E274" s="79">
        <v>0.95903634682608174</v>
      </c>
      <c r="F274" s="79">
        <v>0.95</v>
      </c>
      <c r="G274" s="79">
        <v>0.8</v>
      </c>
      <c r="H274" s="86">
        <v>5</v>
      </c>
    </row>
    <row r="275" spans="2:26" s="1" customFormat="1" x14ac:dyDescent="0.2">
      <c r="B275" s="86" t="str">
        <f>B171</f>
        <v>T-HGT-HEV_DST81</v>
      </c>
      <c r="C275" s="86" t="str">
        <f>Commodities!B9</f>
        <v>TRADST</v>
      </c>
      <c r="D275" s="82" t="s">
        <v>196</v>
      </c>
      <c r="E275" s="79">
        <v>0.95903634682608174</v>
      </c>
      <c r="F275" s="79">
        <v>1</v>
      </c>
      <c r="G275" s="79">
        <v>1</v>
      </c>
      <c r="H275" s="86">
        <v>5</v>
      </c>
    </row>
    <row r="276" spans="2:26" s="1" customFormat="1" x14ac:dyDescent="0.2">
      <c r="B276" s="86" t="str">
        <f>B275</f>
        <v>T-HGT-HEV_DST81</v>
      </c>
      <c r="C276" s="86" t="str">
        <f>C275</f>
        <v>TRADST</v>
      </c>
      <c r="D276" s="82" t="s">
        <v>355</v>
      </c>
      <c r="E276" s="79">
        <v>0.95903634682608174</v>
      </c>
      <c r="F276" s="79">
        <v>0.95</v>
      </c>
      <c r="G276" s="79">
        <v>0.8</v>
      </c>
      <c r="H276" s="86">
        <v>5</v>
      </c>
    </row>
    <row r="277" spans="2:26" s="1" customFormat="1" x14ac:dyDescent="0.2">
      <c r="B277" s="86" t="str">
        <f>B173</f>
        <v>T-HGT-ICE_NGB81</v>
      </c>
      <c r="C277" s="86" t="str">
        <f>Commodities!B13</f>
        <v>TRACNG</v>
      </c>
      <c r="D277" s="82" t="s">
        <v>196</v>
      </c>
      <c r="E277" s="79">
        <v>0.5</v>
      </c>
      <c r="F277" s="79">
        <v>0.5</v>
      </c>
      <c r="G277" s="79">
        <v>1</v>
      </c>
      <c r="H277" s="86">
        <v>5</v>
      </c>
    </row>
    <row r="278" spans="2:26" s="1" customFormat="1" x14ac:dyDescent="0.2">
      <c r="B278" s="86" t="str">
        <f>B277</f>
        <v>T-HGT-ICE_NGB81</v>
      </c>
      <c r="C278" s="86" t="str">
        <f>C277</f>
        <v>TRACNG</v>
      </c>
      <c r="D278" s="82" t="s">
        <v>355</v>
      </c>
      <c r="E278" s="79">
        <v>0.5</v>
      </c>
      <c r="F278" s="79">
        <v>0.5</v>
      </c>
      <c r="G278" s="79">
        <v>0</v>
      </c>
      <c r="H278" s="86">
        <v>5</v>
      </c>
    </row>
    <row r="279" spans="2:26" s="1" customFormat="1" x14ac:dyDescent="0.2">
      <c r="B279" s="86" t="str">
        <f>B174</f>
        <v>T-HGT-HEV_NGB81</v>
      </c>
      <c r="C279" s="86" t="str">
        <f>Commodities!B13</f>
        <v>TRACNG</v>
      </c>
      <c r="D279" s="82" t="s">
        <v>196</v>
      </c>
      <c r="E279" s="79">
        <v>0.5</v>
      </c>
      <c r="F279" s="79">
        <v>0.5</v>
      </c>
      <c r="G279" s="79">
        <v>1</v>
      </c>
      <c r="H279" s="86">
        <v>5</v>
      </c>
    </row>
    <row r="280" spans="2:26" s="1" customFormat="1" x14ac:dyDescent="0.2">
      <c r="B280" s="86" t="str">
        <f>B279</f>
        <v>T-HGT-HEV_NGB81</v>
      </c>
      <c r="C280" s="86" t="str">
        <f>C279</f>
        <v>TRACNG</v>
      </c>
      <c r="D280" s="82" t="s">
        <v>355</v>
      </c>
      <c r="E280" s="79">
        <v>0.5</v>
      </c>
      <c r="F280" s="79">
        <v>0.5</v>
      </c>
      <c r="G280" s="79">
        <v>0</v>
      </c>
      <c r="H280" s="86">
        <v>5</v>
      </c>
    </row>
    <row r="281" spans="2:26" x14ac:dyDescent="0.2">
      <c r="B281" s="81" t="str">
        <f>B178</f>
        <v>T-GTR-ICE_DST91</v>
      </c>
      <c r="C281" s="81" t="str">
        <f>Commodities!B9</f>
        <v>TRADST</v>
      </c>
      <c r="D281" s="91" t="s">
        <v>196</v>
      </c>
      <c r="E281" s="87">
        <v>1</v>
      </c>
      <c r="F281" s="87">
        <v>1</v>
      </c>
      <c r="G281" s="87">
        <v>1</v>
      </c>
      <c r="H281" s="81">
        <v>5</v>
      </c>
    </row>
    <row r="282" spans="2:26" x14ac:dyDescent="0.2">
      <c r="B282" s="81" t="str">
        <f>B281</f>
        <v>T-GTR-ICE_DST91</v>
      </c>
      <c r="C282" s="81" t="str">
        <f>C281</f>
        <v>TRADST</v>
      </c>
      <c r="D282" s="91" t="s">
        <v>355</v>
      </c>
      <c r="E282" s="87">
        <v>1</v>
      </c>
      <c r="F282" s="87">
        <v>1</v>
      </c>
      <c r="G282" s="87">
        <v>0.95</v>
      </c>
      <c r="H282" s="81">
        <v>5</v>
      </c>
    </row>
    <row r="283" spans="2:26" x14ac:dyDescent="0.2">
      <c r="B283" s="86" t="str">
        <f>B182</f>
        <v>T-TUR_NEW</v>
      </c>
      <c r="C283" s="86" t="str">
        <f>Commodities!B9</f>
        <v>TRADST</v>
      </c>
      <c r="D283" s="82" t="s">
        <v>196</v>
      </c>
      <c r="E283" s="79">
        <v>0.95903634682608174</v>
      </c>
      <c r="F283" s="79">
        <v>1</v>
      </c>
      <c r="G283" s="79">
        <v>1</v>
      </c>
      <c r="H283" s="86">
        <v>5</v>
      </c>
    </row>
    <row r="284" spans="2:26" x14ac:dyDescent="0.2">
      <c r="B284" s="86" t="str">
        <f>B283</f>
        <v>T-TUR_NEW</v>
      </c>
      <c r="C284" s="86" t="str">
        <f>C283</f>
        <v>TRADST</v>
      </c>
      <c r="D284" s="82" t="s">
        <v>355</v>
      </c>
      <c r="E284" s="79">
        <v>0.95903634682608174</v>
      </c>
      <c r="F284" s="79">
        <v>0.95</v>
      </c>
      <c r="G284" s="79">
        <v>0</v>
      </c>
      <c r="H284" s="86">
        <v>5</v>
      </c>
    </row>
    <row r="285" spans="2:26" s="1" customFormat="1" x14ac:dyDescent="0.2">
      <c r="B285" s="86" t="str">
        <f>B182</f>
        <v>T-TUR_NEW</v>
      </c>
      <c r="C285" s="86" t="str">
        <f>Commodities!B15</f>
        <v>TRAELC</v>
      </c>
      <c r="D285" s="82" t="s">
        <v>196</v>
      </c>
      <c r="E285" s="79">
        <v>0</v>
      </c>
      <c r="F285" s="79">
        <v>0</v>
      </c>
      <c r="G285" s="79">
        <v>0.5</v>
      </c>
      <c r="H285" s="86">
        <v>5</v>
      </c>
    </row>
    <row r="286" spans="2:26" s="1" customFormat="1" x14ac:dyDescent="0.2">
      <c r="B286" s="86" t="str">
        <f>B285</f>
        <v>T-TUR_NEW</v>
      </c>
      <c r="C286" s="86" t="str">
        <f>C285</f>
        <v>TRAELC</v>
      </c>
      <c r="D286" s="82" t="s">
        <v>355</v>
      </c>
      <c r="E286" s="79">
        <v>0</v>
      </c>
      <c r="F286" s="79">
        <v>0</v>
      </c>
      <c r="G286" s="79">
        <v>0</v>
      </c>
      <c r="H286" s="86">
        <v>5</v>
      </c>
    </row>
    <row r="287" spans="2:26" x14ac:dyDescent="0.2">
      <c r="B287" s="81" t="str">
        <f>B183</f>
        <v>T-NAV_NEW</v>
      </c>
      <c r="C287" s="81" t="str">
        <f>Commodities!B9</f>
        <v>TRADST</v>
      </c>
      <c r="D287" s="91" t="s">
        <v>196</v>
      </c>
      <c r="E287" s="87">
        <v>1</v>
      </c>
      <c r="F287" s="87">
        <v>1</v>
      </c>
      <c r="G287" s="87">
        <v>1</v>
      </c>
      <c r="H287" s="81">
        <v>5</v>
      </c>
    </row>
    <row r="288" spans="2:26" x14ac:dyDescent="0.2">
      <c r="B288" s="81" t="str">
        <f>B287</f>
        <v>T-NAV_NEW</v>
      </c>
      <c r="C288" s="81" t="str">
        <f>C287</f>
        <v>TRADST</v>
      </c>
      <c r="D288" s="91" t="s">
        <v>355</v>
      </c>
      <c r="E288" s="87">
        <v>1</v>
      </c>
      <c r="F288" s="87">
        <v>1</v>
      </c>
      <c r="G288" s="87">
        <v>0</v>
      </c>
      <c r="H288" s="81">
        <v>5</v>
      </c>
    </row>
    <row r="289" spans="2:8" x14ac:dyDescent="0.2">
      <c r="B289" s="86" t="str">
        <f>B184</f>
        <v>T-OTH_NEW</v>
      </c>
      <c r="C289" s="86" t="str">
        <f>Commodities!B8</f>
        <v>TRAGSL</v>
      </c>
      <c r="D289" s="82" t="s">
        <v>196</v>
      </c>
      <c r="E289" s="79">
        <v>0.27039385491167939</v>
      </c>
      <c r="F289" s="79">
        <v>0.27039385491167939</v>
      </c>
      <c r="G289" s="79">
        <v>0.3</v>
      </c>
      <c r="H289" s="86">
        <v>5</v>
      </c>
    </row>
    <row r="290" spans="2:8" x14ac:dyDescent="0.2">
      <c r="B290" s="86" t="str">
        <f>B289</f>
        <v>T-OTH_NEW</v>
      </c>
      <c r="C290" s="86" t="str">
        <f>C289</f>
        <v>TRAGSL</v>
      </c>
      <c r="D290" s="82" t="s">
        <v>355</v>
      </c>
      <c r="E290" s="79">
        <v>0.27039385491167939</v>
      </c>
      <c r="F290" s="79">
        <v>0.27039385491167939</v>
      </c>
      <c r="G290" s="79">
        <v>0</v>
      </c>
      <c r="H290" s="86">
        <v>5</v>
      </c>
    </row>
    <row r="291" spans="2:8" x14ac:dyDescent="0.2">
      <c r="B291" s="86" t="str">
        <f t="shared" ref="B291:B294" si="38">B290</f>
        <v>T-OTH_NEW</v>
      </c>
      <c r="C291" s="86" t="str">
        <f>Commodities!B9</f>
        <v>TRADST</v>
      </c>
      <c r="D291" s="82" t="s">
        <v>196</v>
      </c>
      <c r="E291" s="79">
        <v>0.64957427938717227</v>
      </c>
      <c r="F291" s="79">
        <v>0.64957427938717227</v>
      </c>
      <c r="G291" s="79">
        <v>0.7</v>
      </c>
      <c r="H291" s="86">
        <v>5</v>
      </c>
    </row>
    <row r="292" spans="2:8" x14ac:dyDescent="0.2">
      <c r="B292" s="86" t="str">
        <f t="shared" si="38"/>
        <v>T-OTH_NEW</v>
      </c>
      <c r="C292" s="86" t="str">
        <f>C291</f>
        <v>TRADST</v>
      </c>
      <c r="D292" s="82" t="s">
        <v>355</v>
      </c>
      <c r="E292" s="79">
        <v>0.64957427938717227</v>
      </c>
      <c r="F292" s="79">
        <v>0.64957427938717227</v>
      </c>
      <c r="G292" s="79">
        <v>0</v>
      </c>
      <c r="H292" s="86">
        <v>5</v>
      </c>
    </row>
    <row r="293" spans="2:8" x14ac:dyDescent="0.2">
      <c r="B293" s="86" t="str">
        <f t="shared" si="38"/>
        <v>T-OTH_NEW</v>
      </c>
      <c r="C293" s="86" t="str">
        <f>Commodities!B11</f>
        <v>TRABDL</v>
      </c>
      <c r="D293" s="82" t="s">
        <v>196</v>
      </c>
      <c r="E293" s="79">
        <v>2.774549221160999E-2</v>
      </c>
      <c r="F293" s="79">
        <v>2.774549221160999E-2</v>
      </c>
      <c r="G293" s="79">
        <v>0.2</v>
      </c>
      <c r="H293" s="86">
        <v>5</v>
      </c>
    </row>
    <row r="294" spans="2:8" x14ac:dyDescent="0.2">
      <c r="B294" s="86" t="str">
        <f t="shared" si="38"/>
        <v>T-OTH_NEW</v>
      </c>
      <c r="C294" s="86" t="str">
        <f>C293</f>
        <v>TRABDL</v>
      </c>
      <c r="D294" s="82" t="s">
        <v>355</v>
      </c>
      <c r="E294" s="79">
        <v>2.774549221160999E-2</v>
      </c>
      <c r="F294" s="79">
        <v>2.774549221160999E-2</v>
      </c>
      <c r="G294" s="79">
        <v>0</v>
      </c>
      <c r="H294" s="86">
        <v>5</v>
      </c>
    </row>
    <row r="295" spans="2:8" x14ac:dyDescent="0.2">
      <c r="B295" s="81" t="str">
        <f>B186</f>
        <v>T-AVI_DOM_NEW</v>
      </c>
      <c r="C295" s="89" t="str">
        <f>Commodities!B18</f>
        <v>TRAKER</v>
      </c>
      <c r="D295" s="91" t="s">
        <v>196</v>
      </c>
      <c r="E295" s="87">
        <v>1</v>
      </c>
      <c r="F295" s="87">
        <v>1</v>
      </c>
      <c r="G295" s="87">
        <v>1</v>
      </c>
      <c r="H295" s="81">
        <v>5</v>
      </c>
    </row>
    <row r="296" spans="2:8" x14ac:dyDescent="0.2">
      <c r="B296" s="81" t="str">
        <f>B295</f>
        <v>T-AVI_DOM_NEW</v>
      </c>
      <c r="C296" s="89" t="str">
        <f>C295</f>
        <v>TRAKER</v>
      </c>
      <c r="D296" s="91" t="s">
        <v>355</v>
      </c>
      <c r="E296" s="87">
        <v>1</v>
      </c>
      <c r="F296" s="87">
        <v>1</v>
      </c>
      <c r="G296" s="87">
        <v>0</v>
      </c>
      <c r="H296" s="81">
        <v>5</v>
      </c>
    </row>
    <row r="297" spans="2:8" x14ac:dyDescent="0.2">
      <c r="B297" s="81" t="str">
        <f>B187</f>
        <v>T-AVI_INT_NEW</v>
      </c>
      <c r="C297" s="89" t="str">
        <f>Commodities!B18</f>
        <v>TRAKER</v>
      </c>
      <c r="D297" s="91" t="s">
        <v>196</v>
      </c>
      <c r="E297" s="87">
        <v>1</v>
      </c>
      <c r="F297" s="87">
        <v>1</v>
      </c>
      <c r="G297" s="87">
        <v>1</v>
      </c>
      <c r="H297" s="81">
        <v>5</v>
      </c>
    </row>
    <row r="298" spans="2:8" x14ac:dyDescent="0.2">
      <c r="B298" s="85" t="str">
        <f>B297</f>
        <v>T-AVI_INT_NEW</v>
      </c>
      <c r="C298" s="85" t="str">
        <f>C297</f>
        <v>TRAKER</v>
      </c>
      <c r="D298" s="83" t="s">
        <v>355</v>
      </c>
      <c r="E298" s="80">
        <v>1</v>
      </c>
      <c r="F298" s="80">
        <v>1</v>
      </c>
      <c r="G298" s="80">
        <v>0</v>
      </c>
      <c r="H298" s="90">
        <v>5</v>
      </c>
    </row>
  </sheetData>
  <phoneticPr fontId="17" type="noConversion"/>
  <pageMargins left="0.7" right="0.7" top="0.75" bottom="0.75" header="0.3" footer="0.3"/>
  <pageSetup orientation="portrait" horizontalDpi="4294967295" verticalDpi="4294967295" r:id="rId1"/>
  <ignoredErrors>
    <ignoredError sqref="D162:D16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96"/>
  <sheetViews>
    <sheetView topLeftCell="A89" zoomScale="70" zoomScaleNormal="70" workbookViewId="0">
      <selection activeCell="A60" sqref="A60"/>
    </sheetView>
  </sheetViews>
  <sheetFormatPr defaultRowHeight="12.75" x14ac:dyDescent="0.2"/>
  <cols>
    <col min="1" max="1" width="19.28515625" customWidth="1"/>
    <col min="2" max="2" width="15.140625" customWidth="1"/>
    <col min="3" max="11" width="14.140625" customWidth="1"/>
  </cols>
  <sheetData>
    <row r="1" spans="1:12" x14ac:dyDescent="0.2">
      <c r="A1" t="s">
        <v>122</v>
      </c>
    </row>
    <row r="2" spans="1:12" x14ac:dyDescent="0.2">
      <c r="A2" t="s">
        <v>123</v>
      </c>
      <c r="B2" t="s">
        <v>124</v>
      </c>
      <c r="C2" t="s">
        <v>125</v>
      </c>
      <c r="D2" t="s">
        <v>126</v>
      </c>
      <c r="E2" t="s">
        <v>127</v>
      </c>
      <c r="F2" t="s">
        <v>128</v>
      </c>
      <c r="G2" t="s">
        <v>129</v>
      </c>
      <c r="H2" t="s">
        <v>130</v>
      </c>
      <c r="I2" t="s">
        <v>131</v>
      </c>
      <c r="J2" t="s">
        <v>132</v>
      </c>
      <c r="K2" t="s">
        <v>133</v>
      </c>
    </row>
    <row r="3" spans="1:12" x14ac:dyDescent="0.2">
      <c r="A3" t="s">
        <v>134</v>
      </c>
      <c r="B3">
        <v>121157</v>
      </c>
      <c r="C3">
        <v>2439</v>
      </c>
      <c r="D3">
        <v>20545</v>
      </c>
      <c r="E3">
        <v>13872</v>
      </c>
      <c r="F3">
        <v>7002</v>
      </c>
      <c r="G3">
        <v>20335</v>
      </c>
      <c r="H3">
        <v>20414</v>
      </c>
      <c r="I3">
        <v>30556</v>
      </c>
      <c r="J3">
        <v>3420</v>
      </c>
      <c r="K3">
        <v>2574</v>
      </c>
    </row>
    <row r="4" spans="1:12" x14ac:dyDescent="0.2">
      <c r="A4" t="s">
        <v>135</v>
      </c>
      <c r="B4">
        <v>49</v>
      </c>
      <c r="C4">
        <v>13</v>
      </c>
      <c r="D4">
        <v>0</v>
      </c>
      <c r="E4">
        <v>6</v>
      </c>
      <c r="F4">
        <v>10</v>
      </c>
      <c r="G4">
        <v>1</v>
      </c>
      <c r="H4">
        <v>0</v>
      </c>
      <c r="I4">
        <v>8</v>
      </c>
      <c r="J4">
        <v>0</v>
      </c>
      <c r="K4">
        <v>11</v>
      </c>
      <c r="L4" s="39">
        <f>B4/$B$3</f>
        <v>4.044339163234481E-4</v>
      </c>
    </row>
    <row r="5" spans="1:12" x14ac:dyDescent="0.2">
      <c r="A5" t="s">
        <v>136</v>
      </c>
      <c r="B5">
        <v>86</v>
      </c>
      <c r="C5">
        <v>1</v>
      </c>
      <c r="D5">
        <v>0</v>
      </c>
      <c r="E5">
        <v>2</v>
      </c>
      <c r="F5">
        <v>16</v>
      </c>
      <c r="G5">
        <v>0</v>
      </c>
      <c r="H5">
        <v>11</v>
      </c>
      <c r="I5">
        <v>22</v>
      </c>
      <c r="J5">
        <v>29</v>
      </c>
      <c r="K5">
        <v>5</v>
      </c>
      <c r="L5" s="39">
        <f t="shared" ref="L5:L44" si="0">B5/$B$3</f>
        <v>7.0982279191462321E-4</v>
      </c>
    </row>
    <row r="6" spans="1:12" x14ac:dyDescent="0.2">
      <c r="A6" t="s">
        <v>137</v>
      </c>
      <c r="B6">
        <v>4806</v>
      </c>
      <c r="C6">
        <v>0</v>
      </c>
      <c r="D6">
        <v>483</v>
      </c>
      <c r="E6">
        <v>0</v>
      </c>
      <c r="F6">
        <v>197</v>
      </c>
      <c r="G6">
        <v>114</v>
      </c>
      <c r="H6">
        <v>810</v>
      </c>
      <c r="I6">
        <v>2776</v>
      </c>
      <c r="J6">
        <v>0</v>
      </c>
      <c r="K6">
        <v>426</v>
      </c>
      <c r="L6" s="39">
        <f t="shared" si="0"/>
        <v>3.9667538813275338E-2</v>
      </c>
    </row>
    <row r="7" spans="1:12" x14ac:dyDescent="0.2">
      <c r="A7" t="s">
        <v>138</v>
      </c>
      <c r="B7">
        <v>4128</v>
      </c>
      <c r="C7">
        <v>76</v>
      </c>
      <c r="D7">
        <v>0</v>
      </c>
      <c r="E7">
        <v>0</v>
      </c>
      <c r="F7">
        <v>0</v>
      </c>
      <c r="G7">
        <v>556</v>
      </c>
      <c r="H7">
        <v>0</v>
      </c>
      <c r="I7">
        <v>3210</v>
      </c>
      <c r="J7">
        <v>0</v>
      </c>
      <c r="K7">
        <v>286</v>
      </c>
      <c r="L7" s="39">
        <f t="shared" si="0"/>
        <v>3.4071494011901911E-2</v>
      </c>
    </row>
    <row r="8" spans="1:12" x14ac:dyDescent="0.2">
      <c r="A8" t="s">
        <v>139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39">
        <f t="shared" si="0"/>
        <v>0</v>
      </c>
    </row>
    <row r="9" spans="1:12" x14ac:dyDescent="0.2">
      <c r="A9" t="s">
        <v>140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39">
        <f t="shared" si="0"/>
        <v>0</v>
      </c>
    </row>
    <row r="10" spans="1:12" x14ac:dyDescent="0.2">
      <c r="A10" t="s">
        <v>141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39">
        <f t="shared" si="0"/>
        <v>0</v>
      </c>
    </row>
    <row r="11" spans="1:12" x14ac:dyDescent="0.2">
      <c r="A11" t="s">
        <v>142</v>
      </c>
      <c r="B11">
        <v>1186</v>
      </c>
      <c r="C11">
        <v>1</v>
      </c>
      <c r="D11">
        <v>20</v>
      </c>
      <c r="E11">
        <v>401</v>
      </c>
      <c r="F11">
        <v>0</v>
      </c>
      <c r="G11">
        <v>0</v>
      </c>
      <c r="H11">
        <v>742</v>
      </c>
      <c r="I11">
        <v>22</v>
      </c>
      <c r="J11">
        <v>0</v>
      </c>
      <c r="K11">
        <v>0</v>
      </c>
      <c r="L11" s="39">
        <f t="shared" si="0"/>
        <v>9.7889515257063141E-3</v>
      </c>
    </row>
    <row r="12" spans="1:12" x14ac:dyDescent="0.2">
      <c r="A12" t="s">
        <v>143</v>
      </c>
      <c r="B12">
        <v>3411</v>
      </c>
      <c r="C12">
        <v>274</v>
      </c>
      <c r="D12">
        <v>683</v>
      </c>
      <c r="E12">
        <v>1</v>
      </c>
      <c r="F12">
        <v>0</v>
      </c>
      <c r="G12">
        <v>2451</v>
      </c>
      <c r="H12">
        <v>2</v>
      </c>
      <c r="I12">
        <v>0</v>
      </c>
      <c r="J12">
        <v>0</v>
      </c>
      <c r="K12">
        <v>0</v>
      </c>
      <c r="L12" s="39">
        <f t="shared" si="0"/>
        <v>2.81535528281486E-2</v>
      </c>
    </row>
    <row r="13" spans="1:12" x14ac:dyDescent="0.2">
      <c r="A13" t="s">
        <v>144</v>
      </c>
      <c r="B13">
        <v>698</v>
      </c>
      <c r="C13">
        <v>3</v>
      </c>
      <c r="D13">
        <v>1</v>
      </c>
      <c r="E13">
        <v>489</v>
      </c>
      <c r="F13">
        <v>56</v>
      </c>
      <c r="G13">
        <v>0</v>
      </c>
      <c r="H13">
        <v>147</v>
      </c>
      <c r="I13">
        <v>0</v>
      </c>
      <c r="J13">
        <v>2</v>
      </c>
      <c r="K13">
        <v>0</v>
      </c>
      <c r="L13" s="39">
        <f t="shared" si="0"/>
        <v>5.7611198692605467E-3</v>
      </c>
    </row>
    <row r="14" spans="1:12" x14ac:dyDescent="0.2">
      <c r="A14" t="s">
        <v>145</v>
      </c>
      <c r="B14">
        <v>10746</v>
      </c>
      <c r="C14">
        <v>0</v>
      </c>
      <c r="D14">
        <v>1293</v>
      </c>
      <c r="E14">
        <v>2645</v>
      </c>
      <c r="F14">
        <v>0</v>
      </c>
      <c r="G14">
        <v>5833</v>
      </c>
      <c r="H14">
        <v>1</v>
      </c>
      <c r="I14">
        <v>928</v>
      </c>
      <c r="J14">
        <v>44</v>
      </c>
      <c r="K14">
        <v>2</v>
      </c>
      <c r="L14" s="40">
        <f>B14/$B$3</f>
        <v>8.8694833975750467E-2</v>
      </c>
    </row>
    <row r="15" spans="1:12" x14ac:dyDescent="0.2">
      <c r="A15" t="s">
        <v>146</v>
      </c>
      <c r="B15">
        <v>1260</v>
      </c>
      <c r="C15">
        <v>2</v>
      </c>
      <c r="D15">
        <v>328</v>
      </c>
      <c r="E15">
        <v>0</v>
      </c>
      <c r="F15">
        <v>237</v>
      </c>
      <c r="G15">
        <v>232</v>
      </c>
      <c r="H15">
        <v>456</v>
      </c>
      <c r="I15">
        <v>5</v>
      </c>
      <c r="J15">
        <v>0</v>
      </c>
      <c r="K15">
        <v>0</v>
      </c>
      <c r="L15" s="39">
        <f t="shared" si="0"/>
        <v>1.0399729276888665E-2</v>
      </c>
    </row>
    <row r="16" spans="1:12" x14ac:dyDescent="0.2">
      <c r="A16" t="s">
        <v>147</v>
      </c>
      <c r="B16">
        <v>10950</v>
      </c>
      <c r="C16">
        <v>92</v>
      </c>
      <c r="D16">
        <v>3571</v>
      </c>
      <c r="E16">
        <v>1027</v>
      </c>
      <c r="F16">
        <v>806</v>
      </c>
      <c r="G16">
        <v>0</v>
      </c>
      <c r="H16">
        <v>1171</v>
      </c>
      <c r="I16">
        <v>3853</v>
      </c>
      <c r="J16">
        <v>429</v>
      </c>
      <c r="K16">
        <v>1</v>
      </c>
      <c r="L16" s="40">
        <f t="shared" si="0"/>
        <v>9.0378599668199111E-2</v>
      </c>
    </row>
    <row r="17" spans="1:12" x14ac:dyDescent="0.2">
      <c r="A17" t="s">
        <v>148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39">
        <f t="shared" si="0"/>
        <v>0</v>
      </c>
    </row>
    <row r="18" spans="1:12" x14ac:dyDescent="0.2">
      <c r="A18" t="s">
        <v>149</v>
      </c>
      <c r="B18">
        <v>594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584</v>
      </c>
      <c r="J18">
        <v>0</v>
      </c>
      <c r="K18">
        <v>7</v>
      </c>
      <c r="L18" s="39">
        <f t="shared" si="0"/>
        <v>4.9027295162475133E-3</v>
      </c>
    </row>
    <row r="19" spans="1:12" x14ac:dyDescent="0.2">
      <c r="A19" t="s">
        <v>150</v>
      </c>
      <c r="B19">
        <v>92</v>
      </c>
      <c r="C19">
        <v>0</v>
      </c>
      <c r="D19">
        <v>0</v>
      </c>
      <c r="E19">
        <v>0</v>
      </c>
      <c r="F19">
        <v>17</v>
      </c>
      <c r="G19">
        <v>0</v>
      </c>
      <c r="H19">
        <v>61</v>
      </c>
      <c r="I19">
        <v>11</v>
      </c>
      <c r="J19">
        <v>1</v>
      </c>
      <c r="K19">
        <v>2</v>
      </c>
      <c r="L19" s="39">
        <f t="shared" si="0"/>
        <v>7.5934531228075966E-4</v>
      </c>
    </row>
    <row r="20" spans="1:12" x14ac:dyDescent="0.2">
      <c r="A20" t="s">
        <v>151</v>
      </c>
      <c r="B20">
        <v>7005</v>
      </c>
      <c r="C20">
        <v>0</v>
      </c>
      <c r="D20">
        <v>613</v>
      </c>
      <c r="E20">
        <v>506</v>
      </c>
      <c r="F20">
        <v>1090</v>
      </c>
      <c r="G20">
        <v>0</v>
      </c>
      <c r="H20">
        <v>947</v>
      </c>
      <c r="I20">
        <v>3245</v>
      </c>
      <c r="J20">
        <v>602</v>
      </c>
      <c r="K20">
        <v>2</v>
      </c>
      <c r="L20" s="40">
        <f t="shared" si="0"/>
        <v>5.7817542527464363E-2</v>
      </c>
    </row>
    <row r="21" spans="1:12" x14ac:dyDescent="0.2">
      <c r="A21" t="s">
        <v>152</v>
      </c>
      <c r="B21">
        <v>1001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729</v>
      </c>
      <c r="J21">
        <v>0</v>
      </c>
      <c r="K21">
        <v>272</v>
      </c>
      <c r="L21" s="39">
        <f t="shared" si="0"/>
        <v>8.2620071477504387E-3</v>
      </c>
    </row>
    <row r="22" spans="1:12" x14ac:dyDescent="0.2">
      <c r="A22" t="s">
        <v>153</v>
      </c>
      <c r="B22">
        <v>471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57</v>
      </c>
      <c r="J22">
        <v>0</v>
      </c>
      <c r="K22">
        <v>414</v>
      </c>
      <c r="L22" s="39">
        <f t="shared" si="0"/>
        <v>3.8875178487417154E-3</v>
      </c>
    </row>
    <row r="23" spans="1:12" x14ac:dyDescent="0.2">
      <c r="A23" t="s">
        <v>154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39">
        <f t="shared" si="0"/>
        <v>0</v>
      </c>
    </row>
    <row r="24" spans="1:12" x14ac:dyDescent="0.2">
      <c r="A24" t="s">
        <v>155</v>
      </c>
      <c r="B24">
        <v>2162</v>
      </c>
      <c r="C24">
        <v>0</v>
      </c>
      <c r="D24">
        <v>0</v>
      </c>
      <c r="E24">
        <v>0</v>
      </c>
      <c r="F24">
        <v>0</v>
      </c>
      <c r="G24">
        <v>721</v>
      </c>
      <c r="H24">
        <v>0</v>
      </c>
      <c r="I24">
        <v>323</v>
      </c>
      <c r="J24">
        <v>1118</v>
      </c>
      <c r="K24">
        <v>0</v>
      </c>
      <c r="L24" s="39">
        <f t="shared" si="0"/>
        <v>1.7844614838597853E-2</v>
      </c>
    </row>
    <row r="25" spans="1:12" x14ac:dyDescent="0.2">
      <c r="A25" t="s">
        <v>156</v>
      </c>
      <c r="B25">
        <v>3953</v>
      </c>
      <c r="C25">
        <v>0</v>
      </c>
      <c r="D25">
        <v>0</v>
      </c>
      <c r="E25">
        <v>0</v>
      </c>
      <c r="F25">
        <v>42</v>
      </c>
      <c r="G25">
        <v>487</v>
      </c>
      <c r="H25">
        <v>964</v>
      </c>
      <c r="I25">
        <v>1459</v>
      </c>
      <c r="J25">
        <v>863</v>
      </c>
      <c r="K25">
        <v>138</v>
      </c>
      <c r="L25" s="39">
        <f t="shared" si="0"/>
        <v>3.2627087167889597E-2</v>
      </c>
    </row>
    <row r="26" spans="1:12" x14ac:dyDescent="0.2">
      <c r="A26" t="s">
        <v>157</v>
      </c>
      <c r="B26">
        <v>577</v>
      </c>
      <c r="C26">
        <v>0</v>
      </c>
      <c r="D26">
        <v>0</v>
      </c>
      <c r="E26">
        <v>5</v>
      </c>
      <c r="F26">
        <v>0</v>
      </c>
      <c r="G26">
        <v>469</v>
      </c>
      <c r="H26">
        <v>1</v>
      </c>
      <c r="I26">
        <v>102</v>
      </c>
      <c r="J26">
        <v>0</v>
      </c>
      <c r="K26">
        <v>0</v>
      </c>
      <c r="L26" s="39">
        <f t="shared" si="0"/>
        <v>4.7624157085434599E-3</v>
      </c>
    </row>
    <row r="27" spans="1:12" x14ac:dyDescent="0.2">
      <c r="A27" t="s">
        <v>158</v>
      </c>
      <c r="B27">
        <v>741</v>
      </c>
      <c r="C27">
        <v>0</v>
      </c>
      <c r="D27">
        <v>37</v>
      </c>
      <c r="E27">
        <v>26</v>
      </c>
      <c r="F27">
        <v>0</v>
      </c>
      <c r="G27">
        <v>185</v>
      </c>
      <c r="H27">
        <v>254</v>
      </c>
      <c r="I27">
        <v>12</v>
      </c>
      <c r="J27">
        <v>217</v>
      </c>
      <c r="K27">
        <v>10</v>
      </c>
      <c r="L27" s="39">
        <f t="shared" si="0"/>
        <v>6.1160312652178582E-3</v>
      </c>
    </row>
    <row r="28" spans="1:12" x14ac:dyDescent="0.2">
      <c r="A28" t="s">
        <v>159</v>
      </c>
      <c r="B28">
        <v>9277</v>
      </c>
      <c r="C28">
        <v>985</v>
      </c>
      <c r="D28">
        <v>1885</v>
      </c>
      <c r="E28">
        <v>3043</v>
      </c>
      <c r="F28">
        <v>0</v>
      </c>
      <c r="G28">
        <v>2224</v>
      </c>
      <c r="H28">
        <v>1102</v>
      </c>
      <c r="I28">
        <v>17</v>
      </c>
      <c r="J28">
        <v>21</v>
      </c>
      <c r="K28">
        <v>0</v>
      </c>
      <c r="L28" s="40">
        <f t="shared" si="0"/>
        <v>7.6570070239441387E-2</v>
      </c>
    </row>
    <row r="29" spans="1:12" x14ac:dyDescent="0.2">
      <c r="A29" t="s">
        <v>160</v>
      </c>
      <c r="B29">
        <v>4893</v>
      </c>
      <c r="C29">
        <v>0</v>
      </c>
      <c r="D29">
        <v>390</v>
      </c>
      <c r="E29">
        <v>426</v>
      </c>
      <c r="F29">
        <v>1541</v>
      </c>
      <c r="G29">
        <v>83</v>
      </c>
      <c r="H29">
        <v>2209</v>
      </c>
      <c r="I29">
        <v>226</v>
      </c>
      <c r="J29">
        <v>18</v>
      </c>
      <c r="K29">
        <v>0</v>
      </c>
      <c r="L29" s="39">
        <f t="shared" si="0"/>
        <v>4.0385615358584315E-2</v>
      </c>
    </row>
    <row r="30" spans="1:12" x14ac:dyDescent="0.2">
      <c r="A30" t="s">
        <v>161</v>
      </c>
      <c r="B30">
        <v>5374</v>
      </c>
      <c r="C30">
        <v>0</v>
      </c>
      <c r="D30">
        <v>30</v>
      </c>
      <c r="E30">
        <v>2143</v>
      </c>
      <c r="F30">
        <v>0</v>
      </c>
      <c r="G30">
        <v>508</v>
      </c>
      <c r="H30">
        <v>2614</v>
      </c>
      <c r="I30">
        <v>79</v>
      </c>
      <c r="J30">
        <v>0</v>
      </c>
      <c r="K30">
        <v>0</v>
      </c>
      <c r="L30" s="39">
        <f t="shared" si="0"/>
        <v>4.4355670741269594E-2</v>
      </c>
    </row>
    <row r="31" spans="1:12" x14ac:dyDescent="0.2">
      <c r="A31" t="s">
        <v>162</v>
      </c>
      <c r="B31">
        <v>73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9</v>
      </c>
      <c r="J31">
        <v>0</v>
      </c>
      <c r="K31">
        <v>64</v>
      </c>
      <c r="L31" s="39">
        <f t="shared" si="0"/>
        <v>6.0252399778799404E-4</v>
      </c>
    </row>
    <row r="32" spans="1:12" x14ac:dyDescent="0.2">
      <c r="A32" t="s">
        <v>163</v>
      </c>
      <c r="B32">
        <v>7075</v>
      </c>
      <c r="C32">
        <v>794</v>
      </c>
      <c r="D32">
        <v>2</v>
      </c>
      <c r="E32">
        <v>1441</v>
      </c>
      <c r="F32">
        <v>0</v>
      </c>
      <c r="G32">
        <v>4248</v>
      </c>
      <c r="H32">
        <v>450</v>
      </c>
      <c r="I32">
        <v>95</v>
      </c>
      <c r="J32">
        <v>45</v>
      </c>
      <c r="K32">
        <v>0</v>
      </c>
      <c r="L32" s="40">
        <f t="shared" si="0"/>
        <v>5.8395305265069287E-2</v>
      </c>
    </row>
    <row r="33" spans="1:12" x14ac:dyDescent="0.2">
      <c r="A33" t="s">
        <v>164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39">
        <f t="shared" si="0"/>
        <v>0</v>
      </c>
    </row>
    <row r="34" spans="1:12" x14ac:dyDescent="0.2">
      <c r="A34" t="s">
        <v>165</v>
      </c>
      <c r="B34">
        <v>3600</v>
      </c>
      <c r="C34">
        <v>0</v>
      </c>
      <c r="D34">
        <v>1587</v>
      </c>
      <c r="E34">
        <v>240</v>
      </c>
      <c r="F34">
        <v>190</v>
      </c>
      <c r="G34">
        <v>44</v>
      </c>
      <c r="H34">
        <v>1121</v>
      </c>
      <c r="I34">
        <v>418</v>
      </c>
      <c r="J34">
        <v>0</v>
      </c>
      <c r="K34">
        <v>0</v>
      </c>
      <c r="L34" s="39">
        <f t="shared" si="0"/>
        <v>2.9713512219681899E-2</v>
      </c>
    </row>
    <row r="35" spans="1:12" x14ac:dyDescent="0.2">
      <c r="A35" t="s">
        <v>166</v>
      </c>
      <c r="B35">
        <v>8668</v>
      </c>
      <c r="C35">
        <v>0</v>
      </c>
      <c r="D35">
        <v>3027</v>
      </c>
      <c r="E35">
        <v>238</v>
      </c>
      <c r="F35">
        <v>266</v>
      </c>
      <c r="G35">
        <v>266</v>
      </c>
      <c r="H35">
        <v>2962</v>
      </c>
      <c r="I35">
        <v>1909</v>
      </c>
      <c r="J35">
        <v>0</v>
      </c>
      <c r="K35">
        <v>0</v>
      </c>
      <c r="L35" s="40">
        <f t="shared" si="0"/>
        <v>7.1543534422278537E-2</v>
      </c>
    </row>
    <row r="36" spans="1:12" x14ac:dyDescent="0.2">
      <c r="A36" t="s">
        <v>167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s="39">
        <f t="shared" si="0"/>
        <v>8.253753394356084E-6</v>
      </c>
    </row>
    <row r="37" spans="1:12" x14ac:dyDescent="0.2">
      <c r="A37" t="s">
        <v>168</v>
      </c>
      <c r="B37">
        <v>74</v>
      </c>
      <c r="C37">
        <v>0</v>
      </c>
      <c r="D37">
        <v>0</v>
      </c>
      <c r="E37">
        <v>0</v>
      </c>
      <c r="F37">
        <v>0</v>
      </c>
      <c r="G37">
        <v>0</v>
      </c>
      <c r="H37">
        <v>57</v>
      </c>
      <c r="I37">
        <v>0</v>
      </c>
      <c r="J37">
        <v>17</v>
      </c>
      <c r="K37">
        <v>0</v>
      </c>
      <c r="L37" s="39">
        <f t="shared" si="0"/>
        <v>6.1077775118235022E-4</v>
      </c>
    </row>
    <row r="38" spans="1:12" x14ac:dyDescent="0.2">
      <c r="A38" t="s">
        <v>169</v>
      </c>
      <c r="B38">
        <v>187</v>
      </c>
      <c r="C38">
        <v>0</v>
      </c>
      <c r="D38">
        <v>0</v>
      </c>
      <c r="E38">
        <v>0</v>
      </c>
      <c r="F38">
        <v>0</v>
      </c>
      <c r="G38">
        <v>0</v>
      </c>
      <c r="H38">
        <v>53</v>
      </c>
      <c r="I38">
        <v>126</v>
      </c>
      <c r="J38">
        <v>0</v>
      </c>
      <c r="K38">
        <v>8</v>
      </c>
      <c r="L38" s="39">
        <f t="shared" si="0"/>
        <v>1.5434518847445876E-3</v>
      </c>
    </row>
    <row r="39" spans="1:12" x14ac:dyDescent="0.2">
      <c r="A39" t="s">
        <v>170</v>
      </c>
      <c r="B39">
        <v>1229</v>
      </c>
      <c r="C39">
        <v>0</v>
      </c>
      <c r="D39">
        <v>400</v>
      </c>
      <c r="E39">
        <v>271</v>
      </c>
      <c r="F39">
        <v>71</v>
      </c>
      <c r="G39">
        <v>0</v>
      </c>
      <c r="H39">
        <v>487</v>
      </c>
      <c r="I39">
        <v>0</v>
      </c>
      <c r="J39">
        <v>0</v>
      </c>
      <c r="K39">
        <v>0</v>
      </c>
      <c r="L39" s="39">
        <f t="shared" si="0"/>
        <v>1.0143862921663627E-2</v>
      </c>
    </row>
    <row r="40" spans="1:12" x14ac:dyDescent="0.2">
      <c r="A40" t="s">
        <v>171</v>
      </c>
      <c r="B40">
        <v>120</v>
      </c>
      <c r="C40">
        <v>120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39">
        <f t="shared" si="0"/>
        <v>9.9045040732272994E-4</v>
      </c>
    </row>
    <row r="41" spans="1:12" x14ac:dyDescent="0.2">
      <c r="A41" t="s">
        <v>172</v>
      </c>
      <c r="B41">
        <v>11484</v>
      </c>
      <c r="C41">
        <v>0</v>
      </c>
      <c r="D41">
        <v>1636</v>
      </c>
      <c r="E41">
        <v>794</v>
      </c>
      <c r="F41">
        <v>2107</v>
      </c>
      <c r="G41">
        <v>1448</v>
      </c>
      <c r="H41">
        <v>229</v>
      </c>
      <c r="I41">
        <v>4391</v>
      </c>
      <c r="J41">
        <v>13</v>
      </c>
      <c r="K41">
        <v>866</v>
      </c>
      <c r="L41" s="40">
        <f t="shared" si="0"/>
        <v>9.4786103980785269E-2</v>
      </c>
    </row>
    <row r="42" spans="1:12" x14ac:dyDescent="0.2">
      <c r="A42" t="s">
        <v>173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39">
        <f t="shared" si="0"/>
        <v>0</v>
      </c>
    </row>
    <row r="43" spans="1:12" x14ac:dyDescent="0.2">
      <c r="A43" t="s">
        <v>174</v>
      </c>
      <c r="B43">
        <v>13496</v>
      </c>
      <c r="C43">
        <v>75</v>
      </c>
      <c r="D43">
        <v>4558</v>
      </c>
      <c r="E43">
        <v>168</v>
      </c>
      <c r="F43">
        <v>356</v>
      </c>
      <c r="G43">
        <v>407</v>
      </c>
      <c r="H43">
        <v>3563</v>
      </c>
      <c r="I43">
        <v>4309</v>
      </c>
      <c r="J43">
        <v>0</v>
      </c>
      <c r="K43">
        <v>60</v>
      </c>
      <c r="L43" s="40">
        <f t="shared" si="0"/>
        <v>0.1113926558102297</v>
      </c>
    </row>
    <row r="44" spans="1:12" x14ac:dyDescent="0.2">
      <c r="A44" t="s">
        <v>175</v>
      </c>
      <c r="B44">
        <v>1690</v>
      </c>
      <c r="C44">
        <v>0</v>
      </c>
      <c r="D44">
        <v>0</v>
      </c>
      <c r="E44">
        <v>0</v>
      </c>
      <c r="F44">
        <v>0</v>
      </c>
      <c r="G44">
        <v>58</v>
      </c>
      <c r="H44">
        <v>0</v>
      </c>
      <c r="I44">
        <v>1631</v>
      </c>
      <c r="J44">
        <v>1</v>
      </c>
      <c r="K44">
        <v>0</v>
      </c>
      <c r="L44" s="39">
        <f t="shared" si="0"/>
        <v>1.3948843236461781E-2</v>
      </c>
    </row>
    <row r="45" spans="1:12" ht="15" x14ac:dyDescent="0.25">
      <c r="A45" t="s">
        <v>176</v>
      </c>
    </row>
    <row r="50" spans="1:11" x14ac:dyDescent="0.2">
      <c r="A50" t="s">
        <v>177</v>
      </c>
    </row>
    <row r="51" spans="1:11" x14ac:dyDescent="0.2">
      <c r="B51" t="s">
        <v>124</v>
      </c>
      <c r="C51" t="s">
        <v>125</v>
      </c>
      <c r="D51" t="s">
        <v>126</v>
      </c>
      <c r="E51" t="s">
        <v>127</v>
      </c>
      <c r="F51" t="s">
        <v>128</v>
      </c>
      <c r="G51" t="s">
        <v>129</v>
      </c>
      <c r="H51" t="s">
        <v>130</v>
      </c>
      <c r="I51" t="s">
        <v>131</v>
      </c>
      <c r="J51" t="s">
        <v>132</v>
      </c>
      <c r="K51" t="s">
        <v>133</v>
      </c>
    </row>
    <row r="52" spans="1:11" ht="15" x14ac:dyDescent="0.2">
      <c r="A52" t="s">
        <v>145</v>
      </c>
      <c r="C52" s="41">
        <v>16650</v>
      </c>
      <c r="D52" s="41">
        <v>19600</v>
      </c>
      <c r="E52" s="41">
        <v>19600</v>
      </c>
      <c r="F52" s="41">
        <v>20835</v>
      </c>
      <c r="G52" s="41">
        <v>20835</v>
      </c>
      <c r="H52" s="41">
        <v>20835</v>
      </c>
      <c r="I52" s="41">
        <v>27990</v>
      </c>
      <c r="J52" s="41">
        <v>53175</v>
      </c>
      <c r="K52" s="41">
        <v>61500</v>
      </c>
    </row>
    <row r="53" spans="1:11" ht="15" x14ac:dyDescent="0.2">
      <c r="A53" t="s">
        <v>147</v>
      </c>
      <c r="C53" s="41">
        <v>11995</v>
      </c>
      <c r="D53" s="41">
        <v>12995</v>
      </c>
      <c r="E53" s="41">
        <v>13995</v>
      </c>
      <c r="F53" s="41">
        <v>17495</v>
      </c>
      <c r="G53" s="41">
        <v>18995</v>
      </c>
      <c r="H53" s="41">
        <v>20495</v>
      </c>
      <c r="I53" s="41">
        <v>25495</v>
      </c>
      <c r="J53" s="41">
        <v>35995</v>
      </c>
      <c r="K53" s="41">
        <v>43995</v>
      </c>
    </row>
    <row r="54" spans="1:11" ht="15" x14ac:dyDescent="0.2">
      <c r="A54" t="s">
        <v>151</v>
      </c>
      <c r="C54" s="41">
        <v>11685</v>
      </c>
      <c r="D54" s="41">
        <v>12810</v>
      </c>
      <c r="E54" s="41">
        <v>15550</v>
      </c>
      <c r="F54" s="41">
        <v>18190</v>
      </c>
      <c r="G54" s="41">
        <v>19035</v>
      </c>
      <c r="H54" s="41">
        <v>20280</v>
      </c>
      <c r="I54" s="41">
        <v>26025</v>
      </c>
      <c r="J54" s="41">
        <v>38625</v>
      </c>
      <c r="K54" s="41">
        <v>41670</v>
      </c>
    </row>
    <row r="55" spans="1:11" ht="15" x14ac:dyDescent="0.2">
      <c r="A55" t="s">
        <v>159</v>
      </c>
      <c r="C55" s="41">
        <v>15895</v>
      </c>
      <c r="D55" s="41">
        <v>15895</v>
      </c>
      <c r="E55" s="41">
        <v>16395</v>
      </c>
      <c r="F55" s="41">
        <v>18545</v>
      </c>
      <c r="G55" s="41">
        <v>19195</v>
      </c>
      <c r="H55" s="41">
        <v>19995</v>
      </c>
      <c r="I55" s="41">
        <v>27520</v>
      </c>
      <c r="J55" s="41">
        <v>30520</v>
      </c>
      <c r="K55" s="41">
        <v>37720</v>
      </c>
    </row>
    <row r="56" spans="1:11" ht="15" x14ac:dyDescent="0.2">
      <c r="A56" t="s">
        <v>163</v>
      </c>
      <c r="C56" s="41">
        <v>12990</v>
      </c>
      <c r="D56" s="41">
        <v>13590</v>
      </c>
      <c r="E56" s="41">
        <v>16390</v>
      </c>
      <c r="F56" s="41">
        <v>18090</v>
      </c>
      <c r="G56" s="41">
        <v>19990</v>
      </c>
      <c r="H56" s="41">
        <v>22390</v>
      </c>
      <c r="I56" s="41">
        <v>28490</v>
      </c>
      <c r="J56" s="41">
        <v>31990</v>
      </c>
      <c r="K56" s="41">
        <v>37990</v>
      </c>
    </row>
    <row r="57" spans="1:11" ht="15" x14ac:dyDescent="0.2">
      <c r="A57" t="s">
        <v>166</v>
      </c>
      <c r="C57" s="41">
        <v>11095</v>
      </c>
      <c r="D57" s="41">
        <v>12155</v>
      </c>
      <c r="E57" s="41">
        <v>15600</v>
      </c>
      <c r="F57" s="41">
        <v>18285</v>
      </c>
      <c r="G57" s="41">
        <v>27485</v>
      </c>
      <c r="H57" s="41">
        <v>27250</v>
      </c>
      <c r="I57" s="41">
        <v>33065</v>
      </c>
      <c r="J57" s="41">
        <v>39725</v>
      </c>
      <c r="K57" s="41">
        <v>42025</v>
      </c>
    </row>
    <row r="58" spans="1:11" ht="15" x14ac:dyDescent="0.2">
      <c r="A58" t="s">
        <v>172</v>
      </c>
      <c r="C58" s="41">
        <v>13360</v>
      </c>
      <c r="D58" s="41">
        <v>14580</v>
      </c>
      <c r="E58" s="41">
        <v>23500</v>
      </c>
      <c r="F58" s="41">
        <v>23500</v>
      </c>
      <c r="G58" s="41">
        <v>26000</v>
      </c>
      <c r="H58" s="41">
        <v>26790</v>
      </c>
      <c r="I58" s="41">
        <v>31630</v>
      </c>
      <c r="J58" s="41">
        <v>36500</v>
      </c>
      <c r="K58" s="41">
        <v>40395</v>
      </c>
    </row>
    <row r="59" spans="1:11" ht="15" x14ac:dyDescent="0.2">
      <c r="A59" t="s">
        <v>174</v>
      </c>
      <c r="C59" s="41">
        <v>13770</v>
      </c>
      <c r="D59" s="41">
        <v>13770</v>
      </c>
      <c r="E59" s="41">
        <v>17928</v>
      </c>
      <c r="F59" s="41">
        <v>21445</v>
      </c>
      <c r="G59" s="41">
        <v>28265</v>
      </c>
      <c r="H59" s="41">
        <v>24662</v>
      </c>
      <c r="I59" s="41">
        <v>31420</v>
      </c>
      <c r="J59" s="41">
        <v>38700</v>
      </c>
      <c r="K59" s="41">
        <v>73975</v>
      </c>
    </row>
    <row r="60" spans="1:11" x14ac:dyDescent="0.2">
      <c r="A60" s="51" t="s">
        <v>183</v>
      </c>
    </row>
    <row r="63" spans="1:11" x14ac:dyDescent="0.2">
      <c r="A63" t="s">
        <v>122</v>
      </c>
    </row>
    <row r="64" spans="1:11" x14ac:dyDescent="0.2">
      <c r="B64" t="s">
        <v>124</v>
      </c>
      <c r="C64" t="s">
        <v>125</v>
      </c>
      <c r="D64" t="s">
        <v>126</v>
      </c>
      <c r="E64" t="s">
        <v>127</v>
      </c>
      <c r="F64" t="s">
        <v>128</v>
      </c>
      <c r="G64" t="s">
        <v>129</v>
      </c>
      <c r="H64" t="s">
        <v>130</v>
      </c>
      <c r="I64" t="s">
        <v>131</v>
      </c>
      <c r="J64" t="s">
        <v>132</v>
      </c>
      <c r="K64" t="s">
        <v>133</v>
      </c>
    </row>
    <row r="65" spans="1:11" x14ac:dyDescent="0.2">
      <c r="A65" t="s">
        <v>145</v>
      </c>
      <c r="B65">
        <f>B14</f>
        <v>10746</v>
      </c>
      <c r="C65">
        <f t="shared" ref="C65:K65" si="1">C14</f>
        <v>0</v>
      </c>
      <c r="D65">
        <f t="shared" si="1"/>
        <v>1293</v>
      </c>
      <c r="E65">
        <f t="shared" si="1"/>
        <v>2645</v>
      </c>
      <c r="F65">
        <f t="shared" si="1"/>
        <v>0</v>
      </c>
      <c r="G65">
        <f t="shared" si="1"/>
        <v>5833</v>
      </c>
      <c r="H65">
        <f t="shared" si="1"/>
        <v>1</v>
      </c>
      <c r="I65">
        <f t="shared" si="1"/>
        <v>928</v>
      </c>
      <c r="J65">
        <f t="shared" si="1"/>
        <v>44</v>
      </c>
      <c r="K65">
        <f t="shared" si="1"/>
        <v>2</v>
      </c>
    </row>
    <row r="66" spans="1:11" x14ac:dyDescent="0.2">
      <c r="A66" t="s">
        <v>147</v>
      </c>
      <c r="B66">
        <f>B16</f>
        <v>10950</v>
      </c>
      <c r="C66">
        <f t="shared" ref="C66:K66" si="2">C16</f>
        <v>92</v>
      </c>
      <c r="D66">
        <f t="shared" si="2"/>
        <v>3571</v>
      </c>
      <c r="E66">
        <f t="shared" si="2"/>
        <v>1027</v>
      </c>
      <c r="F66">
        <f t="shared" si="2"/>
        <v>806</v>
      </c>
      <c r="G66">
        <f t="shared" si="2"/>
        <v>0</v>
      </c>
      <c r="H66">
        <f t="shared" si="2"/>
        <v>1171</v>
      </c>
      <c r="I66">
        <f t="shared" si="2"/>
        <v>3853</v>
      </c>
      <c r="J66">
        <f t="shared" si="2"/>
        <v>429</v>
      </c>
      <c r="K66">
        <f t="shared" si="2"/>
        <v>1</v>
      </c>
    </row>
    <row r="67" spans="1:11" x14ac:dyDescent="0.2">
      <c r="A67" t="s">
        <v>151</v>
      </c>
      <c r="B67">
        <f>B20</f>
        <v>7005</v>
      </c>
      <c r="C67">
        <f t="shared" ref="C67:K67" si="3">C20</f>
        <v>0</v>
      </c>
      <c r="D67">
        <f t="shared" si="3"/>
        <v>613</v>
      </c>
      <c r="E67">
        <f t="shared" si="3"/>
        <v>506</v>
      </c>
      <c r="F67">
        <f t="shared" si="3"/>
        <v>1090</v>
      </c>
      <c r="G67">
        <f t="shared" si="3"/>
        <v>0</v>
      </c>
      <c r="H67">
        <f t="shared" si="3"/>
        <v>947</v>
      </c>
      <c r="I67">
        <f t="shared" si="3"/>
        <v>3245</v>
      </c>
      <c r="J67">
        <f t="shared" si="3"/>
        <v>602</v>
      </c>
      <c r="K67">
        <f t="shared" si="3"/>
        <v>2</v>
      </c>
    </row>
    <row r="68" spans="1:11" x14ac:dyDescent="0.2">
      <c r="A68" t="s">
        <v>159</v>
      </c>
      <c r="B68">
        <f>B28</f>
        <v>9277</v>
      </c>
      <c r="C68">
        <f t="shared" ref="C68:K68" si="4">C28</f>
        <v>985</v>
      </c>
      <c r="D68">
        <f t="shared" si="4"/>
        <v>1885</v>
      </c>
      <c r="E68">
        <f t="shared" si="4"/>
        <v>3043</v>
      </c>
      <c r="F68">
        <f t="shared" si="4"/>
        <v>0</v>
      </c>
      <c r="G68">
        <f t="shared" si="4"/>
        <v>2224</v>
      </c>
      <c r="H68">
        <f t="shared" si="4"/>
        <v>1102</v>
      </c>
      <c r="I68">
        <f t="shared" si="4"/>
        <v>17</v>
      </c>
      <c r="J68">
        <f t="shared" si="4"/>
        <v>21</v>
      </c>
      <c r="K68">
        <f t="shared" si="4"/>
        <v>0</v>
      </c>
    </row>
    <row r="69" spans="1:11" x14ac:dyDescent="0.2">
      <c r="A69" t="s">
        <v>163</v>
      </c>
      <c r="B69">
        <f>B32</f>
        <v>7075</v>
      </c>
      <c r="C69">
        <f t="shared" ref="C69:K69" si="5">C32</f>
        <v>794</v>
      </c>
      <c r="D69">
        <f t="shared" si="5"/>
        <v>2</v>
      </c>
      <c r="E69">
        <f t="shared" si="5"/>
        <v>1441</v>
      </c>
      <c r="F69">
        <f t="shared" si="5"/>
        <v>0</v>
      </c>
      <c r="G69">
        <f t="shared" si="5"/>
        <v>4248</v>
      </c>
      <c r="H69">
        <f t="shared" si="5"/>
        <v>450</v>
      </c>
      <c r="I69">
        <f t="shared" si="5"/>
        <v>95</v>
      </c>
      <c r="J69">
        <f t="shared" si="5"/>
        <v>45</v>
      </c>
      <c r="K69">
        <f t="shared" si="5"/>
        <v>0</v>
      </c>
    </row>
    <row r="70" spans="1:11" x14ac:dyDescent="0.2">
      <c r="A70" t="s">
        <v>166</v>
      </c>
      <c r="B70">
        <f>B35</f>
        <v>8668</v>
      </c>
      <c r="C70">
        <f t="shared" ref="C70:K70" si="6">C35</f>
        <v>0</v>
      </c>
      <c r="D70">
        <f t="shared" si="6"/>
        <v>3027</v>
      </c>
      <c r="E70">
        <f t="shared" si="6"/>
        <v>238</v>
      </c>
      <c r="F70">
        <f t="shared" si="6"/>
        <v>266</v>
      </c>
      <c r="G70">
        <f t="shared" si="6"/>
        <v>266</v>
      </c>
      <c r="H70">
        <f t="shared" si="6"/>
        <v>2962</v>
      </c>
      <c r="I70">
        <f t="shared" si="6"/>
        <v>1909</v>
      </c>
      <c r="J70">
        <f t="shared" si="6"/>
        <v>0</v>
      </c>
      <c r="K70">
        <f t="shared" si="6"/>
        <v>0</v>
      </c>
    </row>
    <row r="71" spans="1:11" x14ac:dyDescent="0.2">
      <c r="A71" t="s">
        <v>172</v>
      </c>
      <c r="B71">
        <f>B41</f>
        <v>11484</v>
      </c>
      <c r="C71">
        <f t="shared" ref="C71:K71" si="7">C41</f>
        <v>0</v>
      </c>
      <c r="D71">
        <f t="shared" si="7"/>
        <v>1636</v>
      </c>
      <c r="E71">
        <f t="shared" si="7"/>
        <v>794</v>
      </c>
      <c r="F71">
        <f t="shared" si="7"/>
        <v>2107</v>
      </c>
      <c r="G71">
        <f t="shared" si="7"/>
        <v>1448</v>
      </c>
      <c r="H71">
        <f t="shared" si="7"/>
        <v>229</v>
      </c>
      <c r="I71">
        <f t="shared" si="7"/>
        <v>4391</v>
      </c>
      <c r="J71">
        <f t="shared" si="7"/>
        <v>13</v>
      </c>
      <c r="K71">
        <f t="shared" si="7"/>
        <v>866</v>
      </c>
    </row>
    <row r="72" spans="1:11" x14ac:dyDescent="0.2">
      <c r="A72" t="s">
        <v>174</v>
      </c>
      <c r="B72">
        <f>B43</f>
        <v>13496</v>
      </c>
      <c r="C72">
        <f t="shared" ref="C72:K72" si="8">C43</f>
        <v>75</v>
      </c>
      <c r="D72">
        <f t="shared" si="8"/>
        <v>4558</v>
      </c>
      <c r="E72">
        <f t="shared" si="8"/>
        <v>168</v>
      </c>
      <c r="F72">
        <f t="shared" si="8"/>
        <v>356</v>
      </c>
      <c r="G72">
        <f t="shared" si="8"/>
        <v>407</v>
      </c>
      <c r="H72">
        <f t="shared" si="8"/>
        <v>3563</v>
      </c>
      <c r="I72">
        <f t="shared" si="8"/>
        <v>4309</v>
      </c>
      <c r="J72">
        <f t="shared" si="8"/>
        <v>0</v>
      </c>
      <c r="K72">
        <f t="shared" si="8"/>
        <v>60</v>
      </c>
    </row>
    <row r="73" spans="1:11" ht="15" x14ac:dyDescent="0.25">
      <c r="A73" s="42" t="s">
        <v>178</v>
      </c>
      <c r="B73" s="42">
        <f>SUM(B65:B72)</f>
        <v>78701</v>
      </c>
      <c r="C73" s="42">
        <f t="shared" ref="C73:K73" si="9">SUM(C65:C72)</f>
        <v>1946</v>
      </c>
      <c r="D73" s="42">
        <f t="shared" si="9"/>
        <v>16585</v>
      </c>
      <c r="E73" s="42">
        <f t="shared" si="9"/>
        <v>9862</v>
      </c>
      <c r="F73" s="42">
        <f t="shared" si="9"/>
        <v>4625</v>
      </c>
      <c r="G73" s="42">
        <f t="shared" si="9"/>
        <v>14426</v>
      </c>
      <c r="H73" s="42">
        <f t="shared" si="9"/>
        <v>10425</v>
      </c>
      <c r="I73" s="42">
        <f t="shared" si="9"/>
        <v>18747</v>
      </c>
      <c r="J73" s="42">
        <f t="shared" si="9"/>
        <v>1154</v>
      </c>
      <c r="K73" s="42">
        <f t="shared" si="9"/>
        <v>931</v>
      </c>
    </row>
    <row r="77" spans="1:11" x14ac:dyDescent="0.2">
      <c r="A77" t="s">
        <v>179</v>
      </c>
    </row>
    <row r="78" spans="1:11" x14ac:dyDescent="0.2">
      <c r="B78" t="s">
        <v>124</v>
      </c>
      <c r="C78" t="s">
        <v>125</v>
      </c>
      <c r="D78" t="s">
        <v>126</v>
      </c>
      <c r="E78" t="s">
        <v>127</v>
      </c>
      <c r="F78" t="s">
        <v>128</v>
      </c>
      <c r="G78" t="s">
        <v>129</v>
      </c>
      <c r="H78" t="s">
        <v>130</v>
      </c>
      <c r="I78" t="s">
        <v>131</v>
      </c>
      <c r="J78" t="s">
        <v>132</v>
      </c>
      <c r="K78" t="s">
        <v>133</v>
      </c>
    </row>
    <row r="79" spans="1:11" x14ac:dyDescent="0.2">
      <c r="A79" t="s">
        <v>145</v>
      </c>
      <c r="B79" s="39">
        <f>B65/$B$73</f>
        <v>0.13654210238751732</v>
      </c>
      <c r="C79" s="39">
        <f t="shared" ref="C79:K79" si="10">C65/$B$73</f>
        <v>0</v>
      </c>
      <c r="D79" s="39">
        <f t="shared" si="10"/>
        <v>1.6429270276108309E-2</v>
      </c>
      <c r="E79" s="39">
        <f t="shared" si="10"/>
        <v>3.3608213364506166E-2</v>
      </c>
      <c r="F79" s="39">
        <f t="shared" si="10"/>
        <v>0</v>
      </c>
      <c r="G79" s="39">
        <f t="shared" si="10"/>
        <v>7.4115957865846682E-2</v>
      </c>
      <c r="H79" s="39">
        <f t="shared" si="10"/>
        <v>1.270631885236528E-5</v>
      </c>
      <c r="I79" s="39">
        <f t="shared" si="10"/>
        <v>1.1791463894994981E-2</v>
      </c>
      <c r="J79" s="39">
        <f t="shared" si="10"/>
        <v>5.5907802950407232E-4</v>
      </c>
      <c r="K79" s="39">
        <f t="shared" si="10"/>
        <v>2.5412637704730561E-5</v>
      </c>
    </row>
    <row r="80" spans="1:11" x14ac:dyDescent="0.2">
      <c r="A80" t="s">
        <v>147</v>
      </c>
      <c r="B80" s="39">
        <f t="shared" ref="B80:K86" si="11">B66/$B$73</f>
        <v>0.13913419143339983</v>
      </c>
      <c r="C80" s="39">
        <f t="shared" si="11"/>
        <v>1.1689813344176059E-3</v>
      </c>
      <c r="D80" s="39">
        <f t="shared" si="11"/>
        <v>4.5374264621796417E-2</v>
      </c>
      <c r="E80" s="39">
        <f t="shared" si="11"/>
        <v>1.3049389461379143E-2</v>
      </c>
      <c r="F80" s="39">
        <f t="shared" si="11"/>
        <v>1.0241292995006417E-2</v>
      </c>
      <c r="G80" s="39">
        <f t="shared" si="11"/>
        <v>0</v>
      </c>
      <c r="H80" s="39">
        <f t="shared" si="11"/>
        <v>1.4879099376119745E-2</v>
      </c>
      <c r="I80" s="39">
        <f t="shared" si="11"/>
        <v>4.8957446538163425E-2</v>
      </c>
      <c r="J80" s="39">
        <f t="shared" si="11"/>
        <v>5.4510107876647061E-3</v>
      </c>
      <c r="K80" s="39">
        <f t="shared" si="11"/>
        <v>1.270631885236528E-5</v>
      </c>
    </row>
    <row r="81" spans="1:11" x14ac:dyDescent="0.2">
      <c r="A81" t="s">
        <v>151</v>
      </c>
      <c r="B81" s="39">
        <f t="shared" si="11"/>
        <v>8.9007763560818798E-2</v>
      </c>
      <c r="C81" s="39">
        <f t="shared" si="11"/>
        <v>0</v>
      </c>
      <c r="D81" s="39">
        <f t="shared" si="11"/>
        <v>7.7889734564999171E-3</v>
      </c>
      <c r="E81" s="39">
        <f t="shared" si="11"/>
        <v>6.4293973392968327E-3</v>
      </c>
      <c r="F81" s="39">
        <f t="shared" si="11"/>
        <v>1.3849887549078156E-2</v>
      </c>
      <c r="G81" s="39">
        <f t="shared" si="11"/>
        <v>0</v>
      </c>
      <c r="H81" s="39">
        <f t="shared" si="11"/>
        <v>1.2032883953189921E-2</v>
      </c>
      <c r="I81" s="39">
        <f t="shared" si="11"/>
        <v>4.1232004675925339E-2</v>
      </c>
      <c r="J81" s="39">
        <f t="shared" si="11"/>
        <v>7.6492039491238995E-3</v>
      </c>
      <c r="K81" s="39">
        <f t="shared" si="11"/>
        <v>2.5412637704730561E-5</v>
      </c>
    </row>
    <row r="82" spans="1:11" x14ac:dyDescent="0.2">
      <c r="A82" t="s">
        <v>159</v>
      </c>
      <c r="B82" s="39">
        <f t="shared" si="11"/>
        <v>0.11787651999339271</v>
      </c>
      <c r="C82" s="39">
        <f t="shared" si="11"/>
        <v>1.2515724069579803E-2</v>
      </c>
      <c r="D82" s="39">
        <f t="shared" si="11"/>
        <v>2.3951411036708555E-2</v>
      </c>
      <c r="E82" s="39">
        <f t="shared" si="11"/>
        <v>3.8665328267747552E-2</v>
      </c>
      <c r="F82" s="39">
        <f t="shared" si="11"/>
        <v>0</v>
      </c>
      <c r="G82" s="39">
        <f t="shared" si="11"/>
        <v>2.8258853127660386E-2</v>
      </c>
      <c r="H82" s="39">
        <f t="shared" si="11"/>
        <v>1.400236337530654E-2</v>
      </c>
      <c r="I82" s="39">
        <f t="shared" si="11"/>
        <v>2.1600742049020978E-4</v>
      </c>
      <c r="J82" s="39">
        <f t="shared" si="11"/>
        <v>2.6683269589967089E-4</v>
      </c>
      <c r="K82" s="39">
        <f t="shared" si="11"/>
        <v>0</v>
      </c>
    </row>
    <row r="83" spans="1:11" x14ac:dyDescent="0.2">
      <c r="A83" t="s">
        <v>163</v>
      </c>
      <c r="B83" s="39">
        <f t="shared" si="11"/>
        <v>8.989720588048436E-2</v>
      </c>
      <c r="C83" s="39">
        <f t="shared" si="11"/>
        <v>1.0088817168778033E-2</v>
      </c>
      <c r="D83" s="39">
        <f t="shared" si="11"/>
        <v>2.5412637704730561E-5</v>
      </c>
      <c r="E83" s="39">
        <f t="shared" si="11"/>
        <v>1.8309805466258371E-2</v>
      </c>
      <c r="F83" s="39">
        <f t="shared" si="11"/>
        <v>0</v>
      </c>
      <c r="G83" s="39">
        <f t="shared" si="11"/>
        <v>5.3976442484847717E-2</v>
      </c>
      <c r="H83" s="39">
        <f t="shared" si="11"/>
        <v>5.7178434835643763E-3</v>
      </c>
      <c r="I83" s="39">
        <f t="shared" si="11"/>
        <v>1.2071002909747018E-3</v>
      </c>
      <c r="J83" s="39">
        <f t="shared" si="11"/>
        <v>5.7178434835643765E-4</v>
      </c>
      <c r="K83" s="39">
        <f t="shared" si="11"/>
        <v>0</v>
      </c>
    </row>
    <row r="84" spans="1:11" x14ac:dyDescent="0.2">
      <c r="A84" t="s">
        <v>166</v>
      </c>
      <c r="B84" s="39">
        <f t="shared" si="11"/>
        <v>0.11013837181230225</v>
      </c>
      <c r="C84" s="39">
        <f t="shared" si="11"/>
        <v>0</v>
      </c>
      <c r="D84" s="39">
        <f t="shared" si="11"/>
        <v>3.8462027166109705E-2</v>
      </c>
      <c r="E84" s="39">
        <f t="shared" si="11"/>
        <v>3.024103886862937E-3</v>
      </c>
      <c r="F84" s="39">
        <f t="shared" si="11"/>
        <v>3.3798808147291648E-3</v>
      </c>
      <c r="G84" s="39">
        <f t="shared" si="11"/>
        <v>3.3798808147291648E-3</v>
      </c>
      <c r="H84" s="39">
        <f t="shared" si="11"/>
        <v>3.7636116440705962E-2</v>
      </c>
      <c r="I84" s="39">
        <f t="shared" si="11"/>
        <v>2.4256362689165322E-2</v>
      </c>
      <c r="J84" s="39">
        <f t="shared" si="11"/>
        <v>0</v>
      </c>
      <c r="K84" s="39">
        <f t="shared" si="11"/>
        <v>0</v>
      </c>
    </row>
    <row r="85" spans="1:11" x14ac:dyDescent="0.2">
      <c r="A85" t="s">
        <v>172</v>
      </c>
      <c r="B85" s="39">
        <f t="shared" si="11"/>
        <v>0.14591936570056288</v>
      </c>
      <c r="C85" s="39">
        <f t="shared" si="11"/>
        <v>0</v>
      </c>
      <c r="D85" s="39">
        <f t="shared" si="11"/>
        <v>2.07875376424696E-2</v>
      </c>
      <c r="E85" s="39">
        <f t="shared" si="11"/>
        <v>1.0088817168778033E-2</v>
      </c>
      <c r="F85" s="39">
        <f t="shared" si="11"/>
        <v>2.6772213821933649E-2</v>
      </c>
      <c r="G85" s="39">
        <f t="shared" si="11"/>
        <v>1.8398749698224928E-2</v>
      </c>
      <c r="H85" s="39">
        <f t="shared" si="11"/>
        <v>2.9097470171916494E-3</v>
      </c>
      <c r="I85" s="39">
        <f t="shared" si="11"/>
        <v>5.5793446080735949E-2</v>
      </c>
      <c r="J85" s="39">
        <f t="shared" si="11"/>
        <v>1.6518214508074865E-4</v>
      </c>
      <c r="K85" s="39">
        <f t="shared" si="11"/>
        <v>1.1003672126148334E-2</v>
      </c>
    </row>
    <row r="86" spans="1:11" x14ac:dyDescent="0.2">
      <c r="A86" t="s">
        <v>174</v>
      </c>
      <c r="B86" s="39">
        <f t="shared" si="11"/>
        <v>0.17148447923152182</v>
      </c>
      <c r="C86" s="39">
        <f t="shared" si="11"/>
        <v>9.5297391392739608E-4</v>
      </c>
      <c r="D86" s="39">
        <f t="shared" si="11"/>
        <v>5.7915401329080955E-2</v>
      </c>
      <c r="E86" s="39">
        <f t="shared" si="11"/>
        <v>2.1346615671973671E-3</v>
      </c>
      <c r="F86" s="39">
        <f t="shared" si="11"/>
        <v>4.5234495114420403E-3</v>
      </c>
      <c r="G86" s="39">
        <f t="shared" si="11"/>
        <v>5.1714717729126692E-3</v>
      </c>
      <c r="H86" s="39">
        <f t="shared" si="11"/>
        <v>4.5272614070977497E-2</v>
      </c>
      <c r="I86" s="39">
        <f t="shared" si="11"/>
        <v>5.4751527934841997E-2</v>
      </c>
      <c r="J86" s="39">
        <f t="shared" si="11"/>
        <v>0</v>
      </c>
      <c r="K86" s="39">
        <f t="shared" si="11"/>
        <v>7.6237913114191687E-4</v>
      </c>
    </row>
    <row r="87" spans="1:11" ht="15" x14ac:dyDescent="0.25">
      <c r="A87" s="42" t="s">
        <v>178</v>
      </c>
      <c r="B87" s="43">
        <f>SUM(B79:B86)</f>
        <v>1</v>
      </c>
      <c r="C87" s="44">
        <f t="shared" ref="C87:K87" si="12">SUM(C79:C86)</f>
        <v>2.4726496486702838E-2</v>
      </c>
      <c r="D87" s="44">
        <f t="shared" si="12"/>
        <v>0.21073429816647821</v>
      </c>
      <c r="E87" s="44">
        <f t="shared" si="12"/>
        <v>0.12530971652202638</v>
      </c>
      <c r="F87" s="44">
        <f t="shared" si="12"/>
        <v>5.8766724692189423E-2</v>
      </c>
      <c r="G87" s="44">
        <f t="shared" si="12"/>
        <v>0.18330135576422152</v>
      </c>
      <c r="H87" s="44">
        <f t="shared" si="12"/>
        <v>0.13246337403590805</v>
      </c>
      <c r="I87" s="44">
        <f t="shared" si="12"/>
        <v>0.23820535952529193</v>
      </c>
      <c r="J87" s="44">
        <f t="shared" si="12"/>
        <v>1.4663091955629537E-2</v>
      </c>
      <c r="K87" s="44">
        <f t="shared" si="12"/>
        <v>1.1829582851552077E-2</v>
      </c>
    </row>
    <row r="90" spans="1:11" ht="18.75" x14ac:dyDescent="0.3">
      <c r="A90" s="45" t="s">
        <v>65</v>
      </c>
      <c r="B90" s="45">
        <f>SUMPRODUCT(C79:K86,C52:K59)</f>
        <v>21831.587082756254</v>
      </c>
    </row>
    <row r="91" spans="1:11" ht="18.75" x14ac:dyDescent="0.3">
      <c r="A91" s="45" t="s">
        <v>180</v>
      </c>
      <c r="B91" s="45">
        <f>B90/1.07597</f>
        <v>20290.14478354996</v>
      </c>
    </row>
    <row r="94" spans="1:11" x14ac:dyDescent="0.2">
      <c r="A94" s="46" t="s">
        <v>181</v>
      </c>
    </row>
    <row r="95" spans="1:11" x14ac:dyDescent="0.2">
      <c r="D95" s="39"/>
      <c r="E95" s="39"/>
      <c r="F95" s="39"/>
      <c r="G95" s="39"/>
      <c r="H95" s="39"/>
      <c r="I95" s="39"/>
      <c r="J95" s="39"/>
      <c r="K95" s="39"/>
    </row>
    <row r="96" spans="1:11" x14ac:dyDescent="0.2">
      <c r="B96" s="39"/>
      <c r="C96" s="39"/>
      <c r="D96" s="39"/>
      <c r="E96" s="39"/>
      <c r="F96" s="39"/>
      <c r="G96" s="39"/>
      <c r="H96" s="39"/>
      <c r="I96" s="39"/>
      <c r="J96" s="39"/>
      <c r="K96" s="3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Commodities</vt:lpstr>
      <vt:lpstr>TRA</vt:lpstr>
      <vt:lpstr>Purchase price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dcterms:created xsi:type="dcterms:W3CDTF">2005-06-03T09:41:13Z</dcterms:created>
  <dcterms:modified xsi:type="dcterms:W3CDTF">2021-04-08T10:15:37Z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139873683452606</vt:r8>
  </property>
</Properties>
</file>