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E1971013-3190-4C86-8914-9840BE2B0209}" xr6:coauthVersionLast="47" xr6:coauthVersionMax="47" xr10:uidLastSave="{00000000-0000-0000-0000-000000000000}"/>
  <bookViews>
    <workbookView xWindow="28680" yWindow="-120" windowWidth="29040" windowHeight="15720" xr2:uid="{39DC52AD-7AD8-48BE-9D85-AA1C40791A2D}"/>
  </bookViews>
  <sheets>
    <sheet name="Cover" sheetId="6" r:id="rId1"/>
    <sheet name="Regions" sheetId="2" r:id="rId2"/>
    <sheet name="PWR" sheetId="4" r:id="rId3"/>
    <sheet name="TRA" sheetId="1" r:id="rId4"/>
    <sheet name="SRV" sheetId="5" r:id="rId5"/>
  </sheets>
  <definedNames>
    <definedName name="__123Graph_AEUMILKPN" localSheetId="0" hidden="1">#REF!</definedName>
    <definedName name="__123Graph_AEUMILKPN" localSheetId="2" hidden="1">#REF!</definedName>
    <definedName name="__123Graph_AEUMILKPN" localSheetId="4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2" hidden="1">#REF!</definedName>
    <definedName name="_Regression_Y" localSheetId="4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4" l="1"/>
  <c r="B9" i="4"/>
  <c r="J9" i="4"/>
  <c r="L9" i="4"/>
  <c r="B12" i="4"/>
  <c r="J12" i="4"/>
  <c r="L12" i="4"/>
  <c r="N12" i="4"/>
  <c r="B13" i="4"/>
  <c r="J13" i="4"/>
  <c r="L13" i="4"/>
  <c r="N13" i="4"/>
  <c r="B11" i="4"/>
  <c r="J11" i="4"/>
  <c r="L11" i="4"/>
  <c r="N11" i="4"/>
  <c r="J10" i="4"/>
  <c r="N10" i="4"/>
  <c r="L10" i="4"/>
  <c r="B10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12" i="5"/>
  <c r="L12" i="5"/>
  <c r="J12" i="5"/>
  <c r="B12" i="5"/>
  <c r="N11" i="5"/>
  <c r="L11" i="5"/>
  <c r="J11" i="5"/>
  <c r="B11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B6" i="5"/>
  <c r="B7" i="5"/>
  <c r="N7" i="5"/>
  <c r="N6" i="5"/>
  <c r="N7" i="4"/>
  <c r="N8" i="4"/>
  <c r="N6" i="4"/>
  <c r="B8" i="4"/>
  <c r="B6" i="4"/>
  <c r="B7" i="4"/>
  <c r="L6" i="5"/>
  <c r="L7" i="5"/>
  <c r="J7" i="5"/>
  <c r="J6" i="5"/>
  <c r="L8" i="4"/>
  <c r="J8" i="4"/>
  <c r="L7" i="4"/>
  <c r="J7" i="4"/>
  <c r="L6" i="4"/>
  <c r="J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<sst xmlns="http://schemas.openxmlformats.org/spreadsheetml/2006/main" count="344" uniqueCount="187">
  <si>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</si>
  <si>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</si>
  <si>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</si>
  <si>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</si>
  <si>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</si>
  <si>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</si>
  <si>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</si>
  <si>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</si>
  <si>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</si>
  <si>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</si>
  <si>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</si>
  <si>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</si>
  <si>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</si>
  <si>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</si>
  <si>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</si>
  <si>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</si>
  <si>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</si>
  <si>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</si>
  <si>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</si>
  <si>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</si>
  <si>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</si>
  <si>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</si>
  <si>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</si>
  <si>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</si>
  <si>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</si>
  <si>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</si>
  <si>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</si>
  <si>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</si>
  <si>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</si>
  <si>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</si>
  <si>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</si>
  <si>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</si>
  <si>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</si>
  <si>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</si>
  <si>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</si>
  <si>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</si>
  <si>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</si>
  <si>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</si>
  <si>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</si>
  <si>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</si>
  <si>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</si>
  <si>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</si>
  <si>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</si>
  <si>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</si>
  <si>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</si>
  <si>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</si>
  <si>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</si>
  <si>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</si>
  <si>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</si>
  <si>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</si>
  <si>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</si>
  <si>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</si>
  <si>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</si>
  <si>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</si>
  <si>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</si>
  <si>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</si>
  <si>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</si>
  <si>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</si>
  <si>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</si>
  <si>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</si>
  <si>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</si>
  <si>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</si>
  <si>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</si>
  <si>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</si>
  <si>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</si>
  <si>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</si>
  <si>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</si>
  <si>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</si>
  <si>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</si>
  <si>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</si>
  <si>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</si>
  <si>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</si>
  <si>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</si>
  <si>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</si>
  <si>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</si>
  <si>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</si>
  <si>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</si>
  <si>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</si>
  <si>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</si>
  <si>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</si>
  <si>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</si>
  <si>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</si>
  <si>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</si>
  <si>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</si>
  <si>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</si>
  <si>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</si>
  <si>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</si>
  <si>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</si>
  <si>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</si>
  <si>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</si>
  <si>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</si>
  <si>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</si>
  <si>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</si>
  <si>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</si>
  <si>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</si>
  <si>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</si>
  <si>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</si>
  <si>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</si>
  <si>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</si>
  <si>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</si>
  <si>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</si>
  <si>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</si>
  <si>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</si>
  <si>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</si>
  <si>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</si>
  <si>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</si>
  <si>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</si>
  <si>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</si>
  <si>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</si>
  <si>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</si>
  <si>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</si>
  <si>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</si>
  <si>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</si>
  <si>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</si>
  <si>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</si>
  <si>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</si>
  <si>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</si>
  <si>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</si>
  <si>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</si>
  <si>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</si>
  <si>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</si>
  <si>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</si>
  <si>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</si>
  <si>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</si>
  <si>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</si>
  <si>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</si>
  <si>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</si>
  <si>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</si>
  <si>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HPs</t>
  </si>
  <si>
    <t>PWR</t>
  </si>
  <si>
    <t>SRV-PU</t>
  </si>
  <si>
    <t>SRV-CS</t>
  </si>
  <si>
    <t>SRVAHT</t>
  </si>
  <si>
    <t>S-SH*PU*</t>
  </si>
  <si>
    <t>S-SH*CS*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</si>
  <si>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</si>
  <si>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</si>
  <si>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</si>
  <si>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</si>
  <si>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</si>
  <si>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</si>
  <si>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</si>
  <si>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</si>
  <si>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</si>
  <si>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</si>
  <si>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</si>
  <si>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</si>
  <si>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</si>
  <si>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</si>
  <si>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</si>
  <si>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</si>
  <si>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</si>
  <si>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</si>
  <si>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</si>
  <si>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</si>
  <si>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</si>
  <si>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</si>
  <si>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</si>
  <si>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</si>
  <si>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</si>
  <si>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WON</t>
  </si>
  <si>
    <t>WOF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</si>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</sst>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NumberFormat="1" applyFont="1"/>
    <xf numFmtId="9" fontId="0" fillId="0" borderId="1" xfId="2" applyNumberFormat="1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0" fontId="2" fillId="0" borderId="0" xfId="0" applyFont="1" applyFill="1" applyBorder="1"/>
    <xf numFmtId="166" fontId="2" fillId="0" borderId="0" xfId="0" applyNumberFormat="1" applyFont="1" applyFill="1" applyBorder="1"/>
    <xf numFmtId="1" fontId="8" fillId="0" borderId="0" xfId="0" applyNumberFormat="1" applyFont="1"/>
    <xf numFmtId="0" fontId="2" fillId="0" borderId="1" xfId="0" applyFont="1" applyFill="1" applyBorder="1"/>
    <xf numFmtId="166" fontId="2" fillId="0" borderId="1" xfId="0" applyNumberFormat="1" applyFont="1" applyFill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 applyFill="1" applyBorder="1"/>
    <xf numFmtId="2" fontId="2" fillId="0" borderId="1" xfId="0" applyNumberFormat="1" applyFont="1" applyFill="1" applyBorder="1"/>
    <xf numFmtId="165" fontId="0" fillId="0" borderId="0" xfId="1" applyNumberFormat="1" applyFont="1"/>
    <xf numFmtId="2" fontId="2" fillId="0" borderId="0" xfId="0" applyNumberFormat="1" applyFont="1"/>
    <xf numFmtId="166" fontId="2" fillId="0" borderId="0" xfId="0" applyNumberFormat="1" applyFont="1"/>
    <xf numFmtId="9" fontId="2" fillId="0" borderId="0" xfId="0" applyNumberFormat="1" applyFont="1"/>
    <xf numFmtId="0" fontId="2" fillId="0" borderId="0" xfId="0" applyFont="1" applyFill="1"/>
    <xf numFmtId="2" fontId="2" fillId="0" borderId="0" xfId="0" applyNumberFormat="1" applyFont="1" applyFill="1"/>
    <xf numFmtId="166" fontId="2" fillId="0" borderId="0" xfId="0" applyNumberFormat="1" applyFont="1" applyFill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A03571-7FFC-4A97-87EA-3B1CB5DB6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4C7E08-57B7-4B69-AA5B-8D8B8B7B81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755C22-D338-4CCC-8602-285159403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BB12B9-6384-42D9-8624-A816371DA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B857065-E7A8-4C06-9763-F4026263D9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41843CB-8CDF-441F-83B4-D48634C7A4F9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tabSelected="1" zoomScaleNormal="100" workbookViewId="0">
      <selection activeCell="B20" sqref="B20:D20"/>
    </sheetView>
  </sheetViews>
  <sheetFormatPr defaultColWidth="8.85546875" defaultRowHeight="15" x14ac:dyDescent="0.25"/>
  <cols>
    <col min="1" max="4" width="21.7109375" style="3" customWidth="1"/>
    <col min="5" max="6" width="14.140625" style="3" customWidth="1"/>
    <col min="7" max="7" width="12.140625" style="3" customWidth="1"/>
    <col min="8" max="10" width="8.140625" style="3" customWidth="1"/>
    <col min="11" max="11" width="9.7109375" style="3" customWidth="1"/>
    <col min="12" max="12" width="8.140625" style="3" customWidth="1"/>
    <col min="13" max="13" width="10" style="3" customWidth="1"/>
    <col min="14" max="14" width="11.42578125" style="3" customWidth="1"/>
    <col min="15" max="15" width="13.42578125" style="3" customWidth="1"/>
    <col min="16" max="16384" width="8.85546875" style="3"/>
  </cols>
  <sheetData>
    <row r="1" spans="1:26" x14ac:dyDescent="0.25">
      <c r="A1" s="38"/>
      <c r="B1" s="38"/>
      <c r="C1" s="38"/>
      <c r="D1" s="38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x14ac:dyDescent="0.25">
      <c r="A2" s="38"/>
      <c r="B2" s="38"/>
      <c r="C2" s="38"/>
      <c r="D2" s="38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x14ac:dyDescent="0.25">
      <c r="A3" s="38"/>
      <c r="B3" s="38"/>
      <c r="C3" s="38"/>
      <c r="D3" s="38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x14ac:dyDescent="0.25">
      <c r="A4" s="38"/>
      <c r="B4" s="38"/>
      <c r="C4" s="38"/>
      <c r="D4" s="38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x14ac:dyDescent="0.25">
      <c r="A5" s="38"/>
      <c r="B5" s="38"/>
      <c r="C5" s="38"/>
      <c r="D5" s="38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x14ac:dyDescent="0.25">
      <c r="A6" s="38"/>
      <c r="B6" s="38"/>
      <c r="C6" s="38"/>
      <c r="D6" s="38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x14ac:dyDescent="0.25">
      <c r="A7" s="38"/>
      <c r="B7" s="38"/>
      <c r="C7" s="38"/>
      <c r="D7" s="38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x14ac:dyDescent="0.25">
      <c r="A8" s="38"/>
      <c r="B8" s="38"/>
      <c r="C8" s="38"/>
      <c r="D8" s="38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x14ac:dyDescent="0.25">
      <c r="A9" s="38"/>
      <c r="B9" s="38"/>
      <c r="C9" s="38"/>
      <c r="D9" s="38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x14ac:dyDescent="0.25">
      <c r="A10" s="38"/>
      <c r="B10" s="38"/>
      <c r="C10" s="38"/>
      <c r="D10" s="38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x14ac:dyDescent="0.25">
      <c r="A11" s="38"/>
      <c r="B11" s="38"/>
      <c r="C11" s="38"/>
      <c r="D11" s="38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x14ac:dyDescent="0.25">
      <c r="A12" s="38"/>
      <c r="B12" s="38"/>
      <c r="C12" s="38"/>
      <c r="D12" s="38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x14ac:dyDescent="0.25">
      <c r="A13" s="38"/>
      <c r="B13" s="38"/>
      <c r="C13" s="38"/>
      <c r="D13" s="38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x14ac:dyDescent="0.25">
      <c r="A14" s="38"/>
      <c r="B14" s="38"/>
      <c r="C14" s="38"/>
      <c r="D14" s="38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x14ac:dyDescent="0.25">
      <c r="A15" s="38"/>
      <c r="B15" s="38"/>
      <c r="C15" s="38"/>
      <c r="D15" s="38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02.75" customHeight="1" x14ac:dyDescent="0.25">
      <c r="A16" s="54" t="s">
        <v>169</v>
      </c>
      <c r="B16" s="54"/>
      <c r="C16" s="54"/>
      <c r="D16" s="54"/>
      <c r="E16" s="40"/>
      <c r="F16" s="40"/>
      <c r="G16" s="41"/>
      <c r="H16" s="41"/>
      <c r="I16" s="41"/>
      <c r="J16" s="41"/>
      <c r="K16" s="41"/>
      <c r="L16" s="41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7.25" customHeight="1" x14ac:dyDescent="0.25">
      <c r="A17" s="42"/>
      <c r="B17" s="42"/>
      <c r="C17" s="42"/>
      <c r="D17" s="42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7.25" customHeight="1" x14ac:dyDescent="0.25">
      <c r="A18" s="42"/>
      <c r="B18" s="42"/>
      <c r="C18" s="42"/>
      <c r="D18" s="42"/>
      <c r="E18" s="43"/>
      <c r="F18" s="43"/>
      <c r="G18" s="44"/>
      <c r="H18" s="44"/>
      <c r="I18" s="44"/>
      <c r="J18" s="44"/>
      <c r="K18" s="44"/>
      <c r="L18" s="44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7.25" customHeight="1" x14ac:dyDescent="0.25">
      <c r="A19" s="45" t="s">
        <v>170</v>
      </c>
      <c r="B19" s="53" t="s">
        <v>181</v>
      </c>
      <c r="C19" s="53"/>
      <c r="D19" s="53"/>
      <c r="E19" s="46"/>
      <c r="F19" s="46"/>
      <c r="G19" s="47"/>
      <c r="H19" s="47"/>
      <c r="I19" s="47"/>
      <c r="J19" s="47"/>
      <c r="K19" s="47"/>
      <c r="L19" s="47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7.25" customHeight="1" x14ac:dyDescent="0.25">
      <c r="A20" s="45" t="s">
        <v>171</v>
      </c>
      <c r="B20" s="53" t="s">
        <v>184</v>
      </c>
      <c r="C20" s="53"/>
      <c r="D20" s="53"/>
      <c r="E20" s="46"/>
      <c r="F20" s="46"/>
      <c r="G20" s="47"/>
      <c r="H20" s="47"/>
      <c r="I20" s="47"/>
      <c r="J20" s="47"/>
      <c r="K20" s="47"/>
      <c r="L20" s="47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7.25" customHeight="1" x14ac:dyDescent="0.25">
      <c r="A21" s="45" t="s">
        <v>172</v>
      </c>
      <c r="B21" s="48" t="s">
        <v>185</v>
      </c>
      <c r="C21" s="48"/>
      <c r="D21" s="48"/>
      <c r="E21" s="46"/>
      <c r="F21" s="46"/>
      <c r="G21" s="47"/>
      <c r="H21" s="47"/>
      <c r="I21" s="47"/>
      <c r="J21" s="47"/>
      <c r="K21" s="47"/>
      <c r="L21" s="47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7.25" customHeight="1" x14ac:dyDescent="0.25">
      <c r="A22" s="45"/>
      <c r="B22" s="48"/>
      <c r="C22" s="48"/>
      <c r="D22" s="48"/>
      <c r="E22" s="46"/>
      <c r="F22" s="46"/>
      <c r="G22" s="47"/>
      <c r="H22" s="47"/>
      <c r="I22" s="47"/>
      <c r="J22" s="47"/>
      <c r="K22" s="47"/>
      <c r="L22" s="47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7.25" customHeight="1" x14ac:dyDescent="0.25">
      <c r="A23" s="45" t="s">
        <v>173</v>
      </c>
      <c r="B23" s="53" t="s">
        <v>186</v>
      </c>
      <c r="C23" s="53"/>
      <c r="D23" s="53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7.25" customHeight="1" x14ac:dyDescent="0.25">
      <c r="A24" s="45"/>
      <c r="B24" s="53" t="s">
        <v>182</v>
      </c>
      <c r="C24" s="53"/>
      <c r="D24" s="53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7.25" customHeight="1" x14ac:dyDescent="0.25">
      <c r="A25" s="45"/>
      <c r="B25" s="48" t="s">
        <v>183</v>
      </c>
      <c r="C25" s="48"/>
      <c r="D25" s="48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7.25" customHeight="1" x14ac:dyDescent="0.25">
      <c r="A26" s="45" t="s">
        <v>174</v>
      </c>
      <c r="B26" s="53" t="s">
        <v>183</v>
      </c>
      <c r="C26" s="53"/>
      <c r="D26" s="53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7.25" customHeight="1" x14ac:dyDescent="0.25">
      <c r="A27" s="45"/>
      <c r="B27" s="48"/>
      <c r="C27" s="48"/>
      <c r="D27" s="48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7.25" customHeight="1" x14ac:dyDescent="0.25">
      <c r="A28" s="45"/>
      <c r="B28" s="48"/>
      <c r="C28" s="48"/>
      <c r="D28" s="48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7.25" customHeight="1" x14ac:dyDescent="0.25">
      <c r="A29" s="45" t="s">
        <v>175</v>
      </c>
      <c r="B29" s="49">
        <v>1</v>
      </c>
      <c r="C29" s="48"/>
      <c r="D29" s="48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7.25" customHeight="1" x14ac:dyDescent="0.25">
      <c r="A30" s="45" t="s">
        <v>176</v>
      </c>
      <c r="B30" s="55" t="s">
        <v>177</v>
      </c>
      <c r="C30" s="53"/>
      <c r="D30" s="53"/>
      <c r="E30" s="50"/>
      <c r="F30" s="50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7.25" customHeight="1" x14ac:dyDescent="0.25">
      <c r="A31" s="45" t="s">
        <v>178</v>
      </c>
      <c r="B31" s="53" t="s">
        <v>179</v>
      </c>
      <c r="C31" s="53"/>
      <c r="D31" s="53"/>
      <c r="E31" s="50"/>
      <c r="F31" s="50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7.25" customHeight="1" x14ac:dyDescent="0.25">
      <c r="A32" s="51"/>
      <c r="B32" s="52" t="s">
        <v>180</v>
      </c>
      <c r="C32" s="51"/>
      <c r="D32" s="51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x14ac:dyDescent="0.25">
      <c r="A33" s="38"/>
      <c r="B33" s="38"/>
      <c r="C33" s="38"/>
      <c r="D33" s="38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x14ac:dyDescent="0.25">
      <c r="A34" s="38"/>
      <c r="B34" s="38"/>
      <c r="C34" s="38"/>
      <c r="D34" s="38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x14ac:dyDescent="0.25">
      <c r="A35" s="38"/>
      <c r="B35" s="38"/>
      <c r="C35" s="38"/>
      <c r="D35" s="38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x14ac:dyDescent="0.25">
      <c r="A36" s="38"/>
      <c r="B36" s="38"/>
      <c r="C36" s="38"/>
      <c r="D36" s="38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x14ac:dyDescent="0.25">
      <c r="A37" s="38"/>
      <c r="B37" s="38"/>
      <c r="C37" s="38"/>
      <c r="D37" s="38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x14ac:dyDescent="0.25">
      <c r="A38" s="38"/>
      <c r="B38" s="38"/>
      <c r="C38" s="38"/>
      <c r="D38" s="38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x14ac:dyDescent="0.25">
      <c r="A39" s="38"/>
      <c r="B39" s="38"/>
      <c r="C39" s="38"/>
      <c r="D39" s="38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x14ac:dyDescent="0.25">
      <c r="A40" s="38"/>
      <c r="B40" s="38"/>
      <c r="C40" s="38"/>
      <c r="D40" s="38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x14ac:dyDescent="0.25">
      <c r="A41" s="38"/>
      <c r="B41" s="38"/>
      <c r="C41" s="38"/>
      <c r="D41" s="38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x14ac:dyDescent="0.25">
      <c r="A42" s="38"/>
      <c r="B42" s="38"/>
      <c r="C42" s="38"/>
      <c r="D42" s="38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x14ac:dyDescent="0.25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x14ac:dyDescent="0.25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x14ac:dyDescent="0.2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x14ac:dyDescent="0.25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x14ac:dyDescent="0.25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x14ac:dyDescent="0.25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x14ac:dyDescent="0.25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x14ac:dyDescent="0.25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x14ac:dyDescent="0.25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x14ac:dyDescent="0.25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x14ac:dyDescent="0.25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x14ac:dyDescent="0.25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x14ac:dyDescent="0.2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x14ac:dyDescent="0.25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x14ac:dyDescent="0.25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x14ac:dyDescent="0.25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x14ac:dyDescent="0.25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x14ac:dyDescent="0.25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x14ac:dyDescent="0.25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x14ac:dyDescent="0.25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x14ac:dyDescent="0.25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x14ac:dyDescent="0.25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x14ac:dyDescent="0.2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x14ac:dyDescent="0.25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x14ac:dyDescent="0.25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x14ac:dyDescent="0.25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x14ac:dyDescent="0.25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x14ac:dyDescent="0.25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x14ac:dyDescent="0.25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x14ac:dyDescent="0.25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x14ac:dyDescent="0.25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x14ac:dyDescent="0.25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x14ac:dyDescent="0.2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x14ac:dyDescent="0.2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x14ac:dyDescent="0.25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x14ac:dyDescent="0.25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x14ac:dyDescent="0.25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x14ac:dyDescent="0.25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x14ac:dyDescent="0.25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x14ac:dyDescent="0.25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x14ac:dyDescent="0.25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x14ac:dyDescent="0.25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x14ac:dyDescent="0.2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x14ac:dyDescent="0.25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x14ac:dyDescent="0.25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x14ac:dyDescent="0.25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x14ac:dyDescent="0.25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x14ac:dyDescent="0.25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x14ac:dyDescent="0.25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x14ac:dyDescent="0.25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x14ac:dyDescent="0.25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x14ac:dyDescent="0.25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x14ac:dyDescent="0.2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x14ac:dyDescent="0.25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x14ac:dyDescent="0.25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x14ac:dyDescent="0.25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x14ac:dyDescent="0.25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3" t="str" cm="1">
        <f t="array" ref="C3">IF(LEFT(INDEX(C5:C7,$A$4),1)&lt;&gt;"*",INDEX(C5:C7,$A$4),"")</f>
        <v>IE</v>
      </c>
      <c r="D3" s="23" t="str" cm="1">
        <f t="array" ref="D3">IF(LEFT(INDEX(D5:D7,$A$4),1)&lt;&gt;"*",INDEX(D5:D7,$A$4),"")</f>
        <v>National</v>
      </c>
      <c r="E3" s="23" t="str" cm="1">
        <f t="array" ref="E3">IF(LEFT(INDEX(E5:E7,$A$4),1)&lt;&gt;"*",INDEX(E5:E7,$A$4),"")</f>
        <v>IE-CW</v>
      </c>
      <c r="F3" s="23" t="str" cm="1">
        <f t="array" ref="F3">IF(LEFT(INDEX(F5:F7,$A$4),1)&lt;&gt;"*",INDEX(F5:F7,$A$4),"")</f>
        <v>IE-D</v>
      </c>
      <c r="G3" s="23" t="str" cm="1">
        <f t="array" ref="G3">IF(LEFT(INDEX(G5:G7,$A$4),1)&lt;&gt;"*",INDEX(G5:G7,$A$4),"")</f>
        <v>IE-KE</v>
      </c>
      <c r="H3" s="23" t="str" cm="1">
        <f t="array" ref="H3">IF(LEFT(INDEX(H5:H7,$A$4),1)&lt;&gt;"*",INDEX(H5:H7,$A$4),"")</f>
        <v>IE-KK</v>
      </c>
      <c r="I3" s="23" t="str" cm="1">
        <f t="array" ref="I3">IF(LEFT(INDEX(I5:I7,$A$4),1)&lt;&gt;"*",INDEX(I5:I7,$A$4),"")</f>
        <v>IE-LS</v>
      </c>
      <c r="J3" s="23" t="str" cm="1">
        <f t="array" ref="J3">IF(LEFT(INDEX(J5:J7,$A$4),1)&lt;&gt;"*",INDEX(J5:J7,$A$4),"")</f>
        <v>IE-LD</v>
      </c>
      <c r="K3" s="23" t="str" cm="1">
        <f t="array" ref="K3">IF(LEFT(INDEX(K5:K7,$A$4),1)&lt;&gt;"*",INDEX(K5:K7,$A$4),"")</f>
        <v>IE-LH</v>
      </c>
      <c r="L3" s="23" t="str" cm="1">
        <f t="array" ref="L3">IF(LEFT(INDEX(L5:L7,$A$4),1)&lt;&gt;"*",INDEX(L5:L7,$A$4),"")</f>
        <v>IE-MH</v>
      </c>
      <c r="M3" s="23" t="str" cm="1">
        <f t="array" ref="M3">IF(LEFT(INDEX(M5:M7,$A$4),1)&lt;&gt;"*",INDEX(M5:M7,$A$4),"")</f>
        <v>IE-OY</v>
      </c>
      <c r="N3" s="23" t="str" cm="1">
        <f t="array" ref="N3">IF(LEFT(INDEX(N5:N7,$A$4),1)&lt;&gt;"*",INDEX(N5:N7,$A$4),"")</f>
        <v>IE-WH</v>
      </c>
      <c r="O3" s="23" t="str" cm="1">
        <f t="array" ref="O3">IF(LEFT(INDEX(O5:O7,$A$4),1)&lt;&gt;"*",INDEX(O5:O7,$A$4),"")</f>
        <v>IE-WX</v>
      </c>
      <c r="P3" s="23" t="str" cm="1">
        <f t="array" ref="P3">IF(LEFT(INDEX(P5:P7,$A$4),1)&lt;&gt;"*",INDEX(P5:P7,$A$4),"")</f>
        <v>IE-WW</v>
      </c>
      <c r="Q3" s="23" t="str" cm="1">
        <f t="array" ref="Q3">IF(LEFT(INDEX(Q5:Q7,$A$4),1)&lt;&gt;"*",INDEX(Q5:Q7,$A$4),"")</f>
        <v>IE-CE</v>
      </c>
      <c r="R3" s="23" t="str" cm="1">
        <f t="array" ref="R3">IF(LEFT(INDEX(R5:R7,$A$4),1)&lt;&gt;"*",INDEX(R5:R7,$A$4),"")</f>
        <v>IE-CO</v>
      </c>
      <c r="S3" s="23" t="str" cm="1">
        <f t="array" ref="S3">IF(LEFT(INDEX(S5:S7,$A$4),1)&lt;&gt;"*",INDEX(S5:S7,$A$4),"")</f>
        <v>IE-KY</v>
      </c>
      <c r="T3" s="23" t="str" cm="1">
        <f t="array" ref="T3">IF(LEFT(INDEX(T5:T7,$A$4),1)&lt;&gt;"*",INDEX(T5:T7,$A$4),"")</f>
        <v>IE-LK</v>
      </c>
      <c r="U3" s="23" t="str" cm="1">
        <f t="array" ref="U3">IF(LEFT(INDEX(U5:U7,$A$4),1)&lt;&gt;"*",INDEX(U5:U7,$A$4),"")</f>
        <v>IE-TA</v>
      </c>
      <c r="V3" s="23" t="str" cm="1">
        <f t="array" ref="V3">IF(LEFT(INDEX(V5:V7,$A$4),1)&lt;&gt;"*",INDEX(V5:V7,$A$4),"")</f>
        <v>IE-WD</v>
      </c>
      <c r="W3" s="23" t="str" cm="1">
        <f t="array" ref="W3">IF(LEFT(INDEX(W5:W7,$A$4),1)&lt;&gt;"*",INDEX(W5:W7,$A$4),"")</f>
        <v>IE-G</v>
      </c>
      <c r="X3" s="23" t="str" cm="1">
        <f t="array" ref="X3">IF(LEFT(INDEX(X5:X7,$A$4),1)&lt;&gt;"*",INDEX(X5:X7,$A$4),"")</f>
        <v>IE-LM</v>
      </c>
      <c r="Y3" s="23" t="str" cm="1">
        <f t="array" ref="Y3">IF(LEFT(INDEX(Y5:Y7,$A$4),1)&lt;&gt;"*",INDEX(Y5:Y7,$A$4),"")</f>
        <v>IE-MO</v>
      </c>
      <c r="Z3" s="23" t="str" cm="1">
        <f t="array" ref="Z3">IF(LEFT(INDEX(Z5:Z7,$A$4),1)&lt;&gt;"*",INDEX(Z5:Z7,$A$4),"")</f>
        <v>IE-RN</v>
      </c>
      <c r="AA3" s="23" t="str" cm="1">
        <f t="array" ref="AA3">IF(LEFT(INDEX(AA5:AA7,$A$4),1)&lt;&gt;"*",INDEX(AA5:AA7,$A$4),"")</f>
        <v>IE-SO</v>
      </c>
      <c r="AB3" s="23" t="str" cm="1">
        <f t="array" ref="AB3">IF(LEFT(INDEX(AB5:AB7,$A$4),1)&lt;&gt;"*",INDEX(AB5:AB7,$A$4),"")</f>
        <v>IE-CN</v>
      </c>
      <c r="AC3" s="23" t="str" cm="1">
        <f t="array" ref="AC3">IF(LEFT(INDEX(AC5:AC7,$A$4),1)&lt;&gt;"*",INDEX(AC5:AC7,$A$4),"")</f>
        <v>IE-DL</v>
      </c>
      <c r="AD3" s="2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4" t="s">
        <v>53</v>
      </c>
      <c r="D5" s="24" t="s">
        <v>127</v>
      </c>
      <c r="E5" s="23" t="str">
        <f>Regions!A11</f>
        <v>IE-CW</v>
      </c>
      <c r="F5" s="23" t="str">
        <f>Regions!A16</f>
        <v>IE-D</v>
      </c>
      <c r="G5" s="23" t="str">
        <f>Regions!A19</f>
        <v>IE-KE</v>
      </c>
      <c r="H5" s="23" t="str">
        <f>Regions!A20</f>
        <v>IE-KK</v>
      </c>
      <c r="I5" s="23" t="str">
        <f>Regions!A21</f>
        <v>IE-LS</v>
      </c>
      <c r="J5" s="23" t="str">
        <f>Regions!A24</f>
        <v>IE-LD</v>
      </c>
      <c r="K5" s="23" t="str">
        <f>Regions!A25</f>
        <v>IE-LH</v>
      </c>
      <c r="L5" s="23" t="str">
        <f>Regions!A27</f>
        <v>IE-MH</v>
      </c>
      <c r="M5" s="23" t="str">
        <f>Regions!A29</f>
        <v>IE-OY</v>
      </c>
      <c r="N5" s="23" t="str">
        <f>Regions!A34</f>
        <v>IE-WH</v>
      </c>
      <c r="O5" s="23" t="str">
        <f>Regions!A35</f>
        <v>IE-WX</v>
      </c>
      <c r="P5" s="23" t="str">
        <f>Regions!A36</f>
        <v>IE-WW</v>
      </c>
      <c r="Q5" s="23" t="str">
        <f>Regions!A13</f>
        <v>IE-CE</v>
      </c>
      <c r="R5" s="23" t="str">
        <f>Regions!A14</f>
        <v>IE-CO</v>
      </c>
      <c r="S5" s="23" t="str">
        <f>Regions!A18</f>
        <v>IE-KY</v>
      </c>
      <c r="T5" s="23" t="str">
        <f>Regions!A23</f>
        <v>IE-LK</v>
      </c>
      <c r="U5" s="23" t="str">
        <f>Regions!A32</f>
        <v>IE-TA</v>
      </c>
      <c r="V5" s="23" t="str">
        <f>Regions!A33</f>
        <v>IE-WD</v>
      </c>
      <c r="W5" s="23" t="str">
        <f>Regions!A17</f>
        <v>IE-G</v>
      </c>
      <c r="X5" s="23" t="str">
        <f>Regions!A22</f>
        <v>IE-LM</v>
      </c>
      <c r="Y5" s="23" t="str">
        <f>Regions!A26</f>
        <v>IE-MO</v>
      </c>
      <c r="Z5" s="23" t="str">
        <f>Regions!A30</f>
        <v>IE-RN</v>
      </c>
      <c r="AA5" s="23" t="str">
        <f>Regions!A31</f>
        <v>IE-SO</v>
      </c>
      <c r="AB5" s="23" t="str">
        <f>Regions!A12</f>
        <v>IE-CN</v>
      </c>
      <c r="AC5" s="23" t="str">
        <f>Regions!A15</f>
        <v>IE-DL</v>
      </c>
      <c r="AD5" s="23" t="str">
        <f>Regions!A28</f>
        <v>IE-MN</v>
      </c>
    </row>
    <row r="6" spans="1:30" x14ac:dyDescent="0.25">
      <c r="A6" t="s">
        <v>54</v>
      </c>
      <c r="C6" s="23" t="str">
        <f>C5</f>
        <v>IE</v>
      </c>
      <c r="D6" s="23" t="str">
        <f>IF(LEFT(D5,1)&lt;&gt;"*","*"&amp;D5,D5)</f>
        <v>*National</v>
      </c>
      <c r="E6" s="23" t="str">
        <f t="shared" ref="E6:AD6" si="0">IF(LEFT(E5,1)&lt;&gt;"*","*"&amp;E5,E5)</f>
        <v>*IE-CW</v>
      </c>
      <c r="F6" s="23" t="str">
        <f t="shared" si="0"/>
        <v>*IE-D</v>
      </c>
      <c r="G6" s="23" t="str">
        <f t="shared" si="0"/>
        <v>*IE-KE</v>
      </c>
      <c r="H6" s="23" t="str">
        <f t="shared" si="0"/>
        <v>*IE-KK</v>
      </c>
      <c r="I6" s="23" t="str">
        <f t="shared" si="0"/>
        <v>*IE-LS</v>
      </c>
      <c r="J6" s="23" t="str">
        <f t="shared" si="0"/>
        <v>*IE-LD</v>
      </c>
      <c r="K6" s="23" t="str">
        <f t="shared" si="0"/>
        <v>*IE-LH</v>
      </c>
      <c r="L6" s="23" t="str">
        <f t="shared" si="0"/>
        <v>*IE-MH</v>
      </c>
      <c r="M6" s="23" t="str">
        <f t="shared" si="0"/>
        <v>*IE-OY</v>
      </c>
      <c r="N6" s="23" t="str">
        <f t="shared" si="0"/>
        <v>*IE-WH</v>
      </c>
      <c r="O6" s="23" t="str">
        <f t="shared" si="0"/>
        <v>*IE-WX</v>
      </c>
      <c r="P6" s="23" t="str">
        <f t="shared" si="0"/>
        <v>*IE-WW</v>
      </c>
      <c r="Q6" s="23" t="str">
        <f t="shared" si="0"/>
        <v>*IE-CE</v>
      </c>
      <c r="R6" s="23" t="str">
        <f t="shared" si="0"/>
        <v>*IE-CO</v>
      </c>
      <c r="S6" s="23" t="str">
        <f t="shared" si="0"/>
        <v>*IE-KY</v>
      </c>
      <c r="T6" s="23" t="str">
        <f t="shared" si="0"/>
        <v>*IE-LK</v>
      </c>
      <c r="U6" s="23" t="str">
        <f t="shared" si="0"/>
        <v>*IE-TA</v>
      </c>
      <c r="V6" s="23" t="str">
        <f t="shared" si="0"/>
        <v>*IE-WD</v>
      </c>
      <c r="W6" s="23" t="str">
        <f t="shared" si="0"/>
        <v>*IE-G</v>
      </c>
      <c r="X6" s="23" t="str">
        <f t="shared" si="0"/>
        <v>*IE-LM</v>
      </c>
      <c r="Y6" s="23" t="str">
        <f t="shared" si="0"/>
        <v>*IE-MO</v>
      </c>
      <c r="Z6" s="23" t="str">
        <f t="shared" si="0"/>
        <v>*IE-RN</v>
      </c>
      <c r="AA6" s="23" t="str">
        <f t="shared" si="0"/>
        <v>*IE-SO</v>
      </c>
      <c r="AB6" s="23" t="str">
        <f t="shared" si="0"/>
        <v>*IE-CN</v>
      </c>
      <c r="AC6" s="23" t="str">
        <f t="shared" si="0"/>
        <v>*IE-DL</v>
      </c>
      <c r="AD6" s="23" t="str">
        <f t="shared" si="0"/>
        <v>*IE-MN</v>
      </c>
    </row>
    <row r="7" spans="1:30" x14ac:dyDescent="0.25">
      <c r="A7" t="s">
        <v>55</v>
      </c>
      <c r="C7" s="23" t="str">
        <f>"*"&amp;C5</f>
        <v>*IE</v>
      </c>
      <c r="D7" s="23" t="str">
        <f>D5</f>
        <v>National</v>
      </c>
      <c r="E7" s="23" t="str">
        <f t="shared" ref="E7:AD7" si="1">E5</f>
        <v>IE-CW</v>
      </c>
      <c r="F7" s="23" t="str">
        <f t="shared" si="1"/>
        <v>IE-D</v>
      </c>
      <c r="G7" s="23" t="str">
        <f t="shared" si="1"/>
        <v>IE-KE</v>
      </c>
      <c r="H7" s="23" t="str">
        <f t="shared" si="1"/>
        <v>IE-KK</v>
      </c>
      <c r="I7" s="23" t="str">
        <f t="shared" si="1"/>
        <v>IE-LS</v>
      </c>
      <c r="J7" s="23" t="str">
        <f t="shared" si="1"/>
        <v>IE-LD</v>
      </c>
      <c r="K7" s="23" t="str">
        <f t="shared" si="1"/>
        <v>IE-LH</v>
      </c>
      <c r="L7" s="23" t="str">
        <f t="shared" si="1"/>
        <v>IE-MH</v>
      </c>
      <c r="M7" s="23" t="str">
        <f t="shared" si="1"/>
        <v>IE-OY</v>
      </c>
      <c r="N7" s="23" t="str">
        <f t="shared" si="1"/>
        <v>IE-WH</v>
      </c>
      <c r="O7" s="23" t="str">
        <f t="shared" si="1"/>
        <v>IE-WX</v>
      </c>
      <c r="P7" s="23" t="str">
        <f t="shared" si="1"/>
        <v>IE-WW</v>
      </c>
      <c r="Q7" s="23" t="str">
        <f t="shared" si="1"/>
        <v>IE-CE</v>
      </c>
      <c r="R7" s="23" t="str">
        <f t="shared" si="1"/>
        <v>IE-CO</v>
      </c>
      <c r="S7" s="23" t="str">
        <f t="shared" si="1"/>
        <v>IE-KY</v>
      </c>
      <c r="T7" s="23" t="str">
        <f t="shared" si="1"/>
        <v>IE-LK</v>
      </c>
      <c r="U7" s="23" t="str">
        <f t="shared" si="1"/>
        <v>IE-TA</v>
      </c>
      <c r="V7" s="23" t="str">
        <f t="shared" si="1"/>
        <v>IE-WD</v>
      </c>
      <c r="W7" s="23" t="str">
        <f t="shared" si="1"/>
        <v>IE-G</v>
      </c>
      <c r="X7" s="23" t="str">
        <f t="shared" si="1"/>
        <v>IE-LM</v>
      </c>
      <c r="Y7" s="23" t="str">
        <f t="shared" si="1"/>
        <v>IE-MO</v>
      </c>
      <c r="Z7" s="23" t="str">
        <f t="shared" si="1"/>
        <v>IE-RN</v>
      </c>
      <c r="AA7" s="23" t="str">
        <f t="shared" si="1"/>
        <v>IE-SO</v>
      </c>
      <c r="AB7" s="23" t="str">
        <f t="shared" si="1"/>
        <v>IE-CN</v>
      </c>
      <c r="AC7" s="23" t="str">
        <f t="shared" si="1"/>
        <v>IE-DL</v>
      </c>
      <c r="AD7" s="23" t="str">
        <f t="shared" si="1"/>
        <v>IE-MN</v>
      </c>
    </row>
    <row r="10" spans="1:30" ht="15.75" thickBot="1" x14ac:dyDescent="0.3">
      <c r="A10" s="25" t="s">
        <v>56</v>
      </c>
      <c r="B10" s="25" t="s">
        <v>57</v>
      </c>
    </row>
    <row r="11" spans="1:30" x14ac:dyDescent="0.25">
      <c r="A11" s="26" t="s">
        <v>58</v>
      </c>
      <c r="B11" s="26" t="s">
        <v>59</v>
      </c>
    </row>
    <row r="12" spans="1:30" x14ac:dyDescent="0.25">
      <c r="A12" s="27" t="s">
        <v>60</v>
      </c>
      <c r="B12" s="27" t="s">
        <v>61</v>
      </c>
    </row>
    <row r="13" spans="1:30" x14ac:dyDescent="0.25">
      <c r="A13" s="27" t="s">
        <v>62</v>
      </c>
      <c r="B13" s="27" t="s">
        <v>63</v>
      </c>
    </row>
    <row r="14" spans="1:30" x14ac:dyDescent="0.25">
      <c r="A14" s="27" t="s">
        <v>64</v>
      </c>
      <c r="B14" s="27" t="s">
        <v>65</v>
      </c>
    </row>
    <row r="15" spans="1:30" x14ac:dyDescent="0.25">
      <c r="A15" s="27" t="s">
        <v>66</v>
      </c>
      <c r="B15" s="27" t="s">
        <v>67</v>
      </c>
    </row>
    <row r="16" spans="1:30" x14ac:dyDescent="0.25">
      <c r="A16" s="27" t="s">
        <v>68</v>
      </c>
      <c r="B16" s="27" t="s">
        <v>69</v>
      </c>
    </row>
    <row r="17" spans="1:2" x14ac:dyDescent="0.25">
      <c r="A17" s="27" t="s">
        <v>70</v>
      </c>
      <c r="B17" s="27" t="s">
        <v>71</v>
      </c>
    </row>
    <row r="18" spans="1:2" x14ac:dyDescent="0.25">
      <c r="A18" s="27" t="s">
        <v>72</v>
      </c>
      <c r="B18" s="27" t="s">
        <v>73</v>
      </c>
    </row>
    <row r="19" spans="1:2" x14ac:dyDescent="0.25">
      <c r="A19" s="27" t="s">
        <v>74</v>
      </c>
      <c r="B19" s="27" t="s">
        <v>75</v>
      </c>
    </row>
    <row r="20" spans="1:2" x14ac:dyDescent="0.25">
      <c r="A20" s="27" t="s">
        <v>76</v>
      </c>
      <c r="B20" s="27" t="s">
        <v>77</v>
      </c>
    </row>
    <row r="21" spans="1:2" x14ac:dyDescent="0.25">
      <c r="A21" s="27" t="s">
        <v>78</v>
      </c>
      <c r="B21" s="27" t="s">
        <v>79</v>
      </c>
    </row>
    <row r="22" spans="1:2" x14ac:dyDescent="0.25">
      <c r="A22" s="27" t="s">
        <v>80</v>
      </c>
      <c r="B22" s="27" t="s">
        <v>81</v>
      </c>
    </row>
    <row r="23" spans="1:2" x14ac:dyDescent="0.25">
      <c r="A23" s="27" t="s">
        <v>82</v>
      </c>
      <c r="B23" s="27" t="s">
        <v>83</v>
      </c>
    </row>
    <row r="24" spans="1:2" x14ac:dyDescent="0.25">
      <c r="A24" s="27" t="s">
        <v>84</v>
      </c>
      <c r="B24" s="27" t="s">
        <v>85</v>
      </c>
    </row>
    <row r="25" spans="1:2" x14ac:dyDescent="0.25">
      <c r="A25" s="27" t="s">
        <v>86</v>
      </c>
      <c r="B25" s="27" t="s">
        <v>87</v>
      </c>
    </row>
    <row r="26" spans="1:2" x14ac:dyDescent="0.25">
      <c r="A26" s="27" t="s">
        <v>88</v>
      </c>
      <c r="B26" s="27" t="s">
        <v>89</v>
      </c>
    </row>
    <row r="27" spans="1:2" x14ac:dyDescent="0.25">
      <c r="A27" s="27" t="s">
        <v>90</v>
      </c>
      <c r="B27" s="27" t="s">
        <v>91</v>
      </c>
    </row>
    <row r="28" spans="1:2" x14ac:dyDescent="0.25">
      <c r="A28" s="27" t="s">
        <v>92</v>
      </c>
      <c r="B28" s="27" t="s">
        <v>93</v>
      </c>
    </row>
    <row r="29" spans="1:2" x14ac:dyDescent="0.25">
      <c r="A29" s="27" t="s">
        <v>94</v>
      </c>
      <c r="B29" s="27" t="s">
        <v>95</v>
      </c>
    </row>
    <row r="30" spans="1:2" x14ac:dyDescent="0.25">
      <c r="A30" s="27" t="s">
        <v>96</v>
      </c>
      <c r="B30" s="27" t="s">
        <v>97</v>
      </c>
    </row>
    <row r="31" spans="1:2" x14ac:dyDescent="0.25">
      <c r="A31" s="27" t="s">
        <v>98</v>
      </c>
      <c r="B31" s="27" t="s">
        <v>99</v>
      </c>
    </row>
    <row r="32" spans="1:2" x14ac:dyDescent="0.25">
      <c r="A32" s="27" t="s">
        <v>100</v>
      </c>
      <c r="B32" s="27" t="s">
        <v>101</v>
      </c>
    </row>
    <row r="33" spans="1:2" x14ac:dyDescent="0.25">
      <c r="A33" s="27" t="s">
        <v>102</v>
      </c>
      <c r="B33" s="27" t="s">
        <v>103</v>
      </c>
    </row>
    <row r="34" spans="1:2" x14ac:dyDescent="0.25">
      <c r="A34" s="27" t="s">
        <v>104</v>
      </c>
      <c r="B34" s="27" t="s">
        <v>105</v>
      </c>
    </row>
    <row r="35" spans="1:2" x14ac:dyDescent="0.25">
      <c r="A35" s="27" t="s">
        <v>106</v>
      </c>
      <c r="B35" s="27" t="s">
        <v>107</v>
      </c>
    </row>
    <row r="36" spans="1:2" x14ac:dyDescent="0.25">
      <c r="A36" s="27" t="s">
        <v>108</v>
      </c>
      <c r="B36" s="27" t="s">
        <v>109</v>
      </c>
    </row>
    <row r="37" spans="1:2" x14ac:dyDescent="0.25">
      <c r="A37" s="28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3"/>
  <sheetViews>
    <sheetView workbookViewId="0">
      <selection activeCell="G25" sqref="G25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1:14" x14ac:dyDescent="0.25">
      <c r="B6" s="2" t="str">
        <f t="shared" ref="B6:B11" si="0">_xlfn.TEXTJOIN("_",TRUE,"UC",A16,"MaxGrowth",B16)</f>
        <v>UC_PWR_MaxGrowth_CCS</v>
      </c>
      <c r="C6" s="2" t="s">
        <v>13</v>
      </c>
      <c r="D6" s="2"/>
      <c r="E6" s="2"/>
      <c r="F6" s="2"/>
      <c r="G6" s="2" t="s">
        <v>118</v>
      </c>
      <c r="H6" s="2">
        <v>2018</v>
      </c>
      <c r="I6" s="2" t="s">
        <v>15</v>
      </c>
      <c r="J6" s="32">
        <f t="shared" ref="J6:J11" si="1">1+$C16</f>
        <v>1.2</v>
      </c>
      <c r="K6" s="2">
        <v>1</v>
      </c>
      <c r="L6" s="33">
        <f>-D16</f>
        <v>-0.4</v>
      </c>
      <c r="M6" s="2">
        <v>5</v>
      </c>
      <c r="N6" s="2" t="str">
        <f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G7" s="2" t="s">
        <v>123</v>
      </c>
      <c r="H7">
        <v>2035</v>
      </c>
      <c r="I7" s="2" t="s">
        <v>15</v>
      </c>
      <c r="J7" s="32">
        <f t="shared" si="1"/>
        <v>1.2</v>
      </c>
      <c r="K7" s="2">
        <v>1</v>
      </c>
      <c r="L7" s="33">
        <f t="shared" ref="L7:L9" si="2">-D17</f>
        <v>-0.4</v>
      </c>
      <c r="M7" s="2">
        <v>5</v>
      </c>
      <c r="N7" s="2" t="str">
        <f t="shared" ref="N7:N9" si="3">_xlfn.TEXTJOIN(" ",TRUE,A17, "maximum growth rate of",B17)</f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G8" s="2" t="s">
        <v>122</v>
      </c>
      <c r="H8">
        <v>2035</v>
      </c>
      <c r="I8" s="2" t="s">
        <v>15</v>
      </c>
      <c r="J8" s="32">
        <f t="shared" si="1"/>
        <v>1.2</v>
      </c>
      <c r="K8" s="2">
        <v>1</v>
      </c>
      <c r="L8" s="33">
        <f t="shared" si="2"/>
        <v>-0.1</v>
      </c>
      <c r="M8" s="2">
        <v>5</v>
      </c>
      <c r="N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18" t="s">
        <v>13</v>
      </c>
      <c r="D9" s="18"/>
      <c r="E9" s="18"/>
      <c r="F9" s="18"/>
      <c r="G9" s="18" t="s">
        <v>149</v>
      </c>
      <c r="H9" s="18">
        <v>2020</v>
      </c>
      <c r="I9" s="35" t="s">
        <v>15</v>
      </c>
      <c r="J9" s="36">
        <f t="shared" si="1"/>
        <v>1.2</v>
      </c>
      <c r="K9" s="35">
        <v>1</v>
      </c>
      <c r="L9" s="37">
        <f t="shared" si="2"/>
        <v>-0.5</v>
      </c>
      <c r="M9" s="18">
        <v>5</v>
      </c>
      <c r="N9" s="2" t="str">
        <f t="shared" si="3"/>
        <v>PWR maximum growth rate of H2GT</v>
      </c>
    </row>
    <row r="10" spans="1:14" x14ac:dyDescent="0.25">
      <c r="B10" s="2" t="str">
        <f t="shared" si="0"/>
        <v>UC_PWR_MaxGrowth_WON</v>
      </c>
      <c r="C10" s="2" t="s">
        <v>13</v>
      </c>
      <c r="G10" s="2" t="s">
        <v>162</v>
      </c>
      <c r="H10">
        <v>2018</v>
      </c>
      <c r="I10" s="2" t="s">
        <v>15</v>
      </c>
      <c r="J10" s="32">
        <f t="shared" si="1"/>
        <v>1.2</v>
      </c>
      <c r="K10" s="2">
        <v>1</v>
      </c>
      <c r="L10" s="33">
        <f t="shared" ref="L10" si="4">-D20</f>
        <v>-0.5</v>
      </c>
      <c r="M10" s="2">
        <v>5</v>
      </c>
      <c r="N10" s="2" t="str">
        <f t="shared" ref="N10" si="5">_xlfn.TEXTJOIN(" ",TRUE,A20, "maximum growth rate of",B20)</f>
        <v>PWR maximum growth rate of WON</v>
      </c>
    </row>
    <row r="11" spans="1:14" x14ac:dyDescent="0.25">
      <c r="B11" s="2" t="str">
        <f t="shared" si="0"/>
        <v>UC_PWR_MaxGrowth_WOF</v>
      </c>
      <c r="C11" s="2" t="s">
        <v>13</v>
      </c>
      <c r="G11" s="2" t="s">
        <v>163</v>
      </c>
      <c r="H11">
        <v>2018</v>
      </c>
      <c r="I11" s="2" t="s">
        <v>15</v>
      </c>
      <c r="J11" s="32">
        <f t="shared" si="1"/>
        <v>1.2</v>
      </c>
      <c r="K11" s="2">
        <v>1</v>
      </c>
      <c r="L11" s="33">
        <f t="shared" ref="L11" si="6">-D21</f>
        <v>-0.5</v>
      </c>
      <c r="M11" s="2">
        <v>5</v>
      </c>
      <c r="N11" s="2" t="str">
        <f t="shared" ref="N11" si="7">_xlfn.TEXTJOIN(" ",TRUE,A21, "maximum growth rate of",B21)</f>
        <v>PWR maximum growth rate of WOF</v>
      </c>
    </row>
    <row r="12" spans="1:14" x14ac:dyDescent="0.25">
      <c r="B12" s="2" t="str">
        <f t="shared" ref="B12:B13" si="8">_xlfn.TEXTJOIN("_",TRUE,"UC",A22,"MaxGrowth",B22)</f>
        <v>UC_PWR_MaxGrowth_PV</v>
      </c>
      <c r="C12" s="2" t="s">
        <v>13</v>
      </c>
      <c r="G12" s="2" t="s">
        <v>166</v>
      </c>
      <c r="H12">
        <v>2018</v>
      </c>
      <c r="I12" s="2" t="s">
        <v>15</v>
      </c>
      <c r="J12" s="32">
        <f t="shared" ref="J12:J13" si="9">1+$C22</f>
        <v>1.2</v>
      </c>
      <c r="K12" s="2">
        <v>1</v>
      </c>
      <c r="L12" s="33">
        <f t="shared" ref="L12:L13" si="10">-D22</f>
        <v>-0.5</v>
      </c>
      <c r="M12" s="2">
        <v>5</v>
      </c>
      <c r="N12" s="2" t="str">
        <f t="shared" ref="N12:N13" si="11">_xlfn.TEXTJOIN(" ",TRUE,A22, "maximum growth rate of",B22)</f>
        <v>PWR maximum growth rate of PV</v>
      </c>
    </row>
    <row r="13" spans="1:14" x14ac:dyDescent="0.25">
      <c r="B13" s="2" t="str">
        <f t="shared" si="8"/>
        <v>UC_PWR_MaxGrowth_CSP</v>
      </c>
      <c r="C13" s="2" t="s">
        <v>13</v>
      </c>
      <c r="G13" s="2" t="s">
        <v>167</v>
      </c>
      <c r="H13">
        <v>2018</v>
      </c>
      <c r="I13" s="2" t="s">
        <v>15</v>
      </c>
      <c r="J13" s="32">
        <f t="shared" si="9"/>
        <v>1.2</v>
      </c>
      <c r="K13" s="2">
        <v>1</v>
      </c>
      <c r="L13" s="33">
        <f t="shared" si="10"/>
        <v>-0.5</v>
      </c>
      <c r="M13" s="2">
        <v>5</v>
      </c>
      <c r="N13" s="2" t="str">
        <f t="shared" si="11"/>
        <v>PWR maximum growth rate of CSP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129</v>
      </c>
      <c r="B16" t="s">
        <v>124</v>
      </c>
      <c r="C16" s="13">
        <v>0.2</v>
      </c>
      <c r="D16">
        <v>0.4</v>
      </c>
    </row>
    <row r="17" spans="1:4" x14ac:dyDescent="0.25">
      <c r="A17" t="s">
        <v>129</v>
      </c>
      <c r="B17" t="s">
        <v>125</v>
      </c>
      <c r="C17" s="13">
        <v>0.2</v>
      </c>
      <c r="D17">
        <v>0.4</v>
      </c>
    </row>
    <row r="18" spans="1:4" x14ac:dyDescent="0.25">
      <c r="A18" t="s">
        <v>129</v>
      </c>
      <c r="B18" t="s">
        <v>126</v>
      </c>
      <c r="C18" s="13">
        <v>0.2</v>
      </c>
      <c r="D18">
        <v>0.1</v>
      </c>
    </row>
    <row r="19" spans="1:4" x14ac:dyDescent="0.25">
      <c r="A19" t="s">
        <v>129</v>
      </c>
      <c r="B19" t="s">
        <v>168</v>
      </c>
      <c r="C19" s="13">
        <v>0.2</v>
      </c>
      <c r="D19">
        <v>0.5</v>
      </c>
    </row>
    <row r="20" spans="1:4" x14ac:dyDescent="0.25">
      <c r="A20" t="s">
        <v>129</v>
      </c>
      <c r="B20" t="s">
        <v>160</v>
      </c>
      <c r="C20" s="13">
        <v>0.2</v>
      </c>
      <c r="D20">
        <v>0.5</v>
      </c>
    </row>
    <row r="21" spans="1:4" x14ac:dyDescent="0.25">
      <c r="A21" t="s">
        <v>129</v>
      </c>
      <c r="B21" t="s">
        <v>161</v>
      </c>
      <c r="C21" s="13">
        <v>0.2</v>
      </c>
      <c r="D21">
        <v>0.5</v>
      </c>
    </row>
    <row r="22" spans="1:4" x14ac:dyDescent="0.25">
      <c r="A22" t="s">
        <v>129</v>
      </c>
      <c r="B22" t="s">
        <v>164</v>
      </c>
      <c r="C22" s="13">
        <v>0.2</v>
      </c>
      <c r="D22">
        <v>0.5</v>
      </c>
    </row>
    <row r="23" spans="1:4" x14ac:dyDescent="0.25">
      <c r="A23" t="s">
        <v>129</v>
      </c>
      <c r="B23" t="s">
        <v>165</v>
      </c>
      <c r="C23" s="13">
        <v>0.2</v>
      </c>
      <c r="D23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topLeftCell="A3" zoomScaleNormal="100" workbookViewId="0">
      <selection activeCell="L24" sqref="L24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2:15" x14ac:dyDescent="0.25">
      <c r="B6" s="18" t="str">
        <f t="shared" ref="B6:B23" si="0">IF(H27="*","*",_xlfn.TEXTJOIN("",TRUE,"UC-",I27,"_MaxGrowth",J27))</f>
        <v>UC-CAR_MaxGrowthBEV</v>
      </c>
      <c r="C6" s="18" t="s">
        <v>13</v>
      </c>
      <c r="D6" s="18" t="s">
        <v>14</v>
      </c>
      <c r="E6" s="18"/>
      <c r="F6" s="18"/>
      <c r="G6" s="18" t="s">
        <v>42</v>
      </c>
      <c r="H6" s="18">
        <v>2018</v>
      </c>
      <c r="I6" s="18" t="s">
        <v>15</v>
      </c>
      <c r="J6" s="29">
        <f t="shared" ref="J6:J23" si="1">1+$K27</f>
        <v>1.8</v>
      </c>
      <c r="K6" s="18">
        <v>1</v>
      </c>
      <c r="L6" s="19">
        <f t="shared" ref="L6:L8" si="2">-$B$53*L27/1000</f>
        <v>-18.168149999999997</v>
      </c>
      <c r="M6" s="18">
        <v>5</v>
      </c>
      <c r="N6" s="18" t="str">
        <f t="shared" ref="N6:N23" si="3">_xlfn.TEXTJOIN(" ", TRUE,I27&amp;"s","maximum growth rate of",J27&amp;"s")</f>
        <v>CARs maximum growth rate of BEVs</v>
      </c>
    </row>
    <row r="7" spans="2:15" x14ac:dyDescent="0.25">
      <c r="B7" s="18" t="str">
        <f t="shared" si="0"/>
        <v>UC-CAR_MaxGrowthPHEV</v>
      </c>
      <c r="C7" s="18" t="s">
        <v>13</v>
      </c>
      <c r="D7" s="18" t="s">
        <v>14</v>
      </c>
      <c r="E7" s="18"/>
      <c r="F7" s="18"/>
      <c r="G7" s="18" t="s">
        <v>44</v>
      </c>
      <c r="H7" s="18">
        <v>2018</v>
      </c>
      <c r="I7" s="18" t="s">
        <v>15</v>
      </c>
      <c r="J7" s="29">
        <f t="shared" si="1"/>
        <v>1.8</v>
      </c>
      <c r="K7" s="18">
        <v>1</v>
      </c>
      <c r="L7" s="19">
        <f t="shared" si="2"/>
        <v>-18.168149999999997</v>
      </c>
      <c r="M7" s="18">
        <v>5</v>
      </c>
      <c r="N7" s="18" t="str">
        <f t="shared" si="3"/>
        <v>CARs maximum growth rate of PHEVs</v>
      </c>
    </row>
    <row r="8" spans="2:15" x14ac:dyDescent="0.25">
      <c r="B8" s="18" t="str">
        <f t="shared" si="0"/>
        <v>UC-CAR_MaxGrowthNG-ICE</v>
      </c>
      <c r="C8" s="18" t="s">
        <v>13</v>
      </c>
      <c r="D8" s="18" t="s">
        <v>14</v>
      </c>
      <c r="E8" s="18"/>
      <c r="F8" s="18"/>
      <c r="G8" s="18" t="s">
        <v>115</v>
      </c>
      <c r="H8" s="18">
        <v>2018</v>
      </c>
      <c r="I8" s="18" t="s">
        <v>15</v>
      </c>
      <c r="J8" s="29">
        <f t="shared" si="1"/>
        <v>1.5</v>
      </c>
      <c r="K8" s="18">
        <v>1</v>
      </c>
      <c r="L8" s="19">
        <f t="shared" si="2"/>
        <v>-18.168149999999997</v>
      </c>
      <c r="M8" s="18">
        <v>5</v>
      </c>
      <c r="N8" s="18" t="str">
        <f t="shared" si="3"/>
        <v>CARs maximum growth rate of NG-ICEs</v>
      </c>
    </row>
    <row r="9" spans="2:15" x14ac:dyDescent="0.25">
      <c r="B9" s="21" t="str">
        <f t="shared" si="0"/>
        <v>UC-CAR_MaxGrowthFCV</v>
      </c>
      <c r="C9" s="21" t="s">
        <v>13</v>
      </c>
      <c r="D9" s="21" t="s">
        <v>14</v>
      </c>
      <c r="E9" s="21"/>
      <c r="F9" s="21"/>
      <c r="G9" s="21" t="s">
        <v>49</v>
      </c>
      <c r="H9" s="21">
        <v>2018</v>
      </c>
      <c r="I9" s="21" t="s">
        <v>15</v>
      </c>
      <c r="J9" s="30">
        <f t="shared" si="1"/>
        <v>1.5</v>
      </c>
      <c r="K9" s="21">
        <v>1</v>
      </c>
      <c r="L9" s="22">
        <f t="shared" ref="L9" si="4">-$B$53*L30/1000</f>
        <v>-18.168149999999997</v>
      </c>
      <c r="M9" s="21">
        <v>5</v>
      </c>
      <c r="N9" s="21" t="str">
        <f t="shared" si="3"/>
        <v>CARs maximum growth rate of FCVs</v>
      </c>
    </row>
    <row r="10" spans="2:15" x14ac:dyDescent="0.25">
      <c r="B10" s="18" t="str">
        <f t="shared" si="0"/>
        <v>UC-LGT_MaxGrowthBEV</v>
      </c>
      <c r="C10" s="18" t="s">
        <v>13</v>
      </c>
      <c r="D10" s="18" t="s">
        <v>14</v>
      </c>
      <c r="E10" s="18"/>
      <c r="F10" s="18"/>
      <c r="G10" s="18" t="s">
        <v>39</v>
      </c>
      <c r="H10" s="18">
        <v>2018</v>
      </c>
      <c r="I10" s="18" t="s">
        <v>15</v>
      </c>
      <c r="J10" s="29">
        <f t="shared" si="1"/>
        <v>1.5</v>
      </c>
      <c r="K10" s="18">
        <v>1</v>
      </c>
      <c r="L10" s="19">
        <f t="shared" ref="L10:L12" si="5">-$B$52*L31/1000</f>
        <v>-2.4808499999999998</v>
      </c>
      <c r="M10" s="18">
        <v>5</v>
      </c>
      <c r="N10" s="18" t="str">
        <f t="shared" si="3"/>
        <v>LGTs maximum growth rate of BEVs</v>
      </c>
    </row>
    <row r="11" spans="2:15" x14ac:dyDescent="0.25">
      <c r="B11" s="18" t="str">
        <f t="shared" si="0"/>
        <v>UC-LGT_MaxGrowthPHEV</v>
      </c>
      <c r="C11" s="18" t="s">
        <v>13</v>
      </c>
      <c r="D11" s="18" t="s">
        <v>14</v>
      </c>
      <c r="E11" s="18"/>
      <c r="F11" s="18"/>
      <c r="G11" s="18" t="s">
        <v>50</v>
      </c>
      <c r="H11" s="18">
        <v>2018</v>
      </c>
      <c r="I11" s="18" t="s">
        <v>15</v>
      </c>
      <c r="J11" s="29">
        <f t="shared" si="1"/>
        <v>1.5</v>
      </c>
      <c r="K11" s="18">
        <v>1</v>
      </c>
      <c r="L11" s="19">
        <f t="shared" si="5"/>
        <v>-2.4808499999999998</v>
      </c>
      <c r="M11" s="18">
        <v>5</v>
      </c>
      <c r="N11" s="18" t="str">
        <f t="shared" si="3"/>
        <v>LGTs maximum growth rate of PHEVs</v>
      </c>
    </row>
    <row r="12" spans="2:15" x14ac:dyDescent="0.25">
      <c r="B12" s="18" t="str">
        <f t="shared" si="0"/>
        <v>UC-LGT_MaxGrowthNG-ICE</v>
      </c>
      <c r="C12" s="18" t="s">
        <v>13</v>
      </c>
      <c r="D12" s="18" t="s">
        <v>14</v>
      </c>
      <c r="E12" s="18"/>
      <c r="F12" s="18"/>
      <c r="G12" s="18" t="s">
        <v>116</v>
      </c>
      <c r="H12" s="18">
        <v>2018</v>
      </c>
      <c r="I12" s="18" t="s">
        <v>15</v>
      </c>
      <c r="J12" s="29">
        <f t="shared" si="1"/>
        <v>1.5</v>
      </c>
      <c r="K12" s="18">
        <v>1</v>
      </c>
      <c r="L12" s="19">
        <f t="shared" si="5"/>
        <v>-2.4808499999999998</v>
      </c>
      <c r="M12" s="18">
        <v>5</v>
      </c>
      <c r="N12" s="18" t="str">
        <f t="shared" si="3"/>
        <v>LGTs maximum growth rate of NG-ICEs</v>
      </c>
    </row>
    <row r="13" spans="2:15" x14ac:dyDescent="0.25">
      <c r="B13" s="21" t="str">
        <f t="shared" si="0"/>
        <v>UC-LGT_MaxGrowthFCV</v>
      </c>
      <c r="C13" s="21" t="s">
        <v>13</v>
      </c>
      <c r="D13" s="21" t="s">
        <v>14</v>
      </c>
      <c r="E13" s="21"/>
      <c r="F13" s="21"/>
      <c r="G13" s="21" t="s">
        <v>51</v>
      </c>
      <c r="H13" s="21">
        <v>2018</v>
      </c>
      <c r="I13" s="21" t="s">
        <v>15</v>
      </c>
      <c r="J13" s="30">
        <f t="shared" si="1"/>
        <v>1.5</v>
      </c>
      <c r="K13" s="21">
        <v>1</v>
      </c>
      <c r="L13" s="22">
        <f t="shared" ref="L13" si="6">-$B$52*L34/1000</f>
        <v>-2.4808499999999998</v>
      </c>
      <c r="M13" s="21">
        <v>5</v>
      </c>
      <c r="N13" s="21" t="str">
        <f t="shared" si="3"/>
        <v>LGTs maximum growth rate of FCVs</v>
      </c>
    </row>
    <row r="14" spans="2:15" x14ac:dyDescent="0.25">
      <c r="B14" s="18" t="str">
        <f t="shared" si="0"/>
        <v>UC-MGT_MaxGrowthBEV</v>
      </c>
      <c r="C14" s="18" t="s">
        <v>13</v>
      </c>
      <c r="D14" s="18" t="s">
        <v>14</v>
      </c>
      <c r="E14" s="18"/>
      <c r="F14" s="18"/>
      <c r="G14" s="18" t="s">
        <v>40</v>
      </c>
      <c r="H14" s="18">
        <v>2018</v>
      </c>
      <c r="I14" s="18" t="s">
        <v>15</v>
      </c>
      <c r="J14" s="29">
        <f t="shared" si="1"/>
        <v>1.5</v>
      </c>
      <c r="K14" s="18">
        <v>1</v>
      </c>
      <c r="L14" s="19">
        <f t="shared" ref="L14:L17" si="7">-$B$51*L35/1000</f>
        <v>-7.9500000000000001E-2</v>
      </c>
      <c r="M14" s="18">
        <v>5</v>
      </c>
      <c r="N14" s="18" t="str">
        <f t="shared" si="3"/>
        <v>MGTs maximum growth rate of BEVs</v>
      </c>
    </row>
    <row r="15" spans="2:15" x14ac:dyDescent="0.25">
      <c r="B15" s="18" t="str">
        <f t="shared" si="0"/>
        <v>UC-MGT_MaxGrowthNG-ICE</v>
      </c>
      <c r="C15" s="18" t="s">
        <v>13</v>
      </c>
      <c r="D15" s="18" t="s">
        <v>14</v>
      </c>
      <c r="E15" s="18"/>
      <c r="F15" s="18"/>
      <c r="G15" s="18" t="s">
        <v>111</v>
      </c>
      <c r="H15" s="18">
        <v>2018</v>
      </c>
      <c r="I15" s="18" t="s">
        <v>15</v>
      </c>
      <c r="J15" s="29">
        <f t="shared" si="1"/>
        <v>1.5</v>
      </c>
      <c r="K15" s="18">
        <v>1</v>
      </c>
      <c r="L15" s="19">
        <f t="shared" si="7"/>
        <v>-7.9500000000000001E-2</v>
      </c>
      <c r="M15" s="18">
        <v>5</v>
      </c>
      <c r="N15" s="18" t="str">
        <f t="shared" si="3"/>
        <v>MGTs maximum growth rate of NG-ICEs</v>
      </c>
    </row>
    <row r="16" spans="2:15" x14ac:dyDescent="0.25">
      <c r="B16" s="18" t="str">
        <f t="shared" si="0"/>
        <v>UC-MGT_MaxGrowthLNG-ICE</v>
      </c>
      <c r="C16" s="18" t="s">
        <v>13</v>
      </c>
      <c r="D16" s="18" t="s">
        <v>14</v>
      </c>
      <c r="E16" s="18"/>
      <c r="F16" s="18"/>
      <c r="G16" s="18" t="s">
        <v>112</v>
      </c>
      <c r="H16" s="18">
        <v>2018</v>
      </c>
      <c r="I16" s="18" t="s">
        <v>15</v>
      </c>
      <c r="J16" s="29">
        <f t="shared" si="1"/>
        <v>1.5</v>
      </c>
      <c r="K16" s="18">
        <v>1</v>
      </c>
      <c r="L16" s="19">
        <f t="shared" si="7"/>
        <v>-7.9500000000000001E-2</v>
      </c>
      <c r="M16" s="18">
        <v>5</v>
      </c>
      <c r="N16" s="18" t="str">
        <f t="shared" si="3"/>
        <v>MGTs maximum growth rate of LNG-ICEs</v>
      </c>
    </row>
    <row r="17" spans="1:15" x14ac:dyDescent="0.25">
      <c r="B17" s="18" t="str">
        <f t="shared" si="0"/>
        <v>UC-MGT_MaxGrowthHEV</v>
      </c>
      <c r="C17" s="18" t="s">
        <v>13</v>
      </c>
      <c r="D17" s="18" t="s">
        <v>14</v>
      </c>
      <c r="E17" s="18"/>
      <c r="F17" s="18"/>
      <c r="G17" s="18" t="s">
        <v>46</v>
      </c>
      <c r="H17" s="18">
        <v>2018</v>
      </c>
      <c r="I17" s="18" t="s">
        <v>15</v>
      </c>
      <c r="J17" s="29">
        <f t="shared" si="1"/>
        <v>1.5</v>
      </c>
      <c r="K17" s="18">
        <v>1</v>
      </c>
      <c r="L17" s="19">
        <f t="shared" si="7"/>
        <v>-7.9500000000000001E-2</v>
      </c>
      <c r="M17" s="18">
        <v>5</v>
      </c>
      <c r="N17" s="18" t="str">
        <f t="shared" si="3"/>
        <v>MGTs maximum growth rate of HEVs</v>
      </c>
    </row>
    <row r="18" spans="1:15" x14ac:dyDescent="0.25">
      <c r="B18" s="21" t="str">
        <f t="shared" si="0"/>
        <v>UC-MGT_MaxGrowthFCV</v>
      </c>
      <c r="C18" s="21" t="s">
        <v>13</v>
      </c>
      <c r="D18" s="21" t="s">
        <v>14</v>
      </c>
      <c r="E18" s="21"/>
      <c r="F18" s="21"/>
      <c r="G18" s="21" t="s">
        <v>48</v>
      </c>
      <c r="H18" s="21">
        <v>2018</v>
      </c>
      <c r="I18" s="21" t="s">
        <v>15</v>
      </c>
      <c r="J18" s="30">
        <f t="shared" si="1"/>
        <v>1.5</v>
      </c>
      <c r="K18" s="21">
        <v>1</v>
      </c>
      <c r="L18" s="22">
        <f t="shared" ref="L18" si="8">-$B$51*L39/1000</f>
        <v>-7.9500000000000001E-2</v>
      </c>
      <c r="M18" s="21">
        <v>5</v>
      </c>
      <c r="N18" s="21" t="str">
        <f t="shared" si="3"/>
        <v>MGTs maximum growth rate of FCVs</v>
      </c>
    </row>
    <row r="19" spans="1:15" x14ac:dyDescent="0.25">
      <c r="B19" s="18" t="str">
        <f t="shared" si="0"/>
        <v>UC-HGT_MaxGrowthBEV</v>
      </c>
      <c r="C19" s="18" t="s">
        <v>13</v>
      </c>
      <c r="D19" s="18" t="s">
        <v>14</v>
      </c>
      <c r="E19" s="18"/>
      <c r="F19" s="18"/>
      <c r="G19" s="18" t="s">
        <v>41</v>
      </c>
      <c r="H19" s="18">
        <v>2018</v>
      </c>
      <c r="I19" s="18" t="s">
        <v>15</v>
      </c>
      <c r="J19" s="29">
        <f t="shared" si="1"/>
        <v>1.5</v>
      </c>
      <c r="K19" s="18">
        <v>1</v>
      </c>
      <c r="L19" s="19">
        <f t="shared" ref="L19:L23" si="9">-$B$50*L40/1000</f>
        <v>-0.22769999999999999</v>
      </c>
      <c r="M19" s="18">
        <v>5</v>
      </c>
      <c r="N19" s="18" t="str">
        <f t="shared" si="3"/>
        <v>HGTs maximum growth rate of BEVs</v>
      </c>
    </row>
    <row r="20" spans="1:15" x14ac:dyDescent="0.25">
      <c r="B20" s="18" t="str">
        <f t="shared" si="0"/>
        <v>UC-HGT_MaxGrowthNG-ICE</v>
      </c>
      <c r="C20" s="18" t="s">
        <v>13</v>
      </c>
      <c r="D20" s="18" t="s">
        <v>14</v>
      </c>
      <c r="E20" s="18"/>
      <c r="F20" s="18"/>
      <c r="G20" s="18" t="s">
        <v>113</v>
      </c>
      <c r="H20" s="18">
        <v>2018</v>
      </c>
      <c r="I20" s="18" t="s">
        <v>15</v>
      </c>
      <c r="J20" s="29">
        <f t="shared" si="1"/>
        <v>1.5</v>
      </c>
      <c r="K20" s="18">
        <v>1</v>
      </c>
      <c r="L20" s="19">
        <f t="shared" si="9"/>
        <v>-0.22769999999999999</v>
      </c>
      <c r="M20" s="18">
        <v>5</v>
      </c>
      <c r="N20" s="18" t="str">
        <f t="shared" si="3"/>
        <v>HGTs maximum growth rate of NG-ICEs</v>
      </c>
    </row>
    <row r="21" spans="1:15" x14ac:dyDescent="0.25">
      <c r="B21" s="18" t="str">
        <f t="shared" si="0"/>
        <v>UC-HGT_MaxGrowthLNG-ICE</v>
      </c>
      <c r="C21" s="18" t="s">
        <v>13</v>
      </c>
      <c r="D21" s="18" t="s">
        <v>14</v>
      </c>
      <c r="E21" s="18"/>
      <c r="F21" s="18"/>
      <c r="G21" s="18" t="s">
        <v>114</v>
      </c>
      <c r="H21" s="18">
        <v>2018</v>
      </c>
      <c r="I21" s="18" t="s">
        <v>15</v>
      </c>
      <c r="J21" s="29">
        <f t="shared" si="1"/>
        <v>1.5</v>
      </c>
      <c r="K21" s="18">
        <v>1</v>
      </c>
      <c r="L21" s="19">
        <f t="shared" si="9"/>
        <v>-0.22769999999999999</v>
      </c>
      <c r="M21" s="18">
        <v>5</v>
      </c>
      <c r="N21" s="18" t="str">
        <f t="shared" si="3"/>
        <v>HGTs maximum growth rate of LNG-ICEs</v>
      </c>
    </row>
    <row r="22" spans="1:15" x14ac:dyDescent="0.25">
      <c r="B22" s="18" t="str">
        <f t="shared" si="0"/>
        <v>UC-HGT_MaxGrowthHEV</v>
      </c>
      <c r="C22" s="18" t="s">
        <v>13</v>
      </c>
      <c r="D22" s="18" t="s">
        <v>14</v>
      </c>
      <c r="E22" s="18"/>
      <c r="F22" s="18"/>
      <c r="G22" s="18" t="s">
        <v>45</v>
      </c>
      <c r="H22" s="18">
        <v>2018</v>
      </c>
      <c r="I22" s="18" t="s">
        <v>15</v>
      </c>
      <c r="J22" s="29">
        <f t="shared" si="1"/>
        <v>1.5</v>
      </c>
      <c r="K22" s="18">
        <v>1</v>
      </c>
      <c r="L22" s="19">
        <f t="shared" si="9"/>
        <v>-0.22769999999999999</v>
      </c>
      <c r="M22" s="18">
        <v>5</v>
      </c>
      <c r="N22" s="18" t="str">
        <f t="shared" si="3"/>
        <v>HGTs maximum growth rate of HEVs</v>
      </c>
      <c r="O22" s="2"/>
    </row>
    <row r="23" spans="1:15" x14ac:dyDescent="0.25">
      <c r="B23" s="21" t="str">
        <f t="shared" si="0"/>
        <v>UC-HGT_MaxGrowthFCV</v>
      </c>
      <c r="C23" s="21" t="s">
        <v>13</v>
      </c>
      <c r="D23" s="21" t="s">
        <v>14</v>
      </c>
      <c r="E23" s="21"/>
      <c r="F23" s="21"/>
      <c r="G23" s="21" t="s">
        <v>47</v>
      </c>
      <c r="H23" s="21">
        <v>2018</v>
      </c>
      <c r="I23" s="21" t="s">
        <v>15</v>
      </c>
      <c r="J23" s="30">
        <f t="shared" si="1"/>
        <v>1.5</v>
      </c>
      <c r="K23" s="21">
        <v>1</v>
      </c>
      <c r="L23" s="22">
        <f t="shared" si="9"/>
        <v>-0.22769999999999999</v>
      </c>
      <c r="M23" s="21">
        <v>5</v>
      </c>
      <c r="N23" s="21" t="str">
        <f t="shared" si="3"/>
        <v>HGTs maximum growth rate of FCVs</v>
      </c>
    </row>
    <row r="26" spans="1:15" x14ac:dyDescent="0.25">
      <c r="H26" t="s">
        <v>158</v>
      </c>
      <c r="I26" t="s">
        <v>156</v>
      </c>
      <c r="J26" t="s">
        <v>157</v>
      </c>
      <c r="K26" t="s">
        <v>117</v>
      </c>
      <c r="L26" t="s">
        <v>159</v>
      </c>
    </row>
    <row r="27" spans="1:15" x14ac:dyDescent="0.25">
      <c r="I27" t="s">
        <v>153</v>
      </c>
      <c r="J27" t="s">
        <v>135</v>
      </c>
      <c r="K27" s="13">
        <v>0.8</v>
      </c>
      <c r="L27" s="13">
        <v>0.15</v>
      </c>
    </row>
    <row r="28" spans="1:15" x14ac:dyDescent="0.25">
      <c r="A28" s="4" t="s">
        <v>29</v>
      </c>
      <c r="I28" t="s">
        <v>153</v>
      </c>
      <c r="J28" t="s">
        <v>136</v>
      </c>
      <c r="K28" s="13">
        <v>0.8</v>
      </c>
      <c r="L28" s="13">
        <v>0.15</v>
      </c>
    </row>
    <row r="29" spans="1:15" x14ac:dyDescent="0.25">
      <c r="A29" s="5"/>
      <c r="B29" s="5"/>
      <c r="C29" s="10" t="s">
        <v>31</v>
      </c>
      <c r="D29" s="10" t="s">
        <v>30</v>
      </c>
      <c r="E29" s="10" t="s">
        <v>32</v>
      </c>
      <c r="I29" t="s">
        <v>153</v>
      </c>
      <c r="J29" t="s">
        <v>154</v>
      </c>
      <c r="K29" s="13">
        <v>0.5</v>
      </c>
      <c r="L29" s="13">
        <v>0.15</v>
      </c>
    </row>
    <row r="30" spans="1:15" x14ac:dyDescent="0.25">
      <c r="A30" s="56" t="s">
        <v>27</v>
      </c>
      <c r="B30" s="3" t="s">
        <v>26</v>
      </c>
      <c r="C30" s="8">
        <v>228046</v>
      </c>
      <c r="D30" s="8">
        <v>9959</v>
      </c>
      <c r="E30" s="11">
        <f t="shared" ref="E30:E35" si="10">D30/C30</f>
        <v>4.3671013742841359E-2</v>
      </c>
      <c r="I30" t="s">
        <v>153</v>
      </c>
      <c r="J30" t="s">
        <v>137</v>
      </c>
      <c r="K30" s="13">
        <v>0.5</v>
      </c>
      <c r="L30" s="13">
        <v>0.15</v>
      </c>
    </row>
    <row r="31" spans="1:15" x14ac:dyDescent="0.25">
      <c r="A31" s="56"/>
      <c r="B31" s="3" t="s">
        <v>25</v>
      </c>
      <c r="C31" s="8">
        <v>100649</v>
      </c>
      <c r="D31" s="8">
        <v>6580</v>
      </c>
      <c r="E31" s="11">
        <f t="shared" si="10"/>
        <v>6.5375711631511485E-2</v>
      </c>
      <c r="I31" t="s">
        <v>138</v>
      </c>
      <c r="J31" t="s">
        <v>135</v>
      </c>
      <c r="K31" s="13">
        <v>0.5</v>
      </c>
      <c r="L31" s="13">
        <v>0.15</v>
      </c>
    </row>
    <row r="32" spans="1:15" x14ac:dyDescent="0.25">
      <c r="A32" s="56"/>
      <c r="B32" s="3" t="s">
        <v>24</v>
      </c>
      <c r="C32" s="8">
        <v>4546</v>
      </c>
      <c r="D32" s="8">
        <v>201</v>
      </c>
      <c r="E32" s="11">
        <f t="shared" si="10"/>
        <v>4.4214694236691596E-2</v>
      </c>
      <c r="I32" t="s">
        <v>138</v>
      </c>
      <c r="J32" t="s">
        <v>136</v>
      </c>
      <c r="K32" s="13">
        <v>0.5</v>
      </c>
      <c r="L32" s="13">
        <v>0.15</v>
      </c>
    </row>
    <row r="33" spans="1:16" x14ac:dyDescent="0.25">
      <c r="A33" s="56"/>
      <c r="B33" s="3" t="s">
        <v>23</v>
      </c>
      <c r="C33" s="8">
        <v>6661</v>
      </c>
      <c r="D33" s="8">
        <v>329</v>
      </c>
      <c r="E33" s="11">
        <f t="shared" si="10"/>
        <v>4.9391983185707852E-2</v>
      </c>
      <c r="I33" t="s">
        <v>138</v>
      </c>
      <c r="J33" t="s">
        <v>154</v>
      </c>
      <c r="K33" s="13">
        <v>0.5</v>
      </c>
      <c r="L33" s="13">
        <v>0.15</v>
      </c>
    </row>
    <row r="34" spans="1:16" x14ac:dyDescent="0.25">
      <c r="A34" s="56"/>
      <c r="B34" s="3" t="s">
        <v>22</v>
      </c>
      <c r="C34" s="8">
        <v>8424</v>
      </c>
      <c r="D34" s="8">
        <v>485</v>
      </c>
      <c r="E34" s="11">
        <f t="shared" si="10"/>
        <v>5.7573599240265907E-2</v>
      </c>
      <c r="I34" t="s">
        <v>138</v>
      </c>
      <c r="J34" t="s">
        <v>137</v>
      </c>
      <c r="K34" s="13">
        <v>0.5</v>
      </c>
      <c r="L34" s="13">
        <v>0.15</v>
      </c>
    </row>
    <row r="35" spans="1:16" x14ac:dyDescent="0.25">
      <c r="A35" s="56"/>
      <c r="B35" s="3" t="s">
        <v>21</v>
      </c>
      <c r="C35" s="8">
        <v>14373</v>
      </c>
      <c r="D35" s="8">
        <v>1033</v>
      </c>
      <c r="E35" s="11">
        <f t="shared" si="10"/>
        <v>7.187086899046824E-2</v>
      </c>
      <c r="I35" t="s">
        <v>139</v>
      </c>
      <c r="J35" t="s">
        <v>135</v>
      </c>
      <c r="K35" s="13">
        <v>0.5</v>
      </c>
      <c r="L35" s="13">
        <v>0.15</v>
      </c>
    </row>
    <row r="36" spans="1:16" x14ac:dyDescent="0.25">
      <c r="B36" s="3" t="s">
        <v>20</v>
      </c>
      <c r="C36" s="8">
        <v>2168099</v>
      </c>
      <c r="D36" s="8">
        <v>121121</v>
      </c>
      <c r="E36" s="11">
        <f>D36/C36</f>
        <v>5.5865068892149296E-2</v>
      </c>
      <c r="I36" t="s">
        <v>139</v>
      </c>
      <c r="J36" t="s">
        <v>154</v>
      </c>
      <c r="K36" s="13">
        <v>0.5</v>
      </c>
      <c r="L36" s="13">
        <v>0.15</v>
      </c>
    </row>
    <row r="37" spans="1:16" x14ac:dyDescent="0.25">
      <c r="B37" s="3" t="s">
        <v>19</v>
      </c>
      <c r="C37" s="8">
        <v>41471</v>
      </c>
      <c r="D37" s="8">
        <v>2566</v>
      </c>
      <c r="E37" s="11">
        <f t="shared" ref="E37:E39" si="11">D37/C37</f>
        <v>6.1874562947601935E-2</v>
      </c>
      <c r="I37" t="s">
        <v>139</v>
      </c>
      <c r="J37" t="s">
        <v>155</v>
      </c>
      <c r="K37" s="13">
        <v>0.5</v>
      </c>
      <c r="L37" s="13">
        <v>0.15</v>
      </c>
    </row>
    <row r="38" spans="1:16" x14ac:dyDescent="0.25">
      <c r="B38" s="3" t="s">
        <v>18</v>
      </c>
      <c r="C38" s="8">
        <v>21457</v>
      </c>
      <c r="D38" s="8">
        <v>1224</v>
      </c>
      <c r="E38" s="11">
        <f t="shared" si="11"/>
        <v>5.7044321200540614E-2</v>
      </c>
      <c r="I38" t="s">
        <v>139</v>
      </c>
      <c r="J38" t="s">
        <v>140</v>
      </c>
      <c r="K38" s="13">
        <v>0.5</v>
      </c>
      <c r="L38" s="13">
        <v>0.15</v>
      </c>
    </row>
    <row r="39" spans="1:16" x14ac:dyDescent="0.25">
      <c r="A39" s="6"/>
      <c r="B39" s="7" t="s">
        <v>17</v>
      </c>
      <c r="C39" s="9">
        <v>11206</v>
      </c>
      <c r="D39" s="9">
        <v>551</v>
      </c>
      <c r="E39" s="12">
        <f t="shared" si="11"/>
        <v>4.9170087453150095E-2</v>
      </c>
      <c r="I39" t="s">
        <v>139</v>
      </c>
      <c r="J39" t="s">
        <v>137</v>
      </c>
      <c r="K39" s="13">
        <v>0.5</v>
      </c>
      <c r="L39" s="13">
        <v>0.15</v>
      </c>
    </row>
    <row r="40" spans="1:16" x14ac:dyDescent="0.25">
      <c r="A40" t="s">
        <v>28</v>
      </c>
      <c r="I40" t="s">
        <v>141</v>
      </c>
      <c r="J40" t="s">
        <v>135</v>
      </c>
      <c r="K40" s="13">
        <v>0.5</v>
      </c>
      <c r="L40" s="13">
        <v>0.15</v>
      </c>
    </row>
    <row r="41" spans="1:16" x14ac:dyDescent="0.25">
      <c r="I41" t="s">
        <v>141</v>
      </c>
      <c r="J41" t="s">
        <v>154</v>
      </c>
      <c r="K41" s="13">
        <v>0.5</v>
      </c>
      <c r="L41" s="13">
        <v>0.15</v>
      </c>
    </row>
    <row r="42" spans="1:16" x14ac:dyDescent="0.25">
      <c r="I42" t="s">
        <v>141</v>
      </c>
      <c r="J42" t="s">
        <v>155</v>
      </c>
      <c r="K42" s="13">
        <v>0.5</v>
      </c>
      <c r="L42" s="13">
        <v>0.15</v>
      </c>
    </row>
    <row r="43" spans="1:16" x14ac:dyDescent="0.25">
      <c r="I43" t="s">
        <v>141</v>
      </c>
      <c r="J43" t="s">
        <v>140</v>
      </c>
      <c r="K43" s="13">
        <v>0.5</v>
      </c>
      <c r="L43" s="13">
        <v>0.15</v>
      </c>
    </row>
    <row r="44" spans="1:16" x14ac:dyDescent="0.25">
      <c r="I44" t="s">
        <v>141</v>
      </c>
      <c r="J44" t="s">
        <v>137</v>
      </c>
      <c r="K44" s="13">
        <v>0.5</v>
      </c>
      <c r="L44" s="13">
        <v>0.15</v>
      </c>
    </row>
    <row r="45" spans="1:16" x14ac:dyDescent="0.25">
      <c r="A45" t="s">
        <v>142</v>
      </c>
    </row>
    <row r="46" spans="1:16" x14ac:dyDescent="0.25">
      <c r="B46" t="s">
        <v>33</v>
      </c>
      <c r="C46" t="s">
        <v>120</v>
      </c>
    </row>
    <row r="47" spans="1:16" x14ac:dyDescent="0.25">
      <c r="B47" s="13">
        <v>0.5</v>
      </c>
      <c r="C47" s="13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4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5">
        <f>D35+D34</f>
        <v>1518</v>
      </c>
      <c r="C50" s="14">
        <f>B50*$C$47</f>
        <v>303.60000000000002</v>
      </c>
      <c r="D50" s="14">
        <f>C50*(1+$B$47)</f>
        <v>455.40000000000003</v>
      </c>
      <c r="E50" s="20">
        <f t="shared" ref="E50:H50" si="12">D50*(1+$B$47)</f>
        <v>683.1</v>
      </c>
      <c r="F50" s="14">
        <f t="shared" si="12"/>
        <v>1024.6500000000001</v>
      </c>
      <c r="G50" s="14">
        <f t="shared" si="12"/>
        <v>1536.9750000000001</v>
      </c>
      <c r="H50" s="14">
        <f t="shared" si="12"/>
        <v>2305.4625000000001</v>
      </c>
      <c r="I50" s="14">
        <f t="shared" ref="I50" si="13">H50*(1+$B$47)</f>
        <v>3458.1937500000004</v>
      </c>
      <c r="J50" s="14">
        <f t="shared" ref="J50" si="14">I50*(1+$B$47)</f>
        <v>5187.2906250000005</v>
      </c>
      <c r="K50" s="14">
        <f t="shared" ref="K50" si="15">J50*(1+$B$47)</f>
        <v>7780.9359375000004</v>
      </c>
      <c r="L50" s="14">
        <f t="shared" ref="L50" si="16">K50*(1+$B$47)</f>
        <v>11671.403906250001</v>
      </c>
      <c r="M50" s="14">
        <f t="shared" ref="M50" si="17">L50*(1+$B$47)</f>
        <v>17507.105859375002</v>
      </c>
      <c r="N50" s="14">
        <f t="shared" ref="N50" si="18">M50*(1+$B$47)</f>
        <v>26260.658789062501</v>
      </c>
      <c r="O50" s="31">
        <f>N50*(1+$B$47)</f>
        <v>39390.988183593756</v>
      </c>
      <c r="P50" s="15">
        <f>C35+C34</f>
        <v>22797</v>
      </c>
    </row>
    <row r="51" spans="1:16" x14ac:dyDescent="0.25">
      <c r="A51" t="s">
        <v>36</v>
      </c>
      <c r="B51" s="15">
        <f>D33+D32</f>
        <v>530</v>
      </c>
      <c r="C51" s="14">
        <f>B51*$C$47</f>
        <v>106</v>
      </c>
      <c r="D51" s="14">
        <f t="shared" ref="D51:L51" si="19">C51*(1+$B$47)</f>
        <v>159</v>
      </c>
      <c r="E51" s="20">
        <f t="shared" si="19"/>
        <v>238.5</v>
      </c>
      <c r="F51" s="14">
        <f t="shared" si="19"/>
        <v>357.75</v>
      </c>
      <c r="G51" s="14">
        <f t="shared" si="19"/>
        <v>536.625</v>
      </c>
      <c r="H51" s="14">
        <f t="shared" si="19"/>
        <v>804.9375</v>
      </c>
      <c r="I51" s="14">
        <f t="shared" si="19"/>
        <v>1207.40625</v>
      </c>
      <c r="J51" s="14">
        <f t="shared" si="19"/>
        <v>1811.109375</v>
      </c>
      <c r="K51" s="14">
        <f t="shared" si="19"/>
        <v>2716.6640625</v>
      </c>
      <c r="L51" s="14">
        <f t="shared" si="19"/>
        <v>4074.99609375</v>
      </c>
      <c r="M51" s="14">
        <f t="shared" ref="M51:M53" si="20">L51*(1+$B$47)</f>
        <v>6112.494140625</v>
      </c>
      <c r="N51" s="14">
        <f t="shared" ref="N51:N53" si="21">M51*(1+$B$47)</f>
        <v>9168.7412109375</v>
      </c>
      <c r="O51" s="31">
        <f t="shared" ref="O51:O53" si="22">N51*(1+$B$47)</f>
        <v>13753.11181640625</v>
      </c>
      <c r="P51" s="15">
        <f>C33+C32</f>
        <v>11207</v>
      </c>
    </row>
    <row r="52" spans="1:16" x14ac:dyDescent="0.25">
      <c r="A52" t="s">
        <v>37</v>
      </c>
      <c r="B52" s="15">
        <f>D31+D30</f>
        <v>16539</v>
      </c>
      <c r="C52" s="14">
        <f>B52*$C$47</f>
        <v>3307.8</v>
      </c>
      <c r="D52" s="14">
        <f>C52*(1+$B$47)</f>
        <v>4961.7000000000007</v>
      </c>
      <c r="E52" s="20">
        <f t="shared" ref="E52:L52" si="23">D52*(1+$B$47)</f>
        <v>7442.5500000000011</v>
      </c>
      <c r="F52" s="14">
        <f t="shared" si="23"/>
        <v>11163.825000000001</v>
      </c>
      <c r="G52" s="14">
        <f t="shared" si="23"/>
        <v>16745.737500000003</v>
      </c>
      <c r="H52" s="14">
        <f t="shared" si="23"/>
        <v>25118.606250000004</v>
      </c>
      <c r="I52" s="14">
        <f t="shared" si="23"/>
        <v>37677.909375000003</v>
      </c>
      <c r="J52" s="14">
        <f t="shared" si="23"/>
        <v>56516.864062500004</v>
      </c>
      <c r="K52" s="14">
        <f t="shared" si="23"/>
        <v>84775.296093750003</v>
      </c>
      <c r="L52" s="14">
        <f t="shared" si="23"/>
        <v>127162.94414062501</v>
      </c>
      <c r="M52" s="14">
        <f t="shared" si="20"/>
        <v>190744.41621093752</v>
      </c>
      <c r="N52" s="14">
        <f t="shared" si="21"/>
        <v>286116.62431640626</v>
      </c>
      <c r="O52" s="31">
        <f t="shared" si="22"/>
        <v>429174.93647460942</v>
      </c>
      <c r="P52" s="15">
        <f>C31+C30</f>
        <v>328695</v>
      </c>
    </row>
    <row r="53" spans="1:16" x14ac:dyDescent="0.25">
      <c r="A53" t="s">
        <v>38</v>
      </c>
      <c r="B53" s="15">
        <f>D36</f>
        <v>121121</v>
      </c>
      <c r="C53" s="14">
        <f>B53*$C$47</f>
        <v>24224.2</v>
      </c>
      <c r="D53" s="14">
        <f t="shared" ref="D53:L53" si="24">C53*(1+$B$47)</f>
        <v>36336.300000000003</v>
      </c>
      <c r="E53" s="20">
        <f t="shared" si="24"/>
        <v>54504.450000000004</v>
      </c>
      <c r="F53" s="14">
        <f t="shared" si="24"/>
        <v>81756.675000000003</v>
      </c>
      <c r="G53" s="14">
        <f t="shared" si="24"/>
        <v>122635.01250000001</v>
      </c>
      <c r="H53" s="14">
        <f t="shared" si="24"/>
        <v>183952.51875000002</v>
      </c>
      <c r="I53" s="14">
        <f t="shared" si="24"/>
        <v>275928.77812500001</v>
      </c>
      <c r="J53" s="14">
        <f t="shared" si="24"/>
        <v>413893.16718750005</v>
      </c>
      <c r="K53" s="14">
        <f t="shared" si="24"/>
        <v>620839.75078125007</v>
      </c>
      <c r="L53" s="14">
        <f t="shared" si="24"/>
        <v>931259.62617187505</v>
      </c>
      <c r="M53" s="14">
        <f t="shared" si="20"/>
        <v>1396889.4392578127</v>
      </c>
      <c r="N53" s="14">
        <f t="shared" si="21"/>
        <v>2095334.158886719</v>
      </c>
      <c r="O53" s="31">
        <f t="shared" si="22"/>
        <v>3143001.2383300783</v>
      </c>
      <c r="P53" s="15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18"/>
  <sheetViews>
    <sheetView zoomScaleNormal="100" workbookViewId="0">
      <selection activeCell="A13" sqref="A13"/>
    </sheetView>
  </sheetViews>
  <sheetFormatPr defaultRowHeight="15" x14ac:dyDescent="0.25"/>
  <cols>
    <col min="2" max="2" width="31.28515625" bestFit="1" customWidth="1"/>
    <col min="3" max="3" width="15.5703125" bestFit="1" customWidth="1"/>
    <col min="4" max="4" width="18.42578125" bestFit="1" customWidth="1"/>
    <col min="7" max="7" width="11.42578125" bestFit="1" customWidth="1"/>
    <col min="11" max="11" width="13.85546875" bestFit="1" customWidth="1"/>
    <col min="12" max="12" width="24.140625" customWidth="1"/>
    <col min="14" max="14" width="34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1:14" x14ac:dyDescent="0.25">
      <c r="B6" s="2" t="str">
        <f>_xlfn.TEXTJOIN("_",TRUE,"UC",A15,"MaxGrowth",B15)</f>
        <v>UC_SRV-PU_MaxGrowth_HPs</v>
      </c>
      <c r="C6" s="2" t="s">
        <v>13</v>
      </c>
      <c r="D6" s="2"/>
      <c r="E6" s="2" t="s">
        <v>132</v>
      </c>
      <c r="F6" s="2"/>
      <c r="G6" s="2" t="s">
        <v>133</v>
      </c>
      <c r="H6" s="2">
        <v>2018</v>
      </c>
      <c r="I6" s="2" t="s">
        <v>15</v>
      </c>
      <c r="J6" s="34">
        <f>1+C15</f>
        <v>1.05</v>
      </c>
      <c r="K6" s="2">
        <v>1</v>
      </c>
      <c r="L6" s="33">
        <f>-D15</f>
        <v>-0.3</v>
      </c>
      <c r="M6" s="2">
        <v>5</v>
      </c>
      <c r="N6" s="2" t="str">
        <f>_xlfn.TEXTJOIN(" ",TRUE,A15, "maximum growth rate of",B15)</f>
        <v>SRV-PU maximum growth rate of HPs</v>
      </c>
    </row>
    <row r="7" spans="1:14" x14ac:dyDescent="0.25">
      <c r="B7" s="2" t="str">
        <f>_xlfn.TEXTJOIN("_",TRUE,"UC",A16,"MaxGrowth",B16)</f>
        <v>UC_SRV-CS_MaxGrowth_HPs</v>
      </c>
      <c r="C7" s="2" t="s">
        <v>13</v>
      </c>
      <c r="D7" s="2"/>
      <c r="E7" s="2" t="s">
        <v>132</v>
      </c>
      <c r="F7" s="2"/>
      <c r="G7" s="2" t="s">
        <v>134</v>
      </c>
      <c r="H7" s="2">
        <v>2018</v>
      </c>
      <c r="I7" s="2" t="s">
        <v>15</v>
      </c>
      <c r="J7" s="34">
        <f>1+C16</f>
        <v>1.05</v>
      </c>
      <c r="K7" s="2">
        <v>1</v>
      </c>
      <c r="L7" s="33">
        <f>-D16</f>
        <v>-0.3</v>
      </c>
      <c r="M7" s="2">
        <v>5</v>
      </c>
      <c r="N7" s="2" t="str">
        <f>_xlfn.TEXTJOIN(" ",TRUE,A16, "maximum growth rate of",B16)</f>
        <v>SRV-CS maximum growth rate of HPs</v>
      </c>
    </row>
    <row r="8" spans="1:14" x14ac:dyDescent="0.25">
      <c r="B8" s="2"/>
      <c r="C8" s="2"/>
      <c r="D8" s="2"/>
      <c r="E8" s="2"/>
      <c r="F8" s="2"/>
      <c r="G8" s="2"/>
      <c r="H8" s="2"/>
      <c r="I8" s="2"/>
      <c r="J8" s="34"/>
      <c r="K8" s="2"/>
      <c r="L8" s="33"/>
      <c r="M8" s="2"/>
      <c r="N8" s="2"/>
    </row>
    <row r="9" spans="1:14" x14ac:dyDescent="0.25">
      <c r="B9" s="2"/>
      <c r="C9" s="2"/>
      <c r="D9" s="2"/>
      <c r="E9" s="2"/>
      <c r="F9" s="2"/>
      <c r="G9" s="2"/>
      <c r="H9" s="2"/>
      <c r="I9" s="2" t="s">
        <v>16</v>
      </c>
      <c r="J9" s="2"/>
      <c r="K9" s="2"/>
      <c r="L9" s="2"/>
      <c r="M9" s="2"/>
      <c r="N9" s="2"/>
    </row>
    <row r="10" spans="1:14" x14ac:dyDescent="0.25">
      <c r="B10" s="5" t="s">
        <v>1</v>
      </c>
      <c r="C10" s="16" t="s">
        <v>2</v>
      </c>
      <c r="D10" s="16" t="s">
        <v>3</v>
      </c>
      <c r="E10" s="16" t="s">
        <v>4</v>
      </c>
      <c r="F10" s="16" t="s">
        <v>5</v>
      </c>
      <c r="G10" s="16" t="s">
        <v>6</v>
      </c>
      <c r="H10" s="17" t="s">
        <v>7</v>
      </c>
      <c r="I10" s="17" t="s">
        <v>8</v>
      </c>
      <c r="J10" s="5" t="s">
        <v>151</v>
      </c>
      <c r="K10" s="5" t="s">
        <v>152</v>
      </c>
      <c r="L10" s="5" t="s">
        <v>43</v>
      </c>
      <c r="M10" s="5" t="s">
        <v>11</v>
      </c>
      <c r="N10" s="5" t="s">
        <v>12</v>
      </c>
    </row>
    <row r="11" spans="1:14" x14ac:dyDescent="0.25">
      <c r="B11" s="2" t="str">
        <f>_xlfn.TEXTJOIN("_",TRUE,"UC",A17,"MaxGrowth",B17)</f>
        <v>UC_SRV_MaxGrowth_Biomass</v>
      </c>
      <c r="C11" s="2" t="s">
        <v>150</v>
      </c>
      <c r="D11" s="2"/>
      <c r="F11" s="2" t="s">
        <v>146</v>
      </c>
      <c r="G11" s="2" t="s">
        <v>148</v>
      </c>
      <c r="H11" s="2">
        <v>2018</v>
      </c>
      <c r="I11" s="2" t="s">
        <v>15</v>
      </c>
      <c r="J11" s="34">
        <f>1+C17</f>
        <v>1.05</v>
      </c>
      <c r="K11" s="2">
        <v>1</v>
      </c>
      <c r="L11" s="33">
        <f>-D17</f>
        <v>-0.3</v>
      </c>
      <c r="M11" s="2">
        <v>5</v>
      </c>
      <c r="N11" s="2" t="str">
        <f>_xlfn.TEXTJOIN(" ",TRUE,A17, "maximum growth rate of",B17)</f>
        <v>SRV maximum growth rate of Biomass</v>
      </c>
    </row>
    <row r="12" spans="1:14" x14ac:dyDescent="0.25">
      <c r="B12" s="2" t="str">
        <f>_xlfn.TEXTJOIN("_",TRUE,"UC",A18,"MaxGrowth",B18)</f>
        <v>UC_SRV_MaxGrowth_Biogas</v>
      </c>
      <c r="C12" s="2" t="s">
        <v>150</v>
      </c>
      <c r="D12" s="2"/>
      <c r="F12" s="2" t="s">
        <v>147</v>
      </c>
      <c r="G12" s="2" t="s">
        <v>148</v>
      </c>
      <c r="H12" s="2">
        <v>2018</v>
      </c>
      <c r="I12" s="2" t="s">
        <v>15</v>
      </c>
      <c r="J12" s="34">
        <f>1+C18</f>
        <v>1.05</v>
      </c>
      <c r="K12" s="2">
        <v>1</v>
      </c>
      <c r="L12" s="33">
        <f>-D18</f>
        <v>-0.3</v>
      </c>
      <c r="M12" s="2">
        <v>5</v>
      </c>
      <c r="N12" s="2" t="str">
        <f>_xlfn.TEXTJOIN(" ",TRUE,A18, "maximum growth rate of",B18)</f>
        <v>SRV maximum growth rate of Biogas</v>
      </c>
    </row>
    <row r="14" spans="1:14" x14ac:dyDescent="0.25">
      <c r="C14" t="s">
        <v>117</v>
      </c>
      <c r="D14" t="s">
        <v>119</v>
      </c>
    </row>
    <row r="15" spans="1:14" x14ac:dyDescent="0.25">
      <c r="A15" t="s">
        <v>130</v>
      </c>
      <c r="B15" t="s">
        <v>128</v>
      </c>
      <c r="C15" s="13">
        <v>0.05</v>
      </c>
      <c r="D15">
        <v>0.3</v>
      </c>
    </row>
    <row r="16" spans="1:14" x14ac:dyDescent="0.25">
      <c r="A16" t="s">
        <v>131</v>
      </c>
      <c r="B16" t="s">
        <v>128</v>
      </c>
      <c r="C16" s="13">
        <v>0.05</v>
      </c>
      <c r="D16">
        <v>0.3</v>
      </c>
    </row>
    <row r="17" spans="1:4" x14ac:dyDescent="0.25">
      <c r="A17" t="s">
        <v>145</v>
      </c>
      <c r="B17" t="s">
        <v>143</v>
      </c>
      <c r="C17" s="13">
        <v>0.05</v>
      </c>
      <c r="D17">
        <v>0.3</v>
      </c>
    </row>
    <row r="18" spans="1:4" x14ac:dyDescent="0.25">
      <c r="A18" t="s">
        <v>145</v>
      </c>
      <c r="B18" t="s">
        <v>144</v>
      </c>
      <c r="C18" s="13">
        <v>0.05</v>
      </c>
      <c r="D18">
        <v>0.3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PWR</vt:lpstr>
      <vt:lpstr>TRA</vt:lpstr>
      <vt:lpstr>SRV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2021-03-04T10:02:17Z</dcterms:created>
  <dcterms:modified xsi:type="dcterms:W3CDTF">2021-11-16T23:34:09Z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966035842895507</vt:r8>
  </property>
</Properties>
</file>