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D7739537-8951-4A2E-B852-3C58479764D2}" xr6:coauthVersionLast="47" xr6:coauthVersionMax="47" xr10:uidLastSave="{00000000-0000-0000-0000-000000000000}"/>
  <bookViews>
    <workbookView xWindow="28680" yWindow="-120" windowWidth="29040" windowHeight="15840" activeTab="3" xr2:uid="{00000000-000D-0000-FFFF-FFFF00000000}"/>
  </bookViews>
  <sheets>
    <sheet name="BY-Demands" sheetId="5" r:id="rId1"/>
    <sheet name="REG_TRA_DEMANDS" sheetId="6" r:id="rId2"/>
    <sheet name="Regions" sheetId="7" r:id="rId3"/>
    <sheet name="DEMANDS" sheetId="1" r:id="rId4"/>
    <sheet name="Residential" sheetId="8" r:id="rId5"/>
    <sheet name="Services" sheetId="9" r:id="rId6"/>
  </sheets>
  <definedNames>
    <definedName name="__123Graph_AEUMILKPN" localSheetId="0" hidden="1">#REF!</definedName>
    <definedName name="__123Graph_AEUMILKPN" localSheetId="1" hidden="1">#REF!</definedName>
    <definedName name="__123Graph_AEUMILKPN" localSheetId="2" hidden="1">#REF!</definedName>
    <definedName name="__123Graph_AEUMILKPN" hidden="1">#REF!</definedName>
    <definedName name="_Regression_Y" localSheetId="0" hidden="1">#REF!</definedName>
    <definedName name="_Regression_Y" localSheetId="1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V_alku">"1.10."</definedName>
    <definedName name="IV_loppu">"31.12."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5" i="6" l="1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G11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G12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G14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W14" i="6"/>
  <c r="X14" i="6"/>
  <c r="Y14" i="6"/>
  <c r="Z14" i="6"/>
  <c r="AA14" i="6"/>
  <c r="AB14" i="6"/>
  <c r="AC14" i="6"/>
  <c r="AD14" i="6"/>
  <c r="AE14" i="6"/>
  <c r="AF14" i="6"/>
  <c r="G15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G21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Z22" i="6"/>
  <c r="AA22" i="6"/>
  <c r="AB22" i="6"/>
  <c r="AC22" i="6"/>
  <c r="AD22" i="6"/>
  <c r="AE22" i="6"/>
  <c r="AF22" i="6"/>
  <c r="G23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G24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G25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G26" i="6"/>
  <c r="H26" i="6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W26" i="6"/>
  <c r="X26" i="6"/>
  <c r="Y26" i="6"/>
  <c r="Z26" i="6"/>
  <c r="AA26" i="6"/>
  <c r="AB26" i="6"/>
  <c r="AC26" i="6"/>
  <c r="AD26" i="6"/>
  <c r="AE26" i="6"/>
  <c r="AF26" i="6"/>
  <c r="G27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G28" i="6"/>
  <c r="H28" i="6"/>
  <c r="I28" i="6"/>
  <c r="J28" i="6"/>
  <c r="K28" i="6"/>
  <c r="L28" i="6"/>
  <c r="M28" i="6"/>
  <c r="N28" i="6"/>
  <c r="O28" i="6"/>
  <c r="P28" i="6"/>
  <c r="Q28" i="6"/>
  <c r="R28" i="6"/>
  <c r="S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G29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G30" i="6"/>
  <c r="H30" i="6"/>
  <c r="I30" i="6"/>
  <c r="J30" i="6"/>
  <c r="K30" i="6"/>
  <c r="L30" i="6"/>
  <c r="M30" i="6"/>
  <c r="N30" i="6"/>
  <c r="O30" i="6"/>
  <c r="P30" i="6"/>
  <c r="Q30" i="6"/>
  <c r="R30" i="6"/>
  <c r="S30" i="6"/>
  <c r="T30" i="6"/>
  <c r="U30" i="6"/>
  <c r="V30" i="6"/>
  <c r="W30" i="6"/>
  <c r="X30" i="6"/>
  <c r="Y30" i="6"/>
  <c r="Z30" i="6"/>
  <c r="AA30" i="6"/>
  <c r="AB30" i="6"/>
  <c r="AC30" i="6"/>
  <c r="AD30" i="6"/>
  <c r="AE30" i="6"/>
  <c r="AF30" i="6"/>
  <c r="G31" i="6"/>
  <c r="H31" i="6"/>
  <c r="I31" i="6"/>
  <c r="J31" i="6"/>
  <c r="K31" i="6"/>
  <c r="L31" i="6"/>
  <c r="M31" i="6"/>
  <c r="N31" i="6"/>
  <c r="O31" i="6"/>
  <c r="P31" i="6"/>
  <c r="Q31" i="6"/>
  <c r="R31" i="6"/>
  <c r="S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G32" i="6"/>
  <c r="H32" i="6"/>
  <c r="I32" i="6"/>
  <c r="J32" i="6"/>
  <c r="K32" i="6"/>
  <c r="L32" i="6"/>
  <c r="M32" i="6"/>
  <c r="N32" i="6"/>
  <c r="O32" i="6"/>
  <c r="P32" i="6"/>
  <c r="Q32" i="6"/>
  <c r="R32" i="6"/>
  <c r="S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G33" i="6"/>
  <c r="H33" i="6"/>
  <c r="I33" i="6"/>
  <c r="J33" i="6"/>
  <c r="K33" i="6"/>
  <c r="L33" i="6"/>
  <c r="M33" i="6"/>
  <c r="N33" i="6"/>
  <c r="O33" i="6"/>
  <c r="P33" i="6"/>
  <c r="Q33" i="6"/>
  <c r="R33" i="6"/>
  <c r="S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G34" i="6"/>
  <c r="H34" i="6"/>
  <c r="I34" i="6"/>
  <c r="J34" i="6"/>
  <c r="K34" i="6"/>
  <c r="L34" i="6"/>
  <c r="M34" i="6"/>
  <c r="N34" i="6"/>
  <c r="O34" i="6"/>
  <c r="P34" i="6"/>
  <c r="Q34" i="6"/>
  <c r="R34" i="6"/>
  <c r="S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G35" i="6"/>
  <c r="H35" i="6"/>
  <c r="I35" i="6"/>
  <c r="J35" i="6"/>
  <c r="K35" i="6"/>
  <c r="L35" i="6"/>
  <c r="M35" i="6"/>
  <c r="N35" i="6"/>
  <c r="O35" i="6"/>
  <c r="P35" i="6"/>
  <c r="Q35" i="6"/>
  <c r="R35" i="6"/>
  <c r="S35" i="6"/>
  <c r="T35" i="6"/>
  <c r="U35" i="6"/>
  <c r="V35" i="6"/>
  <c r="W35" i="6"/>
  <c r="X35" i="6"/>
  <c r="Y35" i="6"/>
  <c r="Z35" i="6"/>
  <c r="AA35" i="6"/>
  <c r="AB35" i="6"/>
  <c r="AC35" i="6"/>
  <c r="AD35" i="6"/>
  <c r="AE35" i="6"/>
  <c r="AF35" i="6"/>
  <c r="G36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Y36" i="6"/>
  <c r="Z36" i="6"/>
  <c r="AA36" i="6"/>
  <c r="AB36" i="6"/>
  <c r="AC36" i="6"/>
  <c r="AD36" i="6"/>
  <c r="AE36" i="6"/>
  <c r="AF36" i="6"/>
  <c r="G37" i="6"/>
  <c r="H37" i="6"/>
  <c r="I37" i="6"/>
  <c r="J37" i="6"/>
  <c r="K37" i="6"/>
  <c r="L37" i="6"/>
  <c r="M37" i="6"/>
  <c r="N37" i="6"/>
  <c r="O37" i="6"/>
  <c r="P37" i="6"/>
  <c r="Q37" i="6"/>
  <c r="R37" i="6"/>
  <c r="S37" i="6"/>
  <c r="T37" i="6"/>
  <c r="U37" i="6"/>
  <c r="V37" i="6"/>
  <c r="W37" i="6"/>
  <c r="X37" i="6"/>
  <c r="Y37" i="6"/>
  <c r="Z37" i="6"/>
  <c r="AA37" i="6"/>
  <c r="AB37" i="6"/>
  <c r="AC37" i="6"/>
  <c r="AD37" i="6"/>
  <c r="AE37" i="6"/>
  <c r="AF37" i="6"/>
  <c r="G38" i="6"/>
  <c r="H38" i="6"/>
  <c r="I38" i="6"/>
  <c r="J38" i="6"/>
  <c r="K38" i="6"/>
  <c r="L38" i="6"/>
  <c r="M38" i="6"/>
  <c r="N38" i="6"/>
  <c r="O38" i="6"/>
  <c r="P38" i="6"/>
  <c r="Q38" i="6"/>
  <c r="R38" i="6"/>
  <c r="S38" i="6"/>
  <c r="T38" i="6"/>
  <c r="U38" i="6"/>
  <c r="V38" i="6"/>
  <c r="W38" i="6"/>
  <c r="X38" i="6"/>
  <c r="Y38" i="6"/>
  <c r="Z38" i="6"/>
  <c r="AA38" i="6"/>
  <c r="AB38" i="6"/>
  <c r="AC38" i="6"/>
  <c r="AD38" i="6"/>
  <c r="AE38" i="6"/>
  <c r="AF38" i="6"/>
  <c r="G39" i="6"/>
  <c r="H39" i="6"/>
  <c r="I39" i="6"/>
  <c r="J39" i="6"/>
  <c r="K39" i="6"/>
  <c r="L39" i="6"/>
  <c r="M39" i="6"/>
  <c r="N39" i="6"/>
  <c r="O39" i="6"/>
  <c r="P39" i="6"/>
  <c r="Q39" i="6"/>
  <c r="R39" i="6"/>
  <c r="S39" i="6"/>
  <c r="T39" i="6"/>
  <c r="U39" i="6"/>
  <c r="V39" i="6"/>
  <c r="W39" i="6"/>
  <c r="X39" i="6"/>
  <c r="Y39" i="6"/>
  <c r="Z39" i="6"/>
  <c r="AA39" i="6"/>
  <c r="AB39" i="6"/>
  <c r="AC39" i="6"/>
  <c r="AD39" i="6"/>
  <c r="AE39" i="6"/>
  <c r="AF39" i="6"/>
  <c r="E36" i="6"/>
  <c r="E37" i="6"/>
  <c r="E38" i="6"/>
  <c r="E39" i="6"/>
  <c r="E32" i="6" a="1"/>
  <c r="E32" i="6" s="1"/>
  <c r="E28" i="6"/>
  <c r="E29" i="6"/>
  <c r="E30" i="6"/>
  <c r="E31" i="6"/>
  <c r="E24" i="6" a="1"/>
  <c r="E24" i="6" s="1"/>
  <c r="E20" i="6" a="1"/>
  <c r="E20" i="6" s="1"/>
  <c r="E16" i="6"/>
  <c r="E17" i="6"/>
  <c r="E18" i="6"/>
  <c r="E19" i="6"/>
  <c r="E12" i="6"/>
  <c r="E13" i="6"/>
  <c r="E14" i="6"/>
  <c r="E8" i="6"/>
  <c r="E9" i="6"/>
  <c r="E10" i="6"/>
  <c r="E4" i="6"/>
  <c r="E5" i="6"/>
  <c r="E6" i="6"/>
  <c r="E35" i="6" l="1"/>
  <c r="E34" i="6"/>
  <c r="E33" i="6"/>
  <c r="E27" i="6"/>
  <c r="E26" i="6"/>
  <c r="E25" i="6"/>
  <c r="E23" i="6"/>
  <c r="E22" i="6"/>
  <c r="E21" i="6"/>
  <c r="K27" i="1"/>
  <c r="K26" i="1"/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20" i="1"/>
  <c r="K3" i="1"/>
  <c r="H17" i="1"/>
  <c r="D26" i="1" l="1"/>
  <c r="H5" i="8" l="1"/>
  <c r="E15" i="6" l="1"/>
  <c r="E11" i="6"/>
  <c r="E7" i="6"/>
  <c r="H18" i="1" l="1"/>
  <c r="H19" i="1"/>
  <c r="H20" i="1"/>
  <c r="H21" i="1"/>
  <c r="H22" i="1"/>
  <c r="H23" i="1"/>
  <c r="H24" i="1"/>
  <c r="H25" i="1"/>
  <c r="L22" i="1" l="1"/>
  <c r="K22" i="1" s="1"/>
  <c r="L24" i="1"/>
  <c r="K24" i="1" s="1"/>
  <c r="L25" i="1"/>
  <c r="K25" i="1" s="1"/>
  <c r="C3" i="7" a="1"/>
  <c r="C3" i="7" s="1"/>
  <c r="D3" i="7" a="1"/>
  <c r="D3" i="7" s="1"/>
  <c r="R3" i="7" a="1"/>
  <c r="R3" i="7" s="1"/>
  <c r="T3" i="6" s="1"/>
  <c r="E5" i="7"/>
  <c r="E3" i="7" s="1" a="1"/>
  <c r="E3" i="7" s="1"/>
  <c r="G3" i="6" s="1"/>
  <c r="F5" i="7"/>
  <c r="F3" i="7" s="1" a="1"/>
  <c r="F3" i="7" s="1"/>
  <c r="G5" i="7"/>
  <c r="G3" i="7" s="1" a="1"/>
  <c r="G3" i="7" s="1"/>
  <c r="I3" i="6" s="1"/>
  <c r="H5" i="7"/>
  <c r="H3" i="7" s="1" a="1"/>
  <c r="H3" i="7" s="1"/>
  <c r="I5" i="7"/>
  <c r="I3" i="7" s="1" a="1"/>
  <c r="I3" i="7" s="1"/>
  <c r="K3" i="6" s="1"/>
  <c r="J5" i="7"/>
  <c r="J3" i="7" s="1" a="1"/>
  <c r="J3" i="7" s="1"/>
  <c r="K5" i="7"/>
  <c r="K3" i="7" s="1" a="1"/>
  <c r="K3" i="7" s="1"/>
  <c r="M3" i="6" s="1"/>
  <c r="L5" i="7"/>
  <c r="L3" i="7" s="1" a="1"/>
  <c r="L3" i="7" s="1"/>
  <c r="M5" i="7"/>
  <c r="M3" i="7" s="1" a="1"/>
  <c r="M3" i="7" s="1"/>
  <c r="O3" i="6" s="1"/>
  <c r="N5" i="7"/>
  <c r="N6" i="7" s="1"/>
  <c r="O5" i="7"/>
  <c r="O3" i="7" s="1" a="1"/>
  <c r="O3" i="7" s="1"/>
  <c r="Q3" i="6" s="1"/>
  <c r="P5" i="7"/>
  <c r="P3" i="7" s="1" a="1"/>
  <c r="P3" i="7" s="1"/>
  <c r="Q5" i="7"/>
  <c r="Q3" i="7" s="1" a="1"/>
  <c r="Q3" i="7" s="1"/>
  <c r="S3" i="6" s="1"/>
  <c r="R5" i="7"/>
  <c r="S5" i="7"/>
  <c r="S3" i="7" s="1" a="1"/>
  <c r="S3" i="7" s="1"/>
  <c r="U3" i="6" s="1"/>
  <c r="T5" i="7"/>
  <c r="T3" i="7" s="1" a="1"/>
  <c r="T3" i="7" s="1"/>
  <c r="U5" i="7"/>
  <c r="U3" i="7" s="1" a="1"/>
  <c r="U3" i="7" s="1"/>
  <c r="W3" i="6" s="1"/>
  <c r="V5" i="7"/>
  <c r="V3" i="7" s="1" a="1"/>
  <c r="V3" i="7" s="1"/>
  <c r="W5" i="7"/>
  <c r="W3" i="7" s="1" a="1"/>
  <c r="W3" i="7" s="1"/>
  <c r="Y3" i="6" s="1"/>
  <c r="X5" i="7"/>
  <c r="X3" i="7" s="1" a="1"/>
  <c r="X3" i="7" s="1"/>
  <c r="Y5" i="7"/>
  <c r="Y3" i="7" s="1" a="1"/>
  <c r="Y3" i="7" s="1"/>
  <c r="AA3" i="6" s="1"/>
  <c r="Z5" i="7"/>
  <c r="Z3" i="7" s="1" a="1"/>
  <c r="Z3" i="7" s="1"/>
  <c r="AA5" i="7"/>
  <c r="AA3" i="7" s="1" a="1"/>
  <c r="AA3" i="7" s="1"/>
  <c r="AC3" i="6" s="1"/>
  <c r="AB5" i="7"/>
  <c r="AB3" i="7" s="1" a="1"/>
  <c r="AB3" i="7" s="1"/>
  <c r="AC5" i="7"/>
  <c r="AC3" i="7" s="1" a="1"/>
  <c r="AC3" i="7" s="1"/>
  <c r="AE3" i="6" s="1"/>
  <c r="AD5" i="7"/>
  <c r="AD6" i="7" s="1"/>
  <c r="C6" i="7"/>
  <c r="D6" i="7"/>
  <c r="G6" i="7"/>
  <c r="H6" i="7"/>
  <c r="J6" i="7"/>
  <c r="L6" i="7"/>
  <c r="O6" i="7"/>
  <c r="P6" i="7"/>
  <c r="Q6" i="7"/>
  <c r="R6" i="7"/>
  <c r="X6" i="7"/>
  <c r="Z6" i="7"/>
  <c r="C7" i="7"/>
  <c r="D7" i="7"/>
  <c r="F7" i="7"/>
  <c r="G7" i="7"/>
  <c r="H7" i="7"/>
  <c r="J7" i="7"/>
  <c r="N7" i="7"/>
  <c r="O7" i="7"/>
  <c r="P7" i="7"/>
  <c r="R7" i="7"/>
  <c r="T7" i="7"/>
  <c r="U7" i="7"/>
  <c r="V7" i="7"/>
  <c r="W7" i="7"/>
  <c r="X7" i="7"/>
  <c r="Z7" i="7"/>
  <c r="AD7" i="7"/>
  <c r="K5" i="5"/>
  <c r="N5" i="5"/>
  <c r="P5" i="5"/>
  <c r="V5" i="5"/>
  <c r="AD5" i="5"/>
  <c r="AJ5" i="5" l="1"/>
  <c r="L5" i="5"/>
  <c r="L7" i="7"/>
  <c r="AB6" i="7"/>
  <c r="M6" i="7"/>
  <c r="AB5" i="5"/>
  <c r="AC7" i="7"/>
  <c r="T6" i="7"/>
  <c r="AB7" i="7"/>
  <c r="T5" i="5"/>
  <c r="E7" i="7"/>
  <c r="E6" i="7"/>
  <c r="M7" i="7"/>
  <c r="V3" i="6"/>
  <c r="AA5" i="5"/>
  <c r="Y7" i="7"/>
  <c r="Q7" i="7"/>
  <c r="I7" i="7"/>
  <c r="AA6" i="7"/>
  <c r="Z5" i="5"/>
  <c r="Y6" i="7"/>
  <c r="X5" i="5"/>
  <c r="K6" i="7"/>
  <c r="AH5" i="5"/>
  <c r="S6" i="7"/>
  <c r="AF5" i="5"/>
  <c r="R5" i="5"/>
  <c r="AA7" i="7"/>
  <c r="S7" i="7"/>
  <c r="K7" i="7"/>
  <c r="I6" i="7"/>
  <c r="J3" i="6"/>
  <c r="O5" i="5"/>
  <c r="X3" i="6"/>
  <c r="AC5" i="5"/>
  <c r="AD3" i="6"/>
  <c r="AI5" i="5"/>
  <c r="N3" i="6"/>
  <c r="S5" i="5"/>
  <c r="R3" i="6"/>
  <c r="W5" i="5"/>
  <c r="H3" i="6"/>
  <c r="M5" i="5"/>
  <c r="AB3" i="6"/>
  <c r="AG5" i="5"/>
  <c r="L3" i="6"/>
  <c r="Q5" i="5"/>
  <c r="Z3" i="6"/>
  <c r="AE5" i="5"/>
  <c r="D10" i="1"/>
  <c r="D3" i="1"/>
  <c r="D9" i="1"/>
  <c r="D24" i="1"/>
  <c r="AD3" i="7" a="1"/>
  <c r="AD3" i="7" s="1"/>
  <c r="N3" i="7" a="1"/>
  <c r="N3" i="7" s="1"/>
  <c r="D16" i="1"/>
  <c r="D8" i="1"/>
  <c r="D23" i="1"/>
  <c r="W6" i="7"/>
  <c r="D15" i="1"/>
  <c r="D7" i="1"/>
  <c r="D22" i="1"/>
  <c r="J5" i="5"/>
  <c r="V6" i="7"/>
  <c r="F6" i="7"/>
  <c r="D14" i="1"/>
  <c r="D6" i="1"/>
  <c r="D21" i="1"/>
  <c r="D25" i="1"/>
  <c r="Y5" i="5"/>
  <c r="AC6" i="7"/>
  <c r="U6" i="7"/>
  <c r="D13" i="1"/>
  <c r="D5" i="1"/>
  <c r="D20" i="1"/>
  <c r="D12" i="1"/>
  <c r="D4" i="1"/>
  <c r="D19" i="1"/>
  <c r="D27" i="1"/>
  <c r="D28" i="1"/>
  <c r="D29" i="1"/>
  <c r="D11" i="1"/>
  <c r="D17" i="1"/>
  <c r="D18" i="1"/>
  <c r="J4" i="6" l="1"/>
  <c r="I4" i="6"/>
  <c r="M4" i="6"/>
  <c r="L4" i="6"/>
  <c r="N4" i="6"/>
  <c r="K4" i="6"/>
  <c r="O4" i="6"/>
  <c r="H4" i="6"/>
  <c r="G4" i="6"/>
  <c r="P3" i="6"/>
  <c r="U5" i="5"/>
  <c r="AF3" i="6"/>
  <c r="AK5" i="5"/>
  <c r="AA4" i="6" l="1"/>
  <c r="P4" i="6"/>
  <c r="AD4" i="6"/>
  <c r="U4" i="6"/>
  <c r="AE4" i="6"/>
  <c r="Q4" i="6"/>
  <c r="W4" i="6"/>
  <c r="X4" i="6"/>
  <c r="R4" i="6"/>
  <c r="Z4" i="6"/>
  <c r="S4" i="6"/>
  <c r="AB4" i="6"/>
  <c r="T4" i="6"/>
  <c r="AF4" i="6"/>
  <c r="V4" i="6"/>
  <c r="AC4" i="6"/>
  <c r="Y4" i="6"/>
</calcChain>
</file>

<file path=xl/sharedStrings.xml><?xml version="1.0" encoding="utf-8"?>
<sst xmlns="http://schemas.openxmlformats.org/spreadsheetml/2006/main" count="664" uniqueCount="187">
  <si>
    <t xml:space="preserve"> </t>
  </si>
  <si>
    <t>LimType</t>
  </si>
  <si>
    <t>Attribute</t>
  </si>
  <si>
    <t>Region</t>
  </si>
  <si>
    <t>Cset_CN</t>
  </si>
  <si>
    <t>*Description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</si>
  <si>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</si>
  <si>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</si>
  <si>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</si>
  <si>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</si>
  <si>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</si>
  <si>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</si>
  <si>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</si>
  <si>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</si>
  <si>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</si>
  <si>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</si>
  <si>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</si>
  <si>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</si>
  <si>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</si>
  <si>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</si>
  <si>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</si>
  <si>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</si>
  <si>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</si>
  <si>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</si>
  <si>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</si>
  <si>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</si>
  <si>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</si>
  <si>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</si>
  <si>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</si>
  <si>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</si>
  <si>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</si>
  <si>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</si>
  <si>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</si>
  <si>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</si>
  <si>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</si>
  <si>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</si>
  <si>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</si>
  <si>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</si>
  <si>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</si>
  <si>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</si>
  <si>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</si>
  <si>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</si>
  <si>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</si>
  <si>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</si>
  <si>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</si>
  <si>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</si>
  <si>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</si>
  <si>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</si>
  <si>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</si>
  <si>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</si>
  <si>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</si>
  <si>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</si>
  <si>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</si>
  <si>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</si>
  <si>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</si>
  <si>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</si>
  <si>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</si>
  <si>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</si>
  <si>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IE</t>
  </si>
  <si>
    <t>COM_PROJ</t>
  </si>
  <si>
    <t>National</t>
  </si>
  <si>
    <t>Year</t>
  </si>
  <si>
    <t>~TFM_FILL</t>
  </si>
  <si>
    <t>Operation_Sum_Avg_Count</t>
  </si>
  <si>
    <t>Scenario Name</t>
  </si>
  <si>
    <t>TimeSlice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</si>
  <si>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</si>
  <si>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</si>
  <si>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</si>
  <si>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</si>
  <si>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</si>
  <si>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</si>
  <si>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</si>
  <si>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</si>
  <si>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</si>
  <si>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~TFM_DINS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</si>
  <si>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</si>
  <si>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</si>
  <si>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</si>
  <si>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</si>
  <si>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</si>
  <si>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</si>
  <si>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</si>
  <si>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</si>
  <si>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</si>
  <si>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</si>
  <si>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</si>
  <si>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</si>
  <si>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</si>
  <si>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</si>
  <si>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</si>
  <si>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</si>
  <si>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</si>
  <si>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</si>
  <si>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</si>
  <si>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</si>
  <si>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</si>
  <si>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</si>
  <si>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</si>
  <si>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</si>
  <si>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</si>
  <si>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</si>
  <si>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</si>
  <si>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</si>
  <si>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</si>
  <si>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</si>
  <si>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</si>
  <si>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</si>
  <si>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</si>
  <si>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</si>
  <si>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</si>
  <si>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</si>
  <si>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</si>
  <si>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</si>
  <si>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</si>
  <si>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</si>
  <si>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</si>
  <si>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</si>
  <si>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</si>
  <si>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</si>
  <si>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</si>
  <si>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</si>
  <si>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</si>
  <si>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</si>
  <si>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</si>
  <si>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</si>
  <si>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</si>
  <si>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</si>
  <si>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</si>
  <si>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County name</t>
  </si>
  <si>
    <t>Code</t>
  </si>
  <si>
    <t>Multi-region</t>
  </si>
  <si>
    <t>Single-region</t>
  </si>
  <si>
    <t>Development</t>
  </si>
  <si>
    <t>RSDSH_Apt</t>
  </si>
  <si>
    <t>RSDSH_Att</t>
  </si>
  <si>
    <t>RSDSH_Det</t>
  </si>
  <si>
    <t>RSDSC_Apt</t>
  </si>
  <si>
    <t>RSDSC_Att</t>
  </si>
  <si>
    <t>RSDSC_Det</t>
  </si>
  <si>
    <t>RSDWH_Apt</t>
  </si>
  <si>
    <t>RSDWH_Att</t>
  </si>
  <si>
    <t>RSDWH_Det</t>
  </si>
  <si>
    <t>RSDLT_Apt</t>
  </si>
  <si>
    <t>RSDLT_Att</t>
  </si>
  <si>
    <t>RSDLT_Det</t>
  </si>
  <si>
    <t>RSDPF_Apt</t>
  </si>
  <si>
    <t>RSDPF_Att</t>
  </si>
  <si>
    <t>RSDPF_Det</t>
  </si>
  <si>
    <t>~TFM_INS-TS</t>
  </si>
  <si>
    <t>~TFM_INS</t>
  </si>
  <si>
    <t>Pset_PN</t>
  </si>
  <si>
    <t>Other_indexes</t>
  </si>
  <si>
    <t>*Unit</t>
  </si>
  <si>
    <t>INPUT</t>
  </si>
  <si>
    <t>PJ/000 dwelling</t>
  </si>
  <si>
    <t>Pset_CI</t>
  </si>
  <si>
    <t>*N*</t>
  </si>
  <si>
    <t>*,-*N*</t>
  </si>
  <si>
    <t>*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</si>
  <si>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</si>
  <si>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</si>
  <si>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</si>
  <si>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</si>
  <si>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</si>
  <si>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</si>
  <si>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</si>
  <si>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</si>
  <si>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PJ/Mm2</t>
  </si>
  <si>
    <t>SRVSH-CS</t>
  </si>
  <si>
    <t>SRVWH-CS</t>
  </si>
  <si>
    <t>SRVSC-CS</t>
  </si>
  <si>
    <t>SRVCK-CS</t>
  </si>
  <si>
    <t>SRVLIG-CS</t>
  </si>
  <si>
    <t>SRVREF-CS</t>
  </si>
  <si>
    <t>SRVOEL-CS</t>
  </si>
  <si>
    <t>SRVSH-PU</t>
  </si>
  <si>
    <t>SRVWH-PU</t>
  </si>
  <si>
    <t>SRVSC-PU</t>
  </si>
  <si>
    <t>SRVCK-PU</t>
  </si>
  <si>
    <t>SRVLIG-PU</t>
  </si>
  <si>
    <t>SRVREF-PU</t>
  </si>
  <si>
    <t>SRVOEL-PU</t>
  </si>
  <si>
    <t>Attrib_Cond</t>
  </si>
  <si>
    <t>Val_Cond</t>
  </si>
  <si>
    <t>IE,National</t>
  </si>
  <si>
    <t>TS_Filter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</si>
</sst>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\Te\x\t"/>
    <numFmt numFmtId="166" formatCode="0.00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rgb="FF3264FF"/>
      <name val="Calibri"/>
      <family val="2"/>
      <scheme val="minor"/>
    </font>
    <font>
      <b/>
      <sz val="11"/>
      <color rgb="FFFFFFFF"/>
      <name val="Calibri"/>
      <family val="2"/>
    </font>
    <font>
      <b/>
      <sz val="10"/>
      <color rgb="FF000000"/>
      <name val="Arial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8E3F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4" fillId="0" borderId="0"/>
    <xf numFmtId="0" fontId="9" fillId="9" borderId="7">
      <alignment horizontal="center" vertical="center" wrapText="1"/>
    </xf>
  </cellStyleXfs>
  <cellXfs count="40">
    <xf numFmtId="0" fontId="0" fillId="0" borderId="0" xfId="0"/>
    <xf numFmtId="0" fontId="2" fillId="0" borderId="0" xfId="0" applyFont="1"/>
    <xf numFmtId="0" fontId="5" fillId="0" borderId="0" xfId="1" applyFont="1"/>
    <xf numFmtId="0" fontId="4" fillId="0" borderId="0" xfId="1"/>
    <xf numFmtId="0" fontId="6" fillId="0" borderId="0" xfId="1" applyFont="1"/>
    <xf numFmtId="0" fontId="7" fillId="2" borderId="1" xfId="1" applyFont="1" applyFill="1" applyBorder="1"/>
    <xf numFmtId="0" fontId="8" fillId="3" borderId="1" xfId="1" applyFont="1" applyFill="1" applyBorder="1"/>
    <xf numFmtId="0" fontId="9" fillId="3" borderId="1" xfId="1" applyFont="1" applyFill="1" applyBorder="1"/>
    <xf numFmtId="0" fontId="8" fillId="4" borderId="1" xfId="1" applyFont="1" applyFill="1" applyBorder="1"/>
    <xf numFmtId="0" fontId="8" fillId="0" borderId="0" xfId="1" applyFont="1"/>
    <xf numFmtId="0" fontId="1" fillId="0" borderId="0" xfId="1" applyFont="1"/>
    <xf numFmtId="0" fontId="4" fillId="0" borderId="2" xfId="1" applyBorder="1"/>
    <xf numFmtId="0" fontId="9" fillId="0" borderId="0" xfId="1" applyFont="1"/>
    <xf numFmtId="0" fontId="10" fillId="3" borderId="1" xfId="1" applyFont="1" applyFill="1" applyBorder="1" applyAlignment="1">
      <alignment vertical="center"/>
    </xf>
    <xf numFmtId="164" fontId="4" fillId="0" borderId="0" xfId="1" applyNumberFormat="1"/>
    <xf numFmtId="0" fontId="4" fillId="0" borderId="3" xfId="1" applyBorder="1"/>
    <xf numFmtId="0" fontId="4" fillId="0" borderId="4" xfId="1" applyBorder="1"/>
    <xf numFmtId="0" fontId="4" fillId="0" borderId="5" xfId="1" applyBorder="1"/>
    <xf numFmtId="0" fontId="3" fillId="6" borderId="1" xfId="1" applyFont="1" applyFill="1" applyBorder="1"/>
    <xf numFmtId="0" fontId="3" fillId="7" borderId="2" xfId="1" applyFont="1" applyFill="1" applyBorder="1" applyAlignment="1">
      <alignment horizontal="left" vertical="center"/>
    </xf>
    <xf numFmtId="0" fontId="3" fillId="7" borderId="2" xfId="1" applyFont="1" applyFill="1" applyBorder="1" applyAlignment="1" applyProtection="1">
      <alignment horizontal="left" vertical="center"/>
      <protection locked="0"/>
    </xf>
    <xf numFmtId="2" fontId="3" fillId="5" borderId="0" xfId="0" applyNumberFormat="1" applyFont="1" applyFill="1"/>
    <xf numFmtId="0" fontId="3" fillId="5" borderId="0" xfId="0" applyFont="1" applyFill="1"/>
    <xf numFmtId="0" fontId="11" fillId="0" borderId="0" xfId="0" applyFont="1"/>
    <xf numFmtId="0" fontId="3" fillId="0" borderId="0" xfId="0" applyFont="1"/>
    <xf numFmtId="165" fontId="12" fillId="8" borderId="6" xfId="0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center"/>
    </xf>
    <xf numFmtId="0" fontId="13" fillId="10" borderId="8" xfId="2" applyFont="1" applyFill="1" applyBorder="1">
      <alignment horizontal="center" vertical="center" wrapText="1"/>
    </xf>
    <xf numFmtId="0" fontId="0" fillId="0" borderId="2" xfId="0" applyBorder="1"/>
    <xf numFmtId="0" fontId="0" fillId="0" borderId="0" xfId="0" applyBorder="1"/>
    <xf numFmtId="0" fontId="14" fillId="0" borderId="0" xfId="0" applyFont="1" applyFill="1"/>
    <xf numFmtId="166" fontId="0" fillId="0" borderId="0" xfId="0" applyNumberFormat="1" applyFill="1"/>
    <xf numFmtId="166" fontId="0" fillId="0" borderId="0" xfId="0" applyNumberFormat="1"/>
    <xf numFmtId="0" fontId="0" fillId="0" borderId="0" xfId="0" applyFill="1" applyBorder="1"/>
    <xf numFmtId="9" fontId="0" fillId="0" borderId="0" xfId="0" applyNumberFormat="1"/>
    <xf numFmtId="2" fontId="0" fillId="0" borderId="0" xfId="0" applyNumberFormat="1" applyFill="1"/>
    <xf numFmtId="2" fontId="2" fillId="0" borderId="0" xfId="0" applyNumberFormat="1" applyFont="1" applyFill="1"/>
    <xf numFmtId="2" fontId="0" fillId="0" borderId="0" xfId="0" applyNumberFormat="1" applyFont="1" applyFill="1"/>
    <xf numFmtId="2" fontId="0" fillId="0" borderId="0" xfId="0" applyNumberFormat="1"/>
    <xf numFmtId="0" fontId="0" fillId="0" borderId="0" xfId="0" applyNumberFormat="1" applyFill="1"/>
  </cellXfs>
  <cellStyles count="3">
    <cellStyle name="Attrib" xfId="2" xr:uid="{16EBE39D-6598-42BD-A97C-1EF313EA2EC2}"/>
    <cellStyle name="Normal" xfId="0" builtinId="0"/>
    <cellStyle name="Normal 2" xfId="1" xr:uid="{B46BF257-55DB-413D-9B8E-80136AD91C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5121" name="Drop Dow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2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CF39-0357-4B21-823B-1B3093B14EE8}">
  <dimension ref="C4:AK42"/>
  <sheetViews>
    <sheetView topLeftCell="A7" zoomScaleNormal="100" workbookViewId="0">
      <selection activeCell="N42" sqref="N42"/>
    </sheetView>
  </sheetViews>
  <sheetFormatPr defaultColWidth="9.140625" defaultRowHeight="12.75" x14ac:dyDescent="0.2"/>
  <cols>
    <col min="1" max="6" width="9.140625" style="3"/>
    <col min="7" max="7" width="10.5703125" style="3" bestFit="1" customWidth="1"/>
    <col min="8" max="8" width="9.140625" style="3"/>
    <col min="9" max="9" width="11.5703125" style="3" bestFit="1" customWidth="1"/>
    <col min="10" max="16384" width="9.140625" style="3"/>
  </cols>
  <sheetData>
    <row r="4" spans="3:37" x14ac:dyDescent="0.2">
      <c r="C4" s="2" t="s">
        <v>62</v>
      </c>
    </row>
    <row r="5" spans="3:37" ht="15.75" thickBot="1" x14ac:dyDescent="0.3">
      <c r="C5" s="4" t="s">
        <v>63</v>
      </c>
      <c r="D5" s="5" t="s">
        <v>64</v>
      </c>
      <c r="E5" s="6" t="s">
        <v>65</v>
      </c>
      <c r="F5" s="6" t="s">
        <v>1</v>
      </c>
      <c r="G5" s="6" t="s">
        <v>2</v>
      </c>
      <c r="H5" s="6" t="s">
        <v>61</v>
      </c>
      <c r="I5" s="7" t="s">
        <v>4</v>
      </c>
      <c r="J5" s="8" t="str">
        <f>Regions!C$3</f>
        <v>IE</v>
      </c>
      <c r="K5" s="8" t="str">
        <f>Regions!D$3</f>
        <v>National</v>
      </c>
      <c r="L5" s="8" t="str">
        <f>Regions!E$3</f>
        <v>IE-CW</v>
      </c>
      <c r="M5" s="8" t="str">
        <f>Regions!F$3</f>
        <v>IE-D</v>
      </c>
      <c r="N5" s="8" t="str">
        <f>Regions!G$3</f>
        <v>IE-KE</v>
      </c>
      <c r="O5" s="8" t="str">
        <f>Regions!H$3</f>
        <v>IE-KK</v>
      </c>
      <c r="P5" s="8" t="str">
        <f>Regions!I$3</f>
        <v>IE-LS</v>
      </c>
      <c r="Q5" s="8" t="str">
        <f>Regions!J$3</f>
        <v>IE-LD</v>
      </c>
      <c r="R5" s="8" t="str">
        <f>Regions!K$3</f>
        <v>IE-LH</v>
      </c>
      <c r="S5" s="8" t="str">
        <f>Regions!L$3</f>
        <v>IE-MH</v>
      </c>
      <c r="T5" s="8" t="str">
        <f>Regions!M$3</f>
        <v>IE-OY</v>
      </c>
      <c r="U5" s="8" t="str">
        <f>Regions!N$3</f>
        <v>IE-WH</v>
      </c>
      <c r="V5" s="8" t="str">
        <f>Regions!O$3</f>
        <v>IE-WX</v>
      </c>
      <c r="W5" s="8" t="str">
        <f>Regions!P$3</f>
        <v>IE-WW</v>
      </c>
      <c r="X5" s="8" t="str">
        <f>Regions!Q$3</f>
        <v>IE-CE</v>
      </c>
      <c r="Y5" s="8" t="str">
        <f>Regions!R$3</f>
        <v>IE-CO</v>
      </c>
      <c r="Z5" s="8" t="str">
        <f>Regions!S$3</f>
        <v>IE-KY</v>
      </c>
      <c r="AA5" s="8" t="str">
        <f>Regions!T$3</f>
        <v>IE-LK</v>
      </c>
      <c r="AB5" s="8" t="str">
        <f>Regions!U$3</f>
        <v>IE-TA</v>
      </c>
      <c r="AC5" s="8" t="str">
        <f>Regions!V$3</f>
        <v>IE-WD</v>
      </c>
      <c r="AD5" s="8" t="str">
        <f>Regions!W$3</f>
        <v>IE-G</v>
      </c>
      <c r="AE5" s="8" t="str">
        <f>Regions!X$3</f>
        <v>IE-LM</v>
      </c>
      <c r="AF5" s="8" t="str">
        <f>Regions!Y$3</f>
        <v>IE-MO</v>
      </c>
      <c r="AG5" s="8" t="str">
        <f>Regions!Z$3</f>
        <v>IE-RN</v>
      </c>
      <c r="AH5" s="8" t="str">
        <f>Regions!AA$3</f>
        <v>IE-SO</v>
      </c>
      <c r="AI5" s="8" t="str">
        <f>Regions!AB$3</f>
        <v>IE-CN</v>
      </c>
      <c r="AJ5" s="8" t="str">
        <f>Regions!AC$3</f>
        <v>IE-DL</v>
      </c>
      <c r="AK5" s="8" t="str">
        <f>Regions!AD$3</f>
        <v>IE-MN</v>
      </c>
    </row>
    <row r="6" spans="3:37" ht="15" x14ac:dyDescent="0.25">
      <c r="C6" s="3" t="s">
        <v>66</v>
      </c>
      <c r="D6" s="23" t="s">
        <v>67</v>
      </c>
      <c r="G6" s="10" t="s">
        <v>59</v>
      </c>
      <c r="H6" s="3">
        <v>2018</v>
      </c>
      <c r="I6" s="3" t="s">
        <v>34</v>
      </c>
      <c r="J6" s="21">
        <v>14.5565610923972</v>
      </c>
      <c r="K6" s="22"/>
      <c r="L6" s="21">
        <v>0.19075815329593299</v>
      </c>
      <c r="M6" s="21">
        <v>3.8137077787050999</v>
      </c>
      <c r="N6" s="21">
        <v>0.70334338163959498</v>
      </c>
      <c r="O6" s="21">
        <v>0.32630593319176299</v>
      </c>
      <c r="P6" s="21">
        <v>0.25725946218495199</v>
      </c>
      <c r="Q6" s="21">
        <v>0.129264106093787</v>
      </c>
      <c r="R6" s="21">
        <v>0.37066642356770202</v>
      </c>
      <c r="S6" s="21">
        <v>0.61012642539130302</v>
      </c>
      <c r="T6" s="21">
        <v>0.25256357827040099</v>
      </c>
      <c r="U6" s="21">
        <v>0.28627808516599801</v>
      </c>
      <c r="V6" s="21">
        <v>0.49824919039150301</v>
      </c>
      <c r="W6" s="21">
        <v>0.44072764898712002</v>
      </c>
      <c r="X6" s="21">
        <v>0.38789417997018399</v>
      </c>
      <c r="Y6" s="21">
        <v>1.6403528726431</v>
      </c>
      <c r="Z6" s="21">
        <v>0.50223766282260596</v>
      </c>
      <c r="AA6" s="21">
        <v>0.59887772521592197</v>
      </c>
      <c r="AB6" s="21">
        <v>0.54597893159747002</v>
      </c>
      <c r="AC6" s="21">
        <v>0.36254754715780002</v>
      </c>
      <c r="AD6" s="21">
        <v>0.81031808544859996</v>
      </c>
      <c r="AE6" s="21">
        <v>0.103998215898054</v>
      </c>
      <c r="AF6" s="21">
        <v>0.43396473286285803</v>
      </c>
      <c r="AG6" s="21">
        <v>0.22701130303233</v>
      </c>
      <c r="AH6" s="21">
        <v>0.20014421509334299</v>
      </c>
      <c r="AI6" s="21">
        <v>0.22324073939976699</v>
      </c>
      <c r="AJ6" s="21">
        <v>0.43304852577361902</v>
      </c>
      <c r="AK6" s="21">
        <v>0.20769618859639599</v>
      </c>
    </row>
    <row r="7" spans="3:37" ht="15" x14ac:dyDescent="0.25">
      <c r="C7" s="3" t="s">
        <v>66</v>
      </c>
      <c r="D7" s="23" t="s">
        <v>67</v>
      </c>
      <c r="G7" s="10" t="s">
        <v>59</v>
      </c>
      <c r="H7" s="3">
        <v>2018</v>
      </c>
      <c r="I7" s="3" t="s">
        <v>36</v>
      </c>
      <c r="J7" s="21">
        <v>31.276118540281001</v>
      </c>
      <c r="K7" s="22"/>
      <c r="L7" s="21">
        <v>0.43519149385547101</v>
      </c>
      <c r="M7" s="21">
        <v>7.6211536449989303</v>
      </c>
      <c r="N7" s="21">
        <v>1.55190938276765</v>
      </c>
      <c r="O7" s="21">
        <v>0.73703191607760699</v>
      </c>
      <c r="P7" s="21">
        <v>0.55451713599955699</v>
      </c>
      <c r="Q7" s="21">
        <v>0.28568437258778701</v>
      </c>
      <c r="R7" s="21">
        <v>0.76950577172521395</v>
      </c>
      <c r="S7" s="21">
        <v>1.33594997982505</v>
      </c>
      <c r="T7" s="21">
        <v>0.56616320344762305</v>
      </c>
      <c r="U7" s="21">
        <v>0.63911185847442997</v>
      </c>
      <c r="V7" s="21">
        <v>1.1334816009734401</v>
      </c>
      <c r="W7" s="21">
        <v>0.96185938421931305</v>
      </c>
      <c r="X7" s="21">
        <v>0.87235861089184197</v>
      </c>
      <c r="Y7" s="21">
        <v>3.5254749048173299</v>
      </c>
      <c r="Z7" s="21">
        <v>1.15388698840036</v>
      </c>
      <c r="AA7" s="21">
        <v>1.29957366713114</v>
      </c>
      <c r="AB7" s="21">
        <v>1.2604324784412999</v>
      </c>
      <c r="AC7" s="21">
        <v>0.79517788054022298</v>
      </c>
      <c r="AD7" s="21">
        <v>1.7803554187858499</v>
      </c>
      <c r="AE7" s="21">
        <v>0.23333731031609201</v>
      </c>
      <c r="AF7" s="21">
        <v>0.98601597898071303</v>
      </c>
      <c r="AG7" s="21">
        <v>0.53090140271719199</v>
      </c>
      <c r="AH7" s="21">
        <v>0.43310682655274901</v>
      </c>
      <c r="AI7" s="21">
        <v>0.47060177269377002</v>
      </c>
      <c r="AJ7" s="21">
        <v>0.86668930093951202</v>
      </c>
      <c r="AK7" s="21">
        <v>0.47664625412085698</v>
      </c>
    </row>
    <row r="8" spans="3:37" ht="15" x14ac:dyDescent="0.25">
      <c r="C8" s="3" t="s">
        <v>66</v>
      </c>
      <c r="D8" s="23" t="s">
        <v>67</v>
      </c>
      <c r="G8" s="10" t="s">
        <v>59</v>
      </c>
      <c r="H8" s="3">
        <v>2018</v>
      </c>
      <c r="I8" s="3" t="s">
        <v>38</v>
      </c>
      <c r="J8" s="21">
        <v>27.131577542973599</v>
      </c>
      <c r="K8" s="22"/>
      <c r="L8" s="21">
        <v>0.373897486374975</v>
      </c>
      <c r="M8" s="21">
        <v>6.66074493403499</v>
      </c>
      <c r="N8" s="21">
        <v>1.3457957919305099</v>
      </c>
      <c r="O8" s="21">
        <v>0.64805463087287196</v>
      </c>
      <c r="P8" s="21">
        <v>0.48149946813234101</v>
      </c>
      <c r="Q8" s="21">
        <v>0.247929982488685</v>
      </c>
      <c r="R8" s="21">
        <v>0.67368745787157902</v>
      </c>
      <c r="S8" s="21">
        <v>1.1456149031137799</v>
      </c>
      <c r="T8" s="21">
        <v>0.49378011021821799</v>
      </c>
      <c r="U8" s="21">
        <v>0.54722173482691405</v>
      </c>
      <c r="V8" s="21">
        <v>0.97262646758485305</v>
      </c>
      <c r="W8" s="21">
        <v>0.83286416374941896</v>
      </c>
      <c r="X8" s="21">
        <v>0.74674766413249005</v>
      </c>
      <c r="Y8" s="21">
        <v>3.0449422514531701</v>
      </c>
      <c r="Z8" s="21">
        <v>1.0126394376791299</v>
      </c>
      <c r="AA8" s="21">
        <v>1.1217784798314201</v>
      </c>
      <c r="AB8" s="21">
        <v>1.08524276473925</v>
      </c>
      <c r="AC8" s="21">
        <v>0.68342924139985906</v>
      </c>
      <c r="AD8" s="21">
        <v>1.55274051805081</v>
      </c>
      <c r="AE8" s="21">
        <v>0.20031586047476799</v>
      </c>
      <c r="AF8" s="21">
        <v>0.86102306186829503</v>
      </c>
      <c r="AG8" s="21">
        <v>0.451316097288886</v>
      </c>
      <c r="AH8" s="21">
        <v>0.37617525772313698</v>
      </c>
      <c r="AI8" s="21">
        <v>0.40231788404487301</v>
      </c>
      <c r="AJ8" s="21">
        <v>0.74109890371757103</v>
      </c>
      <c r="AK8" s="21">
        <v>0.42809298937083901</v>
      </c>
    </row>
    <row r="9" spans="3:37" ht="15" x14ac:dyDescent="0.25">
      <c r="C9" s="3" t="s">
        <v>66</v>
      </c>
      <c r="D9" s="23" t="s">
        <v>67</v>
      </c>
      <c r="G9" s="10" t="s">
        <v>59</v>
      </c>
      <c r="H9" s="3">
        <v>2018</v>
      </c>
      <c r="I9" s="3" t="s">
        <v>40</v>
      </c>
      <c r="J9" s="21">
        <v>11.625551</v>
      </c>
      <c r="K9" s="22"/>
      <c r="L9" s="21">
        <v>0.17794099599204999</v>
      </c>
      <c r="M9" s="21">
        <v>2.6576907930321299</v>
      </c>
      <c r="N9" s="21">
        <v>0.48228404218784598</v>
      </c>
      <c r="O9" s="21">
        <v>0.31014966827589202</v>
      </c>
      <c r="P9" s="21">
        <v>0.22090468018989401</v>
      </c>
      <c r="Q9" s="21">
        <v>0.106603976450188</v>
      </c>
      <c r="R9" s="21">
        <v>0.27935990585939302</v>
      </c>
      <c r="S9" s="21">
        <v>0.43225128206324598</v>
      </c>
      <c r="T9" s="21">
        <v>0.20333600685129699</v>
      </c>
      <c r="U9" s="21">
        <v>0.23152778091853199</v>
      </c>
      <c r="V9" s="21">
        <v>0.46795618987426502</v>
      </c>
      <c r="W9" s="21">
        <v>0.30871042636808299</v>
      </c>
      <c r="X9" s="21">
        <v>0.30378726686741397</v>
      </c>
      <c r="Y9" s="21">
        <v>1.6254277052660899</v>
      </c>
      <c r="Z9" s="21">
        <v>0.44225677339931202</v>
      </c>
      <c r="AA9" s="21">
        <v>0.49831113834882401</v>
      </c>
      <c r="AB9" s="21">
        <v>0.40793968700183098</v>
      </c>
      <c r="AC9" s="21">
        <v>0.3789208277735</v>
      </c>
      <c r="AD9" s="21">
        <v>0.60506096800451603</v>
      </c>
      <c r="AE9" s="21">
        <v>8.0693470189707697E-2</v>
      </c>
      <c r="AF9" s="21">
        <v>0.34078379979033402</v>
      </c>
      <c r="AG9" s="21">
        <v>0.15133440977952001</v>
      </c>
      <c r="AH9" s="21">
        <v>0.16503078794415499</v>
      </c>
      <c r="AI9" s="21">
        <v>0.19182704360164701</v>
      </c>
      <c r="AJ9" s="21">
        <v>0.40087863270627699</v>
      </c>
      <c r="AK9" s="21">
        <v>0.154582741264056</v>
      </c>
    </row>
    <row r="10" spans="3:37" ht="15" x14ac:dyDescent="0.25">
      <c r="C10" s="3" t="s">
        <v>66</v>
      </c>
      <c r="D10" s="23" t="s">
        <v>67</v>
      </c>
      <c r="G10" s="10" t="s">
        <v>59</v>
      </c>
      <c r="H10" s="3">
        <v>2018</v>
      </c>
      <c r="I10" s="3" t="s">
        <v>42</v>
      </c>
      <c r="J10" s="21">
        <v>7.7245727925227703</v>
      </c>
      <c r="K10" s="22"/>
      <c r="L10" s="21">
        <v>9.2353600579585193E-2</v>
      </c>
      <c r="M10" s="21">
        <v>2.18565051154552</v>
      </c>
      <c r="N10" s="21">
        <v>0.36094016622216002</v>
      </c>
      <c r="O10" s="21">
        <v>0.160971553655473</v>
      </c>
      <c r="P10" s="21">
        <v>0.13739325701343899</v>
      </c>
      <c r="Q10" s="21">
        <v>6.6303111018221506E-2</v>
      </c>
      <c r="R10" s="21">
        <v>0.20907225210952099</v>
      </c>
      <c r="S10" s="21">
        <v>0.31639527280693802</v>
      </c>
      <c r="T10" s="21">
        <v>0.126466294083908</v>
      </c>
      <c r="U10" s="21">
        <v>0.14400037102947</v>
      </c>
      <c r="V10" s="21">
        <v>0.24287511041201201</v>
      </c>
      <c r="W10" s="21">
        <v>0.23103810796296301</v>
      </c>
      <c r="X10" s="21">
        <v>0.19274182814699201</v>
      </c>
      <c r="Y10" s="21">
        <v>0.880626263602864</v>
      </c>
      <c r="Z10" s="21">
        <v>0.239606430141375</v>
      </c>
      <c r="AA10" s="21">
        <v>0.31616005760135901</v>
      </c>
      <c r="AB10" s="21">
        <v>0.25882270135028701</v>
      </c>
      <c r="AC10" s="21">
        <v>0.18845766705778599</v>
      </c>
      <c r="AD10" s="21">
        <v>0.418614934630201</v>
      </c>
      <c r="AE10" s="21">
        <v>5.1980938259190403E-2</v>
      </c>
      <c r="AF10" s="21">
        <v>0.21170504023817699</v>
      </c>
      <c r="AG10" s="21">
        <v>0.104701587785582</v>
      </c>
      <c r="AH10" s="21">
        <v>0.106309162052679</v>
      </c>
      <c r="AI10" s="21">
        <v>0.12357071379453501</v>
      </c>
      <c r="AJ10" s="21">
        <v>0.25823709659708599</v>
      </c>
      <c r="AK10" s="21">
        <v>9.95787628254481E-2</v>
      </c>
    </row>
    <row r="11" spans="3:37" ht="15" x14ac:dyDescent="0.25">
      <c r="C11" s="3" t="s">
        <v>66</v>
      </c>
      <c r="D11" s="23" t="s">
        <v>67</v>
      </c>
      <c r="G11" s="10" t="s">
        <v>59</v>
      </c>
      <c r="H11" s="3">
        <v>2018</v>
      </c>
      <c r="I11" s="3" t="s">
        <v>44</v>
      </c>
      <c r="J11" s="21">
        <v>3.5132998087277101</v>
      </c>
      <c r="K11" s="22"/>
      <c r="L11" s="21">
        <v>4.2004379525771102E-2</v>
      </c>
      <c r="M11" s="21">
        <v>0.99408028513777102</v>
      </c>
      <c r="N11" s="21">
        <v>0.16416325549782501</v>
      </c>
      <c r="O11" s="21">
        <v>7.3213282321037701E-2</v>
      </c>
      <c r="P11" s="21">
        <v>6.2489372105217399E-2</v>
      </c>
      <c r="Q11" s="21">
        <v>3.0156063450376601E-2</v>
      </c>
      <c r="R11" s="21">
        <v>9.5090501840783506E-2</v>
      </c>
      <c r="S11" s="21">
        <v>0.143903291650118</v>
      </c>
      <c r="T11" s="21">
        <v>5.75195572298293E-2</v>
      </c>
      <c r="U11" s="21">
        <v>6.5494427922832596E-2</v>
      </c>
      <c r="V11" s="21">
        <v>0.110464759912835</v>
      </c>
      <c r="W11" s="21">
        <v>0.105081039730871</v>
      </c>
      <c r="X11" s="21">
        <v>8.7663078095158206E-2</v>
      </c>
      <c r="Y11" s="21">
        <v>0.40052753292342302</v>
      </c>
      <c r="Z11" s="21">
        <v>0.108978094685117</v>
      </c>
      <c r="AA11" s="21">
        <v>0.14379631077765201</v>
      </c>
      <c r="AB11" s="21">
        <v>0.117718063066032</v>
      </c>
      <c r="AC11" s="21">
        <v>8.5714550618035304E-2</v>
      </c>
      <c r="AD11" s="21">
        <v>0.190394965426499</v>
      </c>
      <c r="AE11" s="21">
        <v>2.36420350158753E-2</v>
      </c>
      <c r="AF11" s="21">
        <v>9.6287949813282703E-2</v>
      </c>
      <c r="AG11" s="21">
        <v>4.7620506430678201E-2</v>
      </c>
      <c r="AH11" s="21">
        <v>4.8351665359049598E-2</v>
      </c>
      <c r="AI11" s="21">
        <v>5.6202585799816303E-2</v>
      </c>
      <c r="AJ11" s="21">
        <v>0.117451717583548</v>
      </c>
      <c r="AK11" s="21">
        <v>4.5290536808279797E-2</v>
      </c>
    </row>
    <row r="12" spans="3:37" ht="15" x14ac:dyDescent="0.25">
      <c r="C12" s="3" t="s">
        <v>66</v>
      </c>
      <c r="D12" s="23" t="s">
        <v>67</v>
      </c>
      <c r="G12" s="10" t="s">
        <v>59</v>
      </c>
      <c r="H12" s="3">
        <v>2018</v>
      </c>
      <c r="I12" s="3" t="s">
        <v>46</v>
      </c>
      <c r="J12" s="21">
        <v>21.784659175997099</v>
      </c>
      <c r="K12" s="22"/>
      <c r="L12" s="21">
        <v>0.26045346019004401</v>
      </c>
      <c r="M12" s="21">
        <v>6.1639203553045503</v>
      </c>
      <c r="N12" s="21">
        <v>1.0179149987024101</v>
      </c>
      <c r="O12" s="21">
        <v>0.45396820349853301</v>
      </c>
      <c r="P12" s="21">
        <v>0.387473243829765</v>
      </c>
      <c r="Q12" s="21">
        <v>0.18698647998221901</v>
      </c>
      <c r="R12" s="21">
        <v>0.58962066611279595</v>
      </c>
      <c r="S12" s="21">
        <v>0.89229053413382597</v>
      </c>
      <c r="T12" s="21">
        <v>0.35665727903246103</v>
      </c>
      <c r="U12" s="21">
        <v>0.40610647195022498</v>
      </c>
      <c r="V12" s="21">
        <v>0.68495069497951599</v>
      </c>
      <c r="W12" s="21">
        <v>0.65156825805464502</v>
      </c>
      <c r="X12" s="21">
        <v>0.54356598713202597</v>
      </c>
      <c r="Y12" s="21">
        <v>2.4835215524915499</v>
      </c>
      <c r="Z12" s="21">
        <v>0.67573243947675998</v>
      </c>
      <c r="AA12" s="21">
        <v>0.89162718572295796</v>
      </c>
      <c r="AB12" s="21">
        <v>0.72992571723638999</v>
      </c>
      <c r="AC12" s="21">
        <v>0.53148389642096905</v>
      </c>
      <c r="AD12" s="21">
        <v>1.1805680290473299</v>
      </c>
      <c r="AE12" s="21">
        <v>0.146595423985277</v>
      </c>
      <c r="AF12" s="21">
        <v>0.59704559349789399</v>
      </c>
      <c r="AG12" s="21">
        <v>0.29527696435231898</v>
      </c>
      <c r="AH12" s="21">
        <v>0.29981060762935702</v>
      </c>
      <c r="AI12" s="21">
        <v>0.34849123135384003</v>
      </c>
      <c r="AJ12" s="21">
        <v>0.72827420843415902</v>
      </c>
      <c r="AK12" s="21">
        <v>0.28082969344526898</v>
      </c>
    </row>
    <row r="13" spans="3:37" ht="15" x14ac:dyDescent="0.25">
      <c r="C13" s="3" t="s">
        <v>66</v>
      </c>
      <c r="D13" s="23" t="s">
        <v>67</v>
      </c>
      <c r="G13" s="10" t="s">
        <v>59</v>
      </c>
      <c r="H13" s="3">
        <v>2018</v>
      </c>
      <c r="I13" s="3" t="s">
        <v>48</v>
      </c>
      <c r="J13" s="21">
        <v>0.23349320028657899</v>
      </c>
      <c r="K13" s="22"/>
      <c r="L13" s="21">
        <v>0</v>
      </c>
      <c r="M13" s="21">
        <v>0.13599128494106499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4.7489540821759602E-2</v>
      </c>
      <c r="Y13" s="21">
        <v>4.7056267691773199E-4</v>
      </c>
      <c r="Z13" s="21">
        <v>4.7235778638893701E-2</v>
      </c>
      <c r="AA13" s="21">
        <v>0</v>
      </c>
      <c r="AB13" s="21">
        <v>0</v>
      </c>
      <c r="AC13" s="21">
        <v>0</v>
      </c>
      <c r="AD13" s="21">
        <v>0</v>
      </c>
      <c r="AE13" s="21">
        <v>0</v>
      </c>
      <c r="AF13" s="21">
        <v>9.4112535383546506E-5</v>
      </c>
      <c r="AG13" s="21">
        <v>0</v>
      </c>
      <c r="AH13" s="21">
        <v>0</v>
      </c>
      <c r="AI13" s="21">
        <v>0</v>
      </c>
      <c r="AJ13" s="21">
        <v>0</v>
      </c>
      <c r="AK13" s="21">
        <v>0</v>
      </c>
    </row>
    <row r="14" spans="3:37" ht="15" x14ac:dyDescent="0.25">
      <c r="C14" s="3" t="s">
        <v>66</v>
      </c>
      <c r="D14" s="23" t="s">
        <v>67</v>
      </c>
      <c r="G14" s="10" t="s">
        <v>59</v>
      </c>
      <c r="H14" s="3">
        <v>2018</v>
      </c>
      <c r="I14" s="11" t="s">
        <v>50</v>
      </c>
      <c r="J14" s="21">
        <v>45.935836654432002</v>
      </c>
      <c r="K14" s="22"/>
      <c r="L14" s="21">
        <v>0</v>
      </c>
      <c r="M14" s="21">
        <v>40.411547456014503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2.3928132767411898</v>
      </c>
      <c r="Y14" s="21">
        <v>2.2124403851853902</v>
      </c>
      <c r="Z14" s="21">
        <v>0.24110252653151401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0.68832808501139198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</row>
    <row r="15" spans="3:37" ht="15" x14ac:dyDescent="0.25">
      <c r="C15" s="3" t="s">
        <v>66</v>
      </c>
      <c r="D15" s="24" t="s">
        <v>67</v>
      </c>
      <c r="G15" s="10" t="s">
        <v>59</v>
      </c>
      <c r="H15" s="3">
        <v>2018</v>
      </c>
      <c r="I15" s="3" t="s">
        <v>68</v>
      </c>
      <c r="J15" s="21">
        <v>1.1293662452688</v>
      </c>
      <c r="K15" s="21">
        <v>1.1293662452688</v>
      </c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</row>
    <row r="16" spans="3:37" ht="15" x14ac:dyDescent="0.25">
      <c r="C16" s="3" t="s">
        <v>66</v>
      </c>
      <c r="D16" s="24" t="s">
        <v>67</v>
      </c>
      <c r="G16" s="10" t="s">
        <v>59</v>
      </c>
      <c r="H16" s="3">
        <v>2018</v>
      </c>
      <c r="I16" s="3" t="s">
        <v>69</v>
      </c>
      <c r="J16" s="21">
        <v>2.0006897535500099</v>
      </c>
      <c r="K16" s="21">
        <v>2.0006897535500099</v>
      </c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</row>
    <row r="17" spans="3:37" ht="15" x14ac:dyDescent="0.25">
      <c r="C17" s="3" t="s">
        <v>66</v>
      </c>
      <c r="D17" s="24" t="s">
        <v>67</v>
      </c>
      <c r="G17" s="10" t="s">
        <v>59</v>
      </c>
      <c r="H17" s="3">
        <v>2018</v>
      </c>
      <c r="I17" s="3" t="s">
        <v>70</v>
      </c>
      <c r="J17" s="21">
        <v>0.77162665337257497</v>
      </c>
      <c r="K17" s="21">
        <v>0.77162665337257497</v>
      </c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</row>
    <row r="18" spans="3:37" ht="15" x14ac:dyDescent="0.25">
      <c r="C18" s="3" t="s">
        <v>66</v>
      </c>
      <c r="D18" s="24" t="s">
        <v>67</v>
      </c>
      <c r="G18" s="10" t="s">
        <v>59</v>
      </c>
      <c r="H18" s="3">
        <v>2018</v>
      </c>
      <c r="I18" s="3" t="s">
        <v>71</v>
      </c>
      <c r="J18" s="21">
        <v>1.0288379823457801</v>
      </c>
      <c r="K18" s="21">
        <v>1.0288379823457801</v>
      </c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</row>
    <row r="19" spans="3:37" ht="15" x14ac:dyDescent="0.25">
      <c r="C19" s="3" t="s">
        <v>66</v>
      </c>
      <c r="D19" s="24" t="s">
        <v>67</v>
      </c>
      <c r="G19" s="10" t="s">
        <v>59</v>
      </c>
      <c r="H19" s="3">
        <v>2018</v>
      </c>
      <c r="I19" s="3" t="s">
        <v>72</v>
      </c>
      <c r="J19" s="21">
        <v>0.83034086441921995</v>
      </c>
      <c r="K19" s="21">
        <v>0.83034086441921995</v>
      </c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</row>
    <row r="20" spans="3:37" ht="15" x14ac:dyDescent="0.25">
      <c r="C20" s="3" t="s">
        <v>66</v>
      </c>
      <c r="D20" s="24" t="s">
        <v>67</v>
      </c>
      <c r="G20" s="10" t="s">
        <v>59</v>
      </c>
      <c r="H20" s="3">
        <v>2018</v>
      </c>
      <c r="I20" s="3" t="s">
        <v>73</v>
      </c>
      <c r="J20" s="21">
        <v>9.2169270601308995</v>
      </c>
      <c r="K20" s="21">
        <v>9.2169270601308995</v>
      </c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</row>
    <row r="21" spans="3:37" ht="15" x14ac:dyDescent="0.25">
      <c r="C21" s="3" t="s">
        <v>66</v>
      </c>
      <c r="D21" s="24" t="s">
        <v>67</v>
      </c>
      <c r="G21" s="10" t="s">
        <v>59</v>
      </c>
      <c r="H21" s="3">
        <v>2018</v>
      </c>
      <c r="I21" s="3" t="s">
        <v>74</v>
      </c>
      <c r="J21" s="21">
        <v>0</v>
      </c>
      <c r="K21" s="21">
        <v>0</v>
      </c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</row>
    <row r="22" spans="3:37" ht="15" x14ac:dyDescent="0.25">
      <c r="C22" s="3" t="s">
        <v>66</v>
      </c>
      <c r="D22" s="23" t="s">
        <v>67</v>
      </c>
      <c r="G22" s="10" t="s">
        <v>59</v>
      </c>
      <c r="H22" s="3">
        <v>2018</v>
      </c>
      <c r="I22" s="3" t="s">
        <v>52</v>
      </c>
      <c r="J22" s="21">
        <v>206.79888500000001</v>
      </c>
      <c r="K22" s="21">
        <v>206.79888500000001</v>
      </c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</row>
    <row r="23" spans="3:37" ht="15" x14ac:dyDescent="0.25">
      <c r="C23" s="3" t="s">
        <v>66</v>
      </c>
      <c r="D23" s="23" t="s">
        <v>67</v>
      </c>
      <c r="G23" s="10" t="s">
        <v>59</v>
      </c>
      <c r="H23" s="3">
        <v>2018</v>
      </c>
      <c r="I23" s="3" t="s">
        <v>54</v>
      </c>
      <c r="J23" s="21">
        <v>766.351721</v>
      </c>
      <c r="K23" s="21">
        <v>766.351721</v>
      </c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</row>
    <row r="24" spans="3:37" ht="15" x14ac:dyDescent="0.25">
      <c r="C24" s="3" t="s">
        <v>66</v>
      </c>
      <c r="D24" s="23" t="s">
        <v>67</v>
      </c>
      <c r="G24" s="10" t="s">
        <v>59</v>
      </c>
      <c r="H24" s="3">
        <v>2018</v>
      </c>
      <c r="I24" s="3" t="s">
        <v>56</v>
      </c>
      <c r="J24" s="21">
        <v>724.42972899999995</v>
      </c>
      <c r="K24" s="21">
        <v>724.42972899999995</v>
      </c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</row>
    <row r="25" spans="3:37" ht="15" x14ac:dyDescent="0.25">
      <c r="C25" s="3" t="s">
        <v>66</v>
      </c>
      <c r="D25" s="23" t="s">
        <v>67</v>
      </c>
      <c r="G25" s="10" t="s">
        <v>59</v>
      </c>
      <c r="H25" s="3">
        <v>2018</v>
      </c>
      <c r="I25" s="3" t="s">
        <v>6</v>
      </c>
      <c r="J25" s="21">
        <v>2.0712927345907701</v>
      </c>
      <c r="K25" s="21">
        <v>2.0712927345907701</v>
      </c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</row>
    <row r="26" spans="3:37" ht="15" x14ac:dyDescent="0.25">
      <c r="C26" s="3" t="s">
        <v>66</v>
      </c>
      <c r="D26" s="23" t="s">
        <v>67</v>
      </c>
      <c r="G26" s="10" t="s">
        <v>59</v>
      </c>
      <c r="H26" s="3">
        <v>2018</v>
      </c>
      <c r="I26" s="3" t="s">
        <v>8</v>
      </c>
      <c r="J26" s="21">
        <v>22.2490403410117</v>
      </c>
      <c r="K26" s="21">
        <v>22.2490403410117</v>
      </c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</row>
    <row r="27" spans="3:37" ht="15" x14ac:dyDescent="0.25">
      <c r="C27" s="3" t="s">
        <v>66</v>
      </c>
      <c r="D27" s="23" t="s">
        <v>67</v>
      </c>
      <c r="G27" s="10" t="s">
        <v>59</v>
      </c>
      <c r="H27" s="3">
        <v>2018</v>
      </c>
      <c r="I27" s="3" t="s">
        <v>10</v>
      </c>
      <c r="J27" s="21">
        <v>1.2014578872914701</v>
      </c>
      <c r="K27" s="21">
        <v>1.2014578872914701</v>
      </c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</row>
    <row r="28" spans="3:37" ht="15" x14ac:dyDescent="0.25">
      <c r="C28" s="3" t="s">
        <v>66</v>
      </c>
      <c r="D28" s="23" t="s">
        <v>67</v>
      </c>
      <c r="G28" s="10" t="s">
        <v>59</v>
      </c>
      <c r="H28" s="3">
        <v>2018</v>
      </c>
      <c r="I28" s="3" t="s">
        <v>12</v>
      </c>
      <c r="J28" s="21">
        <v>6.6890404714869804</v>
      </c>
      <c r="K28" s="21">
        <v>6.6890404714869804</v>
      </c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</row>
    <row r="29" spans="3:37" ht="15" x14ac:dyDescent="0.25">
      <c r="C29" s="3" t="s">
        <v>66</v>
      </c>
      <c r="D29" s="23" t="s">
        <v>67</v>
      </c>
      <c r="G29" s="10" t="s">
        <v>59</v>
      </c>
      <c r="H29" s="3">
        <v>2018</v>
      </c>
      <c r="I29" s="3" t="s">
        <v>14</v>
      </c>
      <c r="J29" s="21">
        <v>0.67287296253748397</v>
      </c>
      <c r="K29" s="21">
        <v>0.67287296253748397</v>
      </c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</row>
    <row r="30" spans="3:37" ht="15" x14ac:dyDescent="0.25">
      <c r="C30" s="3" t="s">
        <v>66</v>
      </c>
      <c r="D30" s="23" t="s">
        <v>67</v>
      </c>
      <c r="G30" s="10" t="s">
        <v>59</v>
      </c>
      <c r="H30" s="3">
        <v>2018</v>
      </c>
      <c r="I30" s="3" t="s">
        <v>16</v>
      </c>
      <c r="J30" s="21">
        <v>10.5976971594968</v>
      </c>
      <c r="K30" s="21">
        <v>10.5976971594968</v>
      </c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</row>
    <row r="31" spans="3:37" ht="15" x14ac:dyDescent="0.25">
      <c r="C31" s="3" t="s">
        <v>66</v>
      </c>
      <c r="D31" s="23" t="s">
        <v>67</v>
      </c>
      <c r="G31" s="10" t="s">
        <v>59</v>
      </c>
      <c r="H31" s="3">
        <v>2018</v>
      </c>
      <c r="I31" s="3" t="s">
        <v>18</v>
      </c>
      <c r="J31" s="21">
        <v>1.14056826967015</v>
      </c>
      <c r="K31" s="21">
        <v>1.14056826967015</v>
      </c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</row>
    <row r="32" spans="3:37" ht="15" x14ac:dyDescent="0.25">
      <c r="C32" s="3" t="s">
        <v>66</v>
      </c>
      <c r="D32" s="23" t="s">
        <v>67</v>
      </c>
      <c r="G32" s="10" t="s">
        <v>59</v>
      </c>
      <c r="H32" s="3">
        <v>2018</v>
      </c>
      <c r="I32" s="3" t="s">
        <v>20</v>
      </c>
      <c r="J32" s="21">
        <v>17.770098364755199</v>
      </c>
      <c r="K32" s="21">
        <v>17.770098364755199</v>
      </c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</row>
    <row r="33" spans="3:37" ht="15" x14ac:dyDescent="0.25">
      <c r="C33" s="3" t="s">
        <v>66</v>
      </c>
      <c r="D33" s="23" t="s">
        <v>67</v>
      </c>
      <c r="G33" s="10" t="s">
        <v>59</v>
      </c>
      <c r="H33" s="3">
        <v>2018</v>
      </c>
      <c r="I33" s="3" t="s">
        <v>22</v>
      </c>
      <c r="J33" s="21">
        <v>19.5397050142764</v>
      </c>
      <c r="K33" s="21">
        <v>19.5397050142764</v>
      </c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</row>
    <row r="34" spans="3:37" ht="15" x14ac:dyDescent="0.25">
      <c r="C34" s="3" t="s">
        <v>66</v>
      </c>
      <c r="D34" s="23" t="s">
        <v>67</v>
      </c>
      <c r="G34" s="10" t="s">
        <v>59</v>
      </c>
      <c r="H34" s="3">
        <v>2018</v>
      </c>
      <c r="I34" s="3" t="s">
        <v>24</v>
      </c>
      <c r="J34" s="21">
        <v>1.28965569884044</v>
      </c>
      <c r="K34" s="21">
        <v>1.28965569884044</v>
      </c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</row>
    <row r="35" spans="3:37" ht="15" x14ac:dyDescent="0.25">
      <c r="C35" s="3" t="s">
        <v>66</v>
      </c>
      <c r="D35" s="23" t="s">
        <v>67</v>
      </c>
      <c r="G35" s="10" t="s">
        <v>59</v>
      </c>
      <c r="H35" s="3">
        <v>2018</v>
      </c>
      <c r="I35" s="3" t="s">
        <v>26</v>
      </c>
      <c r="J35" s="21">
        <v>4.2689583715443504</v>
      </c>
      <c r="K35" s="21">
        <v>4.2689583715443504</v>
      </c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</row>
    <row r="36" spans="3:37" ht="15" x14ac:dyDescent="0.25">
      <c r="C36" s="3" t="s">
        <v>66</v>
      </c>
      <c r="D36" s="23" t="s">
        <v>67</v>
      </c>
      <c r="G36" s="10" t="s">
        <v>59</v>
      </c>
      <c r="H36" s="3">
        <v>2018</v>
      </c>
      <c r="I36" s="3" t="s">
        <v>28</v>
      </c>
      <c r="J36" s="21">
        <v>0.16518244671693</v>
      </c>
      <c r="K36" s="21">
        <v>0.16518244671693</v>
      </c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</row>
    <row r="37" spans="3:37" ht="15" x14ac:dyDescent="0.25">
      <c r="C37" s="3" t="s">
        <v>66</v>
      </c>
      <c r="D37" s="23" t="s">
        <v>67</v>
      </c>
      <c r="G37" s="10" t="s">
        <v>59</v>
      </c>
      <c r="H37" s="3">
        <v>2018</v>
      </c>
      <c r="I37" s="3" t="s">
        <v>30</v>
      </c>
      <c r="J37" s="21">
        <v>4.2546573385120396</v>
      </c>
      <c r="K37" s="21">
        <v>4.2546573385120396</v>
      </c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</row>
    <row r="38" spans="3:37" ht="15" x14ac:dyDescent="0.25">
      <c r="C38" s="3" t="s">
        <v>66</v>
      </c>
      <c r="D38" s="23" t="s">
        <v>67</v>
      </c>
      <c r="G38" s="10" t="s">
        <v>59</v>
      </c>
      <c r="H38" s="3">
        <v>2018</v>
      </c>
      <c r="I38" s="12" t="s">
        <v>32</v>
      </c>
      <c r="J38" s="21">
        <v>4.0239683065477196</v>
      </c>
      <c r="K38" s="21">
        <v>4.0239683065477196</v>
      </c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</row>
    <row r="39" spans="3:37" ht="15" x14ac:dyDescent="0.25">
      <c r="C39" s="3" t="s">
        <v>66</v>
      </c>
      <c r="D39" s="9" t="s">
        <v>67</v>
      </c>
      <c r="G39" s="10" t="s">
        <v>59</v>
      </c>
      <c r="H39" s="3">
        <v>2018</v>
      </c>
      <c r="I39" s="3" t="s">
        <v>160</v>
      </c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</row>
    <row r="40" spans="3:37" ht="15" x14ac:dyDescent="0.25">
      <c r="C40" s="3" t="s">
        <v>66</v>
      </c>
      <c r="D40" s="9" t="s">
        <v>67</v>
      </c>
      <c r="G40" s="10" t="s">
        <v>59</v>
      </c>
      <c r="H40" s="3">
        <v>2018</v>
      </c>
      <c r="I40" s="3" t="s">
        <v>162</v>
      </c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</row>
    <row r="41" spans="3:37" ht="15" x14ac:dyDescent="0.25">
      <c r="C41" s="3" t="s">
        <v>66</v>
      </c>
      <c r="D41" s="9" t="s">
        <v>67</v>
      </c>
      <c r="G41" s="10" t="s">
        <v>59</v>
      </c>
      <c r="H41" s="3">
        <v>2018</v>
      </c>
      <c r="I41" s="3" t="s">
        <v>164</v>
      </c>
      <c r="J41" s="22">
        <v>5.6291760000000002</v>
      </c>
      <c r="K41" s="22">
        <v>5.6291760000000002</v>
      </c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</row>
    <row r="42" spans="3:37" ht="15" x14ac:dyDescent="0.25">
      <c r="C42" s="3" t="s">
        <v>66</v>
      </c>
      <c r="D42" s="9" t="s">
        <v>67</v>
      </c>
      <c r="G42" s="10" t="s">
        <v>59</v>
      </c>
      <c r="H42" s="3">
        <v>2018</v>
      </c>
      <c r="I42" s="3" t="s">
        <v>166</v>
      </c>
      <c r="J42" s="22">
        <v>0.48</v>
      </c>
      <c r="K42" s="22">
        <v>0.48</v>
      </c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4845-990F-4F8F-9F7F-F4DBD3794313}">
  <dimension ref="B2:AF39"/>
  <sheetViews>
    <sheetView workbookViewId="0">
      <selection activeCell="H16" sqref="H16"/>
    </sheetView>
  </sheetViews>
  <sheetFormatPr defaultColWidth="9.140625" defaultRowHeight="12.75" x14ac:dyDescent="0.2"/>
  <cols>
    <col min="1" max="3" width="9.140625" style="3"/>
    <col min="4" max="4" width="11.140625" style="3" bestFit="1" customWidth="1"/>
    <col min="5" max="16384" width="9.140625" style="3"/>
  </cols>
  <sheetData>
    <row r="2" spans="2:32" x14ac:dyDescent="0.2">
      <c r="B2" s="3" t="s">
        <v>75</v>
      </c>
    </row>
    <row r="3" spans="2:32" ht="15.75" thickBot="1" x14ac:dyDescent="0.25">
      <c r="B3" s="13" t="s">
        <v>65</v>
      </c>
      <c r="C3" s="13" t="s">
        <v>1</v>
      </c>
      <c r="D3" s="13" t="s">
        <v>2</v>
      </c>
      <c r="E3" s="13" t="s">
        <v>4</v>
      </c>
      <c r="F3" s="13" t="s">
        <v>61</v>
      </c>
      <c r="G3" s="8" t="str">
        <f>Regions!E$3</f>
        <v>IE-CW</v>
      </c>
      <c r="H3" s="8" t="str">
        <f>Regions!F$3</f>
        <v>IE-D</v>
      </c>
      <c r="I3" s="8" t="str">
        <f>Regions!G$3</f>
        <v>IE-KE</v>
      </c>
      <c r="J3" s="8" t="str">
        <f>Regions!H$3</f>
        <v>IE-KK</v>
      </c>
      <c r="K3" s="8" t="str">
        <f>Regions!I$3</f>
        <v>IE-LS</v>
      </c>
      <c r="L3" s="8" t="str">
        <f>Regions!J$3</f>
        <v>IE-LD</v>
      </c>
      <c r="M3" s="8" t="str">
        <f>Regions!K$3</f>
        <v>IE-LH</v>
      </c>
      <c r="N3" s="8" t="str">
        <f>Regions!L$3</f>
        <v>IE-MH</v>
      </c>
      <c r="O3" s="8" t="str">
        <f>Regions!M$3</f>
        <v>IE-OY</v>
      </c>
      <c r="P3" s="8" t="str">
        <f>Regions!N$3</f>
        <v>IE-WH</v>
      </c>
      <c r="Q3" s="8" t="str">
        <f>Regions!O$3</f>
        <v>IE-WX</v>
      </c>
      <c r="R3" s="8" t="str">
        <f>Regions!P$3</f>
        <v>IE-WW</v>
      </c>
      <c r="S3" s="8" t="str">
        <f>Regions!Q$3</f>
        <v>IE-CE</v>
      </c>
      <c r="T3" s="8" t="str">
        <f>Regions!R$3</f>
        <v>IE-CO</v>
      </c>
      <c r="U3" s="8" t="str">
        <f>Regions!S$3</f>
        <v>IE-KY</v>
      </c>
      <c r="V3" s="8" t="str">
        <f>Regions!T$3</f>
        <v>IE-LK</v>
      </c>
      <c r="W3" s="8" t="str">
        <f>Regions!U$3</f>
        <v>IE-TA</v>
      </c>
      <c r="X3" s="8" t="str">
        <f>Regions!V$3</f>
        <v>IE-WD</v>
      </c>
      <c r="Y3" s="8" t="str">
        <f>Regions!W$3</f>
        <v>IE-G</v>
      </c>
      <c r="Z3" s="8" t="str">
        <f>Regions!X$3</f>
        <v>IE-LM</v>
      </c>
      <c r="AA3" s="8" t="str">
        <f>Regions!Y$3</f>
        <v>IE-MO</v>
      </c>
      <c r="AB3" s="8" t="str">
        <f>Regions!Z$3</f>
        <v>IE-RN</v>
      </c>
      <c r="AC3" s="8" t="str">
        <f>Regions!AA$3</f>
        <v>IE-SO</v>
      </c>
      <c r="AD3" s="8" t="str">
        <f>Regions!AB$3</f>
        <v>IE-CN</v>
      </c>
      <c r="AE3" s="8" t="str">
        <f>Regions!AC$3</f>
        <v>IE-DL</v>
      </c>
      <c r="AF3" s="8" t="str">
        <f>Regions!AD$3</f>
        <v>IE-MN</v>
      </c>
    </row>
    <row r="4" spans="2:32" customFormat="1" ht="15" x14ac:dyDescent="0.25">
      <c r="D4" s="3" t="s">
        <v>59</v>
      </c>
      <c r="E4" s="3" t="str">
        <f>DEMANDS!$F$17</f>
        <v>TRAPS</v>
      </c>
      <c r="F4" s="3">
        <v>2019</v>
      </c>
      <c r="G4" s="14">
        <f>HLOOKUP(REG_TRA_DEMANDS!G$3,'BY-Demands'!$J$5:$AK$14,MATCH($E4,'BY-Demands'!$I$5:$I$14,0),FALSE)*HLOOKUP(REG_TRA_DEMANDS!$F4,DEMANDS!$H$2:$CO$25,MATCH($E4,DEMANDS!$F$2:$F$25,0),FALSE)/HLOOKUP(2018,DEMANDS!$H$2:$CO$25,MATCH($E4,DEMANDS!$F$2:$F$25,0),FALSE)</f>
        <v>0.19494949782577736</v>
      </c>
      <c r="H4" s="14">
        <f>HLOOKUP(REG_TRA_DEMANDS!H$3,'BY-Demands'!$J$5:$AK$14,MATCH($E4,'BY-Demands'!$I$5:$I$14,0),FALSE)*HLOOKUP(REG_TRA_DEMANDS!$F4,DEMANDS!$H$2:$CO$25,MATCH($E4,DEMANDS!$F$2:$F$25,0),FALSE)/HLOOKUP(2018,DEMANDS!$H$2:$CO$25,MATCH($E4,DEMANDS!$F$2:$F$25,0),FALSE)</f>
        <v>3.8975026936826151</v>
      </c>
      <c r="I4" s="14">
        <f>HLOOKUP(REG_TRA_DEMANDS!I$3,'BY-Demands'!$J$5:$AK$14,MATCH($E4,'BY-Demands'!$I$5:$I$14,0),FALSE)*HLOOKUP(REG_TRA_DEMANDS!$F4,DEMANDS!$H$2:$CO$25,MATCH($E4,DEMANDS!$F$2:$F$25,0),FALSE)/HLOOKUP(2018,DEMANDS!$H$2:$CO$25,MATCH($E4,DEMANDS!$F$2:$F$25,0),FALSE)</f>
        <v>0.71879726596538862</v>
      </c>
      <c r="J4" s="14">
        <f>HLOOKUP(REG_TRA_DEMANDS!J$3,'BY-Demands'!$J$5:$AK$14,MATCH($E4,'BY-Demands'!$I$5:$I$14,0),FALSE)*HLOOKUP(REG_TRA_DEMANDS!$F4,DEMANDS!$H$2:$CO$25,MATCH($E4,DEMANDS!$F$2:$F$25,0),FALSE)/HLOOKUP(2018,DEMANDS!$H$2:$CO$25,MATCH($E4,DEMANDS!$F$2:$F$25,0),FALSE)</f>
        <v>0.33347553807893826</v>
      </c>
      <c r="K4" s="14">
        <f>HLOOKUP(REG_TRA_DEMANDS!K$3,'BY-Demands'!$J$5:$AK$14,MATCH($E4,'BY-Demands'!$I$5:$I$14,0),FALSE)*HLOOKUP(REG_TRA_DEMANDS!$F4,DEMANDS!$H$2:$CO$25,MATCH($E4,DEMANDS!$F$2:$F$25,0),FALSE)/HLOOKUP(2018,DEMANDS!$H$2:$CO$25,MATCH($E4,DEMANDS!$F$2:$F$25,0),FALSE)</f>
        <v>0.2629119756998361</v>
      </c>
      <c r="L4" s="14">
        <f>HLOOKUP(REG_TRA_DEMANDS!L$3,'BY-Demands'!$J$5:$AK$14,MATCH($E4,'BY-Demands'!$I$5:$I$14,0),FALSE)*HLOOKUP(REG_TRA_DEMANDS!$F4,DEMANDS!$H$2:$CO$25,MATCH($E4,DEMANDS!$F$2:$F$25,0),FALSE)/HLOOKUP(2018,DEMANDS!$H$2:$CO$25,MATCH($E4,DEMANDS!$F$2:$F$25,0),FALSE)</f>
        <v>0.13210430135999357</v>
      </c>
      <c r="M4" s="14">
        <f>HLOOKUP(REG_TRA_DEMANDS!M$3,'BY-Demands'!$J$5:$AK$14,MATCH($E4,'BY-Demands'!$I$5:$I$14,0),FALSE)*HLOOKUP(REG_TRA_DEMANDS!$F4,DEMANDS!$H$2:$CO$25,MATCH($E4,DEMANDS!$F$2:$F$25,0),FALSE)/HLOOKUP(2018,DEMANDS!$H$2:$CO$25,MATCH($E4,DEMANDS!$F$2:$F$25,0),FALSE)</f>
        <v>0.37881071863438415</v>
      </c>
      <c r="N4" s="14">
        <f>HLOOKUP(REG_TRA_DEMANDS!N$3,'BY-Demands'!$J$5:$AK$14,MATCH($E4,'BY-Demands'!$I$5:$I$14,0),FALSE)*HLOOKUP(REG_TRA_DEMANDS!$F4,DEMANDS!$H$2:$CO$25,MATCH($E4,DEMANDS!$F$2:$F$25,0),FALSE)/HLOOKUP(2018,DEMANDS!$H$2:$CO$25,MATCH($E4,DEMANDS!$F$2:$F$25,0),FALSE)</f>
        <v>0.62353214363397302</v>
      </c>
      <c r="O4" s="14">
        <f>HLOOKUP(REG_TRA_DEMANDS!O$3,'BY-Demands'!$J$5:$AK$14,MATCH($E4,'BY-Demands'!$I$5:$I$14,0),FALSE)*HLOOKUP(REG_TRA_DEMANDS!$F4,DEMANDS!$H$2:$CO$25,MATCH($E4,DEMANDS!$F$2:$F$25,0),FALSE)/HLOOKUP(2018,DEMANDS!$H$2:$CO$25,MATCH($E4,DEMANDS!$F$2:$F$25,0),FALSE)</f>
        <v>0.25811291366671996</v>
      </c>
      <c r="P4" s="14">
        <f>HLOOKUP(REG_TRA_DEMANDS!P$3,'BY-Demands'!$J$5:$AK$14,MATCH($E4,'BY-Demands'!$I$5:$I$14,0),FALSE)*HLOOKUP(REG_TRA_DEMANDS!$F4,DEMANDS!$H$2:$CO$25,MATCH($E4,DEMANDS!$F$2:$F$25,0),FALSE)/HLOOKUP(2018,DEMANDS!$H$2:$CO$25,MATCH($E4,DEMANDS!$F$2:$F$25,0),FALSE)</f>
        <v>0.29256819683641966</v>
      </c>
      <c r="Q4" s="14">
        <f>HLOOKUP(REG_TRA_DEMANDS!Q$3,'BY-Demands'!$J$5:$AK$14,MATCH($E4,'BY-Demands'!$I$5:$I$14,0),FALSE)*HLOOKUP(REG_TRA_DEMANDS!$F4,DEMANDS!$H$2:$CO$25,MATCH($E4,DEMANDS!$F$2:$F$25,0),FALSE)/HLOOKUP(2018,DEMANDS!$H$2:$CO$25,MATCH($E4,DEMANDS!$F$2:$F$25,0),FALSE)</f>
        <v>0.50919673828166878</v>
      </c>
      <c r="R4" s="14">
        <f>HLOOKUP(REG_TRA_DEMANDS!R$3,'BY-Demands'!$J$5:$AK$14,MATCH($E4,'BY-Demands'!$I$5:$I$14,0),FALSE)*HLOOKUP(REG_TRA_DEMANDS!$F4,DEMANDS!$H$2:$CO$25,MATCH($E4,DEMANDS!$F$2:$F$25,0),FALSE)/HLOOKUP(2018,DEMANDS!$H$2:$CO$25,MATCH($E4,DEMANDS!$F$2:$F$25,0),FALSE)</f>
        <v>0.45041133164401598</v>
      </c>
      <c r="S4" s="14">
        <f>HLOOKUP(REG_TRA_DEMANDS!S$3,'BY-Demands'!$J$5:$AK$14,MATCH($E4,'BY-Demands'!$I$5:$I$14,0),FALSE)*HLOOKUP(REG_TRA_DEMANDS!$F4,DEMANDS!$H$2:$CO$25,MATCH($E4,DEMANDS!$F$2:$F$25,0),FALSE)/HLOOKUP(2018,DEMANDS!$H$2:$CO$25,MATCH($E4,DEMANDS!$F$2:$F$25,0),FALSE)</f>
        <v>0.39641700387724033</v>
      </c>
      <c r="T4" s="14">
        <f>HLOOKUP(REG_TRA_DEMANDS!T$3,'BY-Demands'!$J$5:$AK$14,MATCH($E4,'BY-Demands'!$I$5:$I$14,0),FALSE)*HLOOKUP(REG_TRA_DEMANDS!$F4,DEMANDS!$H$2:$CO$25,MATCH($E4,DEMANDS!$F$2:$F$25,0),FALSE)/HLOOKUP(2018,DEMANDS!$H$2:$CO$25,MATCH($E4,DEMANDS!$F$2:$F$25,0),FALSE)</f>
        <v>1.6763947608716003</v>
      </c>
      <c r="U4" s="14">
        <f>HLOOKUP(REG_TRA_DEMANDS!U$3,'BY-Demands'!$J$5:$AK$14,MATCH($E4,'BY-Demands'!$I$5:$I$14,0),FALSE)*HLOOKUP(REG_TRA_DEMANDS!$F4,DEMANDS!$H$2:$CO$25,MATCH($E4,DEMANDS!$F$2:$F$25,0),FALSE)/HLOOKUP(2018,DEMANDS!$H$2:$CO$25,MATCH($E4,DEMANDS!$F$2:$F$25,0),FALSE)</f>
        <v>0.51327284556254194</v>
      </c>
      <c r="V4" s="14">
        <f>HLOOKUP(REG_TRA_DEMANDS!V$3,'BY-Demands'!$J$5:$AK$14,MATCH($E4,'BY-Demands'!$I$5:$I$14,0),FALSE)*HLOOKUP(REG_TRA_DEMANDS!$F4,DEMANDS!$H$2:$CO$25,MATCH($E4,DEMANDS!$F$2:$F$25,0),FALSE)/HLOOKUP(2018,DEMANDS!$H$2:$CO$25,MATCH($E4,DEMANDS!$F$2:$F$25,0),FALSE)</f>
        <v>0.61203628664178844</v>
      </c>
      <c r="W4" s="14">
        <f>HLOOKUP(REG_TRA_DEMANDS!W$3,'BY-Demands'!$J$5:$AK$14,MATCH($E4,'BY-Demands'!$I$5:$I$14,0),FALSE)*HLOOKUP(REG_TRA_DEMANDS!$F4,DEMANDS!$H$2:$CO$25,MATCH($E4,DEMANDS!$F$2:$F$25,0),FALSE)/HLOOKUP(2018,DEMANDS!$H$2:$CO$25,MATCH($E4,DEMANDS!$F$2:$F$25,0),FALSE)</f>
        <v>0.55797519895916559</v>
      </c>
      <c r="X4" s="14">
        <f>HLOOKUP(REG_TRA_DEMANDS!X$3,'BY-Demands'!$J$5:$AK$14,MATCH($E4,'BY-Demands'!$I$5:$I$14,0),FALSE)*HLOOKUP(REG_TRA_DEMANDS!$F4,DEMANDS!$H$2:$CO$25,MATCH($E4,DEMANDS!$F$2:$F$25,0),FALSE)/HLOOKUP(2018,DEMANDS!$H$2:$CO$25,MATCH($E4,DEMANDS!$F$2:$F$25,0),FALSE)</f>
        <v>0.37051345400022451</v>
      </c>
      <c r="Y4" s="14">
        <f>HLOOKUP(REG_TRA_DEMANDS!Y$3,'BY-Demands'!$J$5:$AK$14,MATCH($E4,'BY-Demands'!$I$5:$I$14,0),FALSE)*HLOOKUP(REG_TRA_DEMANDS!$F4,DEMANDS!$H$2:$CO$25,MATCH($E4,DEMANDS!$F$2:$F$25,0),FALSE)/HLOOKUP(2018,DEMANDS!$H$2:$CO$25,MATCH($E4,DEMANDS!$F$2:$F$25,0),FALSE)</f>
        <v>0.82812242154746152</v>
      </c>
      <c r="Z4" s="14">
        <f>HLOOKUP(REG_TRA_DEMANDS!Z$3,'BY-Demands'!$J$5:$AK$14,MATCH($E4,'BY-Demands'!$I$5:$I$14,0),FALSE)*HLOOKUP(REG_TRA_DEMANDS!$F4,DEMANDS!$H$2:$CO$25,MATCH($E4,DEMANDS!$F$2:$F$25,0),FALSE)/HLOOKUP(2018,DEMANDS!$H$2:$CO$25,MATCH($E4,DEMANDS!$F$2:$F$25,0),FALSE)</f>
        <v>0.10628326817910465</v>
      </c>
      <c r="AA4" s="14">
        <f>HLOOKUP(REG_TRA_DEMANDS!AA$3,'BY-Demands'!$J$5:$AK$14,MATCH($E4,'BY-Demands'!$I$5:$I$14,0),FALSE)*HLOOKUP(REG_TRA_DEMANDS!$F4,DEMANDS!$H$2:$CO$25,MATCH($E4,DEMANDS!$F$2:$F$25,0),FALSE)/HLOOKUP(2018,DEMANDS!$H$2:$CO$25,MATCH($E4,DEMANDS!$F$2:$F$25,0),FALSE)</f>
        <v>0.44349982050028319</v>
      </c>
      <c r="AB4" s="14">
        <f>HLOOKUP(REG_TRA_DEMANDS!AB$3,'BY-Demands'!$J$5:$AK$14,MATCH($E4,'BY-Demands'!$I$5:$I$14,0),FALSE)*HLOOKUP(REG_TRA_DEMANDS!$F4,DEMANDS!$H$2:$CO$25,MATCH($E4,DEMANDS!$F$2:$F$25,0),FALSE)/HLOOKUP(2018,DEMANDS!$H$2:$CO$25,MATCH($E4,DEMANDS!$F$2:$F$25,0),FALSE)</f>
        <v>0.23199920298175605</v>
      </c>
      <c r="AC4" s="14">
        <f>HLOOKUP(REG_TRA_DEMANDS!AC$3,'BY-Demands'!$J$5:$AK$14,MATCH($E4,'BY-Demands'!$I$5:$I$14,0),FALSE)*HLOOKUP(REG_TRA_DEMANDS!$F4,DEMANDS!$H$2:$CO$25,MATCH($E4,DEMANDS!$F$2:$F$25,0),FALSE)/HLOOKUP(2018,DEMANDS!$H$2:$CO$25,MATCH($E4,DEMANDS!$F$2:$F$25,0),FALSE)</f>
        <v>0.20454179048719831</v>
      </c>
      <c r="AD4" s="14">
        <f>HLOOKUP(REG_TRA_DEMANDS!AD$3,'BY-Demands'!$J$5:$AK$14,MATCH($E4,'BY-Demands'!$I$5:$I$14,0),FALSE)*HLOOKUP(REG_TRA_DEMANDS!$F4,DEMANDS!$H$2:$CO$25,MATCH($E4,DEMANDS!$F$2:$F$25,0),FALSE)/HLOOKUP(2018,DEMANDS!$H$2:$CO$25,MATCH($E4,DEMANDS!$F$2:$F$25,0),FALSE)</f>
        <v>0.22814579239883884</v>
      </c>
      <c r="AE4" s="14">
        <f>HLOOKUP(REG_TRA_DEMANDS!AE$3,'BY-Demands'!$J$5:$AK$14,MATCH($E4,'BY-Demands'!$I$5:$I$14,0),FALSE)*HLOOKUP(REG_TRA_DEMANDS!$F4,DEMANDS!$H$2:$CO$25,MATCH($E4,DEMANDS!$F$2:$F$25,0),FALSE)/HLOOKUP(2018,DEMANDS!$H$2:$CO$25,MATCH($E4,DEMANDS!$F$2:$F$25,0),FALSE)</f>
        <v>0.44256348247820942</v>
      </c>
      <c r="AF4" s="14">
        <f>HLOOKUP(REG_TRA_DEMANDS!AF$3,'BY-Demands'!$J$5:$AK$14,MATCH($E4,'BY-Demands'!$I$5:$I$14,0),FALSE)*HLOOKUP(REG_TRA_DEMANDS!$F4,DEMANDS!$H$2:$CO$25,MATCH($E4,DEMANDS!$F$2:$F$25,0),FALSE)/HLOOKUP(2018,DEMANDS!$H$2:$CO$25,MATCH($E4,DEMANDS!$F$2:$F$25,0),FALSE)</f>
        <v>0.2122596962048626</v>
      </c>
    </row>
    <row r="5" spans="2:32" customFormat="1" ht="15" x14ac:dyDescent="0.25">
      <c r="D5" s="3" t="s">
        <v>59</v>
      </c>
      <c r="E5" s="3" t="str">
        <f>DEMANDS!$F$17</f>
        <v>TRAPS</v>
      </c>
      <c r="F5" s="3">
        <v>2020</v>
      </c>
      <c r="G5" s="14">
        <f>HLOOKUP(REG_TRA_DEMANDS!G$3,'BY-Demands'!$J$5:$AK$14,MATCH($E5,'BY-Demands'!$I$5:$I$14,0),FALSE)*HLOOKUP(REG_TRA_DEMANDS!$F5,DEMANDS!$H$2:$CO$25,MATCH($E5,DEMANDS!$F$2:$F$25,0),FALSE)/HLOOKUP(2018,DEMANDS!$H$2:$CO$25,MATCH($E5,DEMANDS!$F$2:$F$25,0),FALSE)</f>
        <v>0.14102260336618419</v>
      </c>
      <c r="H5" s="14">
        <f>HLOOKUP(REG_TRA_DEMANDS!H$3,'BY-Demands'!$J$5:$AK$14,MATCH($E5,'BY-Demands'!$I$5:$I$14,0),FALSE)*HLOOKUP(REG_TRA_DEMANDS!$F5,DEMANDS!$H$2:$CO$25,MATCH($E5,DEMANDS!$F$2:$F$25,0),FALSE)/HLOOKUP(2018,DEMANDS!$H$2:$CO$25,MATCH($E5,DEMANDS!$F$2:$F$25,0),FALSE)</f>
        <v>2.8193762108637852</v>
      </c>
      <c r="I5" s="14">
        <f>HLOOKUP(REG_TRA_DEMANDS!I$3,'BY-Demands'!$J$5:$AK$14,MATCH($E5,'BY-Demands'!$I$5:$I$14,0),FALSE)*HLOOKUP(REG_TRA_DEMANDS!$F5,DEMANDS!$H$2:$CO$25,MATCH($E5,DEMANDS!$F$2:$F$25,0),FALSE)/HLOOKUP(2018,DEMANDS!$H$2:$CO$25,MATCH($E5,DEMANDS!$F$2:$F$25,0),FALSE)</f>
        <v>0.51996369762144268</v>
      </c>
      <c r="J5" s="14">
        <f>HLOOKUP(REG_TRA_DEMANDS!J$3,'BY-Demands'!$J$5:$AK$14,MATCH($E5,'BY-Demands'!$I$5:$I$14,0),FALSE)*HLOOKUP(REG_TRA_DEMANDS!$F5,DEMANDS!$H$2:$CO$25,MATCH($E5,DEMANDS!$F$2:$F$25,0),FALSE)/HLOOKUP(2018,DEMANDS!$H$2:$CO$25,MATCH($E5,DEMANDS!$F$2:$F$25,0),FALSE)</f>
        <v>0.2412295956815371</v>
      </c>
      <c r="K5" s="14">
        <f>HLOOKUP(REG_TRA_DEMANDS!K$3,'BY-Demands'!$J$5:$AK$14,MATCH($E5,'BY-Demands'!$I$5:$I$14,0),FALSE)*HLOOKUP(REG_TRA_DEMANDS!$F5,DEMANDS!$H$2:$CO$25,MATCH($E5,DEMANDS!$F$2:$F$25,0),FALSE)/HLOOKUP(2018,DEMANDS!$H$2:$CO$25,MATCH($E5,DEMANDS!$F$2:$F$25,0),FALSE)</f>
        <v>0.19018531303154435</v>
      </c>
      <c r="L5" s="14">
        <f>HLOOKUP(REG_TRA_DEMANDS!L$3,'BY-Demands'!$J$5:$AK$14,MATCH($E5,'BY-Demands'!$I$5:$I$14,0),FALSE)*HLOOKUP(REG_TRA_DEMANDS!$F5,DEMANDS!$H$2:$CO$25,MATCH($E5,DEMANDS!$F$2:$F$25,0),FALSE)/HLOOKUP(2018,DEMANDS!$H$2:$CO$25,MATCH($E5,DEMANDS!$F$2:$F$25,0),FALSE)</f>
        <v>9.5561633661176384E-2</v>
      </c>
      <c r="M5" s="14">
        <f>HLOOKUP(REG_TRA_DEMANDS!M$3,'BY-Demands'!$J$5:$AK$14,MATCH($E5,'BY-Demands'!$I$5:$I$14,0),FALSE)*HLOOKUP(REG_TRA_DEMANDS!$F5,DEMANDS!$H$2:$CO$25,MATCH($E5,DEMANDS!$F$2:$F$25,0),FALSE)/HLOOKUP(2018,DEMANDS!$H$2:$CO$25,MATCH($E5,DEMANDS!$F$2:$F$25,0),FALSE)</f>
        <v>0.27402416687719383</v>
      </c>
      <c r="N5" s="14">
        <f>HLOOKUP(REG_TRA_DEMANDS!N$3,'BY-Demands'!$J$5:$AK$14,MATCH($E5,'BY-Demands'!$I$5:$I$14,0),FALSE)*HLOOKUP(REG_TRA_DEMANDS!$F5,DEMANDS!$H$2:$CO$25,MATCH($E5,DEMANDS!$F$2:$F$25,0),FALSE)/HLOOKUP(2018,DEMANDS!$H$2:$CO$25,MATCH($E5,DEMANDS!$F$2:$F$25,0),FALSE)</f>
        <v>0.45105079601868803</v>
      </c>
      <c r="O5" s="14">
        <f>HLOOKUP(REG_TRA_DEMANDS!O$3,'BY-Demands'!$J$5:$AK$14,MATCH($E5,'BY-Demands'!$I$5:$I$14,0),FALSE)*HLOOKUP(REG_TRA_DEMANDS!$F5,DEMANDS!$H$2:$CO$25,MATCH($E5,DEMANDS!$F$2:$F$25,0),FALSE)/HLOOKUP(2018,DEMANDS!$H$2:$CO$25,MATCH($E5,DEMANDS!$F$2:$F$25,0),FALSE)</f>
        <v>0.18671376666095213</v>
      </c>
      <c r="P5" s="14">
        <f>HLOOKUP(REG_TRA_DEMANDS!P$3,'BY-Demands'!$J$5:$AK$14,MATCH($E5,'BY-Demands'!$I$5:$I$14,0),FALSE)*HLOOKUP(REG_TRA_DEMANDS!$F5,DEMANDS!$H$2:$CO$25,MATCH($E5,DEMANDS!$F$2:$F$25,0),FALSE)/HLOOKUP(2018,DEMANDS!$H$2:$CO$25,MATCH($E5,DEMANDS!$F$2:$F$25,0),FALSE)</f>
        <v>0.21163803569729758</v>
      </c>
      <c r="Q5" s="14">
        <f>HLOOKUP(REG_TRA_DEMANDS!Q$3,'BY-Demands'!$J$5:$AK$14,MATCH($E5,'BY-Demands'!$I$5:$I$14,0),FALSE)*HLOOKUP(REG_TRA_DEMANDS!$F5,DEMANDS!$H$2:$CO$25,MATCH($E5,DEMANDS!$F$2:$F$25,0),FALSE)/HLOOKUP(2018,DEMANDS!$H$2:$CO$25,MATCH($E5,DEMANDS!$F$2:$F$25,0),FALSE)</f>
        <v>0.36834282959899767</v>
      </c>
      <c r="R5" s="14">
        <f>HLOOKUP(REG_TRA_DEMANDS!R$3,'BY-Demands'!$J$5:$AK$14,MATCH($E5,'BY-Demands'!$I$5:$I$14,0),FALSE)*HLOOKUP(REG_TRA_DEMANDS!$F5,DEMANDS!$H$2:$CO$25,MATCH($E5,DEMANDS!$F$2:$F$25,0),FALSE)/HLOOKUP(2018,DEMANDS!$H$2:$CO$25,MATCH($E5,DEMANDS!$F$2:$F$25,0),FALSE)</f>
        <v>0.32581863140183054</v>
      </c>
      <c r="S5" s="14">
        <f>HLOOKUP(REG_TRA_DEMANDS!S$3,'BY-Demands'!$J$5:$AK$14,MATCH($E5,'BY-Demands'!$I$5:$I$14,0),FALSE)*HLOOKUP(REG_TRA_DEMANDS!$F5,DEMANDS!$H$2:$CO$25,MATCH($E5,DEMANDS!$F$2:$F$25,0),FALSE)/HLOOKUP(2018,DEMANDS!$H$2:$CO$25,MATCH($E5,DEMANDS!$F$2:$F$25,0),FALSE)</f>
        <v>0.28676020471389613</v>
      </c>
      <c r="T5" s="14">
        <f>HLOOKUP(REG_TRA_DEMANDS!T$3,'BY-Demands'!$J$5:$AK$14,MATCH($E5,'BY-Demands'!$I$5:$I$14,0),FALSE)*HLOOKUP(REG_TRA_DEMANDS!$F5,DEMANDS!$H$2:$CO$25,MATCH($E5,DEMANDS!$F$2:$F$25,0),FALSE)/HLOOKUP(2018,DEMANDS!$H$2:$CO$25,MATCH($E5,DEMANDS!$F$2:$F$25,0),FALSE)</f>
        <v>1.2126707484972317</v>
      </c>
      <c r="U5" s="14">
        <f>HLOOKUP(REG_TRA_DEMANDS!U$3,'BY-Demands'!$J$5:$AK$14,MATCH($E5,'BY-Demands'!$I$5:$I$14,0),FALSE)*HLOOKUP(REG_TRA_DEMANDS!$F5,DEMANDS!$H$2:$CO$25,MATCH($E5,DEMANDS!$F$2:$F$25,0),FALSE)/HLOOKUP(2018,DEMANDS!$H$2:$CO$25,MATCH($E5,DEMANDS!$F$2:$F$25,0),FALSE)</f>
        <v>0.37129140482878509</v>
      </c>
      <c r="V5" s="14">
        <f>HLOOKUP(REG_TRA_DEMANDS!V$3,'BY-Demands'!$J$5:$AK$14,MATCH($E5,'BY-Demands'!$I$5:$I$14,0),FALSE)*HLOOKUP(REG_TRA_DEMANDS!$F5,DEMANDS!$H$2:$CO$25,MATCH($E5,DEMANDS!$F$2:$F$25,0),FALSE)/HLOOKUP(2018,DEMANDS!$H$2:$CO$25,MATCH($E5,DEMANDS!$F$2:$F$25,0),FALSE)</f>
        <v>0.44273492088669852</v>
      </c>
      <c r="W5" s="14">
        <f>HLOOKUP(REG_TRA_DEMANDS!W$3,'BY-Demands'!$J$5:$AK$14,MATCH($E5,'BY-Demands'!$I$5:$I$14,0),FALSE)*HLOOKUP(REG_TRA_DEMANDS!$F5,DEMANDS!$H$2:$CO$25,MATCH($E5,DEMANDS!$F$2:$F$25,0),FALSE)/HLOOKUP(2018,DEMANDS!$H$2:$CO$25,MATCH($E5,DEMANDS!$F$2:$F$25,0),FALSE)</f>
        <v>0.40362820139863753</v>
      </c>
      <c r="X5" s="14">
        <f>HLOOKUP(REG_TRA_DEMANDS!X$3,'BY-Demands'!$J$5:$AK$14,MATCH($E5,'BY-Demands'!$I$5:$I$14,0),FALSE)*HLOOKUP(REG_TRA_DEMANDS!$F5,DEMANDS!$H$2:$CO$25,MATCH($E5,DEMANDS!$F$2:$F$25,0),FALSE)/HLOOKUP(2018,DEMANDS!$H$2:$CO$25,MATCH($E5,DEMANDS!$F$2:$F$25,0),FALSE)</f>
        <v>0.26802209006972721</v>
      </c>
      <c r="Y5" s="14">
        <f>HLOOKUP(REG_TRA_DEMANDS!Y$3,'BY-Demands'!$J$5:$AK$14,MATCH($E5,'BY-Demands'!$I$5:$I$14,0),FALSE)*HLOOKUP(REG_TRA_DEMANDS!$F5,DEMANDS!$H$2:$CO$25,MATCH($E5,DEMANDS!$F$2:$F$25,0),FALSE)/HLOOKUP(2018,DEMANDS!$H$2:$CO$25,MATCH($E5,DEMANDS!$F$2:$F$25,0),FALSE)</f>
        <v>0.59904734864666986</v>
      </c>
      <c r="Z5" s="14">
        <f>HLOOKUP(REG_TRA_DEMANDS!Z$3,'BY-Demands'!$J$5:$AK$14,MATCH($E5,'BY-Demands'!$I$5:$I$14,0),FALSE)*HLOOKUP(REG_TRA_DEMANDS!$F5,DEMANDS!$H$2:$CO$25,MATCH($E5,DEMANDS!$F$2:$F$25,0),FALSE)/HLOOKUP(2018,DEMANDS!$H$2:$CO$25,MATCH($E5,DEMANDS!$F$2:$F$25,0),FALSE)</f>
        <v>7.6883209959732524E-2</v>
      </c>
      <c r="AA5" s="14">
        <f>HLOOKUP(REG_TRA_DEMANDS!AA$3,'BY-Demands'!$J$5:$AK$14,MATCH($E5,'BY-Demands'!$I$5:$I$14,0),FALSE)*HLOOKUP(REG_TRA_DEMANDS!$F5,DEMANDS!$H$2:$CO$25,MATCH($E5,DEMANDS!$F$2:$F$25,0),FALSE)/HLOOKUP(2018,DEMANDS!$H$2:$CO$25,MATCH($E5,DEMANDS!$F$2:$F$25,0),FALSE)</f>
        <v>0.32081898120752922</v>
      </c>
      <c r="AB5" s="14">
        <f>HLOOKUP(REG_TRA_DEMANDS!AB$3,'BY-Demands'!$J$5:$AK$14,MATCH($E5,'BY-Demands'!$I$5:$I$14,0),FALSE)*HLOOKUP(REG_TRA_DEMANDS!$F5,DEMANDS!$H$2:$CO$25,MATCH($E5,DEMANDS!$F$2:$F$25,0),FALSE)/HLOOKUP(2018,DEMANDS!$H$2:$CO$25,MATCH($E5,DEMANDS!$F$2:$F$25,0),FALSE)</f>
        <v>0.1678236258531208</v>
      </c>
      <c r="AC5" s="14">
        <f>HLOOKUP(REG_TRA_DEMANDS!AC$3,'BY-Demands'!$J$5:$AK$14,MATCH($E5,'BY-Demands'!$I$5:$I$14,0),FALSE)*HLOOKUP(REG_TRA_DEMANDS!$F5,DEMANDS!$H$2:$CO$25,MATCH($E5,DEMANDS!$F$2:$F$25,0),FALSE)/HLOOKUP(2018,DEMANDS!$H$2:$CO$25,MATCH($E5,DEMANDS!$F$2:$F$25,0),FALSE)</f>
        <v>0.14796147778469043</v>
      </c>
      <c r="AD5" s="14">
        <f>HLOOKUP(REG_TRA_DEMANDS!AD$3,'BY-Demands'!$J$5:$AK$14,MATCH($E5,'BY-Demands'!$I$5:$I$14,0),FALSE)*HLOOKUP(REG_TRA_DEMANDS!$F5,DEMANDS!$H$2:$CO$25,MATCH($E5,DEMANDS!$F$2:$F$25,0),FALSE)/HLOOKUP(2018,DEMANDS!$H$2:$CO$25,MATCH($E5,DEMANDS!$F$2:$F$25,0),FALSE)</f>
        <v>0.16503614500140071</v>
      </c>
      <c r="AE5" s="14">
        <f>HLOOKUP(REG_TRA_DEMANDS!AE$3,'BY-Demands'!$J$5:$AK$14,MATCH($E5,'BY-Demands'!$I$5:$I$14,0),FALSE)*HLOOKUP(REG_TRA_DEMANDS!$F5,DEMANDS!$H$2:$CO$25,MATCH($E5,DEMANDS!$F$2:$F$25,0),FALSE)/HLOOKUP(2018,DEMANDS!$H$2:$CO$25,MATCH($E5,DEMANDS!$F$2:$F$25,0),FALSE)</f>
        <v>0.32014165283799628</v>
      </c>
      <c r="AF5" s="14">
        <f>HLOOKUP(REG_TRA_DEMANDS!AF$3,'BY-Demands'!$J$5:$AK$14,MATCH($E5,'BY-Demands'!$I$5:$I$14,0),FALSE)*HLOOKUP(REG_TRA_DEMANDS!$F5,DEMANDS!$H$2:$CO$25,MATCH($E5,DEMANDS!$F$2:$F$25,0),FALSE)/HLOOKUP(2018,DEMANDS!$H$2:$CO$25,MATCH($E5,DEMANDS!$F$2:$F$25,0),FALSE)</f>
        <v>0.15354445783325901</v>
      </c>
    </row>
    <row r="6" spans="2:32" customFormat="1" ht="15" x14ac:dyDescent="0.25">
      <c r="D6" s="3" t="s">
        <v>59</v>
      </c>
      <c r="E6" s="3" t="str">
        <f>DEMANDS!$F$17</f>
        <v>TRAPS</v>
      </c>
      <c r="F6" s="3">
        <v>2030</v>
      </c>
      <c r="G6" s="14">
        <f>HLOOKUP(REG_TRA_DEMANDS!G$3,'BY-Demands'!$J$5:$AK$14,MATCH($E6,'BY-Demands'!$I$5:$I$14,0),FALSE)*HLOOKUP(REG_TRA_DEMANDS!$F6,DEMANDS!$H$2:$CO$25,MATCH($E6,DEMANDS!$F$2:$F$25,0),FALSE)/HLOOKUP(2018,DEMANDS!$H$2:$CO$25,MATCH($E6,DEMANDS!$F$2:$F$25,0),FALSE)</f>
        <v>0.22013337234900038</v>
      </c>
      <c r="H6" s="14">
        <f>HLOOKUP(REG_TRA_DEMANDS!H$3,'BY-Demands'!$J$5:$AK$14,MATCH($E6,'BY-Demands'!$I$5:$I$14,0),FALSE)*HLOOKUP(REG_TRA_DEMANDS!$F6,DEMANDS!$H$2:$CO$25,MATCH($E6,DEMANDS!$F$2:$F$25,0),FALSE)/HLOOKUP(2018,DEMANDS!$H$2:$CO$25,MATCH($E6,DEMANDS!$F$2:$F$25,0),FALSE)</f>
        <v>4.4009880572578792</v>
      </c>
      <c r="I6" s="14">
        <f>HLOOKUP(REG_TRA_DEMANDS!I$3,'BY-Demands'!$J$5:$AK$14,MATCH($E6,'BY-Demands'!$I$5:$I$14,0),FALSE)*HLOOKUP(REG_TRA_DEMANDS!$F6,DEMANDS!$H$2:$CO$25,MATCH($E6,DEMANDS!$F$2:$F$25,0),FALSE)/HLOOKUP(2018,DEMANDS!$H$2:$CO$25,MATCH($E6,DEMANDS!$F$2:$F$25,0),FALSE)</f>
        <v>0.81165259699007086</v>
      </c>
      <c r="J6" s="14">
        <f>HLOOKUP(REG_TRA_DEMANDS!J$3,'BY-Demands'!$J$5:$AK$14,MATCH($E6,'BY-Demands'!$I$5:$I$14,0),FALSE)*HLOOKUP(REG_TRA_DEMANDS!$F6,DEMANDS!$H$2:$CO$25,MATCH($E6,DEMANDS!$F$2:$F$25,0),FALSE)/HLOOKUP(2018,DEMANDS!$H$2:$CO$25,MATCH($E6,DEMANDS!$F$2:$F$25,0),FALSE)</f>
        <v>0.37655441851313964</v>
      </c>
      <c r="K6" s="14">
        <f>HLOOKUP(REG_TRA_DEMANDS!K$3,'BY-Demands'!$J$5:$AK$14,MATCH($E6,'BY-Demands'!$I$5:$I$14,0),FALSE)*HLOOKUP(REG_TRA_DEMANDS!$F6,DEMANDS!$H$2:$CO$25,MATCH($E6,DEMANDS!$F$2:$F$25,0),FALSE)/HLOOKUP(2018,DEMANDS!$H$2:$CO$25,MATCH($E6,DEMANDS!$F$2:$F$25,0),FALSE)</f>
        <v>0.29687534713972835</v>
      </c>
      <c r="L6" s="14">
        <f>HLOOKUP(REG_TRA_DEMANDS!L$3,'BY-Demands'!$J$5:$AK$14,MATCH($E6,'BY-Demands'!$I$5:$I$14,0),FALSE)*HLOOKUP(REG_TRA_DEMANDS!$F6,DEMANDS!$H$2:$CO$25,MATCH($E6,DEMANDS!$F$2:$F$25,0),FALSE)/HLOOKUP(2018,DEMANDS!$H$2:$CO$25,MATCH($E6,DEMANDS!$F$2:$F$25,0),FALSE)</f>
        <v>0.14916973721149449</v>
      </c>
      <c r="M6" s="14">
        <f>HLOOKUP(REG_TRA_DEMANDS!M$3,'BY-Demands'!$J$5:$AK$14,MATCH($E6,'BY-Demands'!$I$5:$I$14,0),FALSE)*HLOOKUP(REG_TRA_DEMANDS!$F6,DEMANDS!$H$2:$CO$25,MATCH($E6,DEMANDS!$F$2:$F$25,0),FALSE)/HLOOKUP(2018,DEMANDS!$H$2:$CO$25,MATCH($E6,DEMANDS!$F$2:$F$25,0),FALSE)</f>
        <v>0.42774606708378576</v>
      </c>
      <c r="N6" s="14">
        <f>HLOOKUP(REG_TRA_DEMANDS!N$3,'BY-Demands'!$J$5:$AK$14,MATCH($E6,'BY-Demands'!$I$5:$I$14,0),FALSE)*HLOOKUP(REG_TRA_DEMANDS!$F6,DEMANDS!$H$2:$CO$25,MATCH($E6,DEMANDS!$F$2:$F$25,0),FALSE)/HLOOKUP(2018,DEMANDS!$H$2:$CO$25,MATCH($E6,DEMANDS!$F$2:$F$25,0),FALSE)</f>
        <v>0.70408098034094257</v>
      </c>
      <c r="O6" s="14">
        <f>HLOOKUP(REG_TRA_DEMANDS!O$3,'BY-Demands'!$J$5:$AK$14,MATCH($E6,'BY-Demands'!$I$5:$I$14,0),FALSE)*HLOOKUP(REG_TRA_DEMANDS!$F6,DEMANDS!$H$2:$CO$25,MATCH($E6,DEMANDS!$F$2:$F$25,0),FALSE)/HLOOKUP(2018,DEMANDS!$H$2:$CO$25,MATCH($E6,DEMANDS!$F$2:$F$25,0),FALSE)</f>
        <v>0.29145633492762191</v>
      </c>
      <c r="P6" s="14">
        <f>HLOOKUP(REG_TRA_DEMANDS!P$3,'BY-Demands'!$J$5:$AK$14,MATCH($E6,'BY-Demands'!$I$5:$I$14,0),FALSE)*HLOOKUP(REG_TRA_DEMANDS!$F6,DEMANDS!$H$2:$CO$25,MATCH($E6,DEMANDS!$F$2:$F$25,0),FALSE)/HLOOKUP(2018,DEMANDS!$H$2:$CO$25,MATCH($E6,DEMANDS!$F$2:$F$25,0),FALSE)</f>
        <v>0.33036260431521525</v>
      </c>
      <c r="Q6" s="14">
        <f>HLOOKUP(REG_TRA_DEMANDS!Q$3,'BY-Demands'!$J$5:$AK$14,MATCH($E6,'BY-Demands'!$I$5:$I$14,0),FALSE)*HLOOKUP(REG_TRA_DEMANDS!$F6,DEMANDS!$H$2:$CO$25,MATCH($E6,DEMANDS!$F$2:$F$25,0),FALSE)/HLOOKUP(2018,DEMANDS!$H$2:$CO$25,MATCH($E6,DEMANDS!$F$2:$F$25,0),FALSE)</f>
        <v>0.57497555232088293</v>
      </c>
      <c r="R6" s="14">
        <f>HLOOKUP(REG_TRA_DEMANDS!R$3,'BY-Demands'!$J$5:$AK$14,MATCH($E6,'BY-Demands'!$I$5:$I$14,0),FALSE)*HLOOKUP(REG_TRA_DEMANDS!$F6,DEMANDS!$H$2:$CO$25,MATCH($E6,DEMANDS!$F$2:$F$25,0),FALSE)/HLOOKUP(2018,DEMANDS!$H$2:$CO$25,MATCH($E6,DEMANDS!$F$2:$F$25,0),FALSE)</f>
        <v>0.50859615687551163</v>
      </c>
      <c r="S6" s="14">
        <f>HLOOKUP(REG_TRA_DEMANDS!S$3,'BY-Demands'!$J$5:$AK$14,MATCH($E6,'BY-Demands'!$I$5:$I$14,0),FALSE)*HLOOKUP(REG_TRA_DEMANDS!$F6,DEMANDS!$H$2:$CO$25,MATCH($E6,DEMANDS!$F$2:$F$25,0),FALSE)/HLOOKUP(2018,DEMANDS!$H$2:$CO$25,MATCH($E6,DEMANDS!$F$2:$F$25,0),FALSE)</f>
        <v>0.44762675920289052</v>
      </c>
      <c r="T6" s="14">
        <f>HLOOKUP(REG_TRA_DEMANDS!T$3,'BY-Demands'!$J$5:$AK$14,MATCH($E6,'BY-Demands'!$I$5:$I$14,0),FALSE)*HLOOKUP(REG_TRA_DEMANDS!$F6,DEMANDS!$H$2:$CO$25,MATCH($E6,DEMANDS!$F$2:$F$25,0),FALSE)/HLOOKUP(2018,DEMANDS!$H$2:$CO$25,MATCH($E6,DEMANDS!$F$2:$F$25,0),FALSE)</f>
        <v>1.8929540020085456</v>
      </c>
      <c r="U6" s="14">
        <f>HLOOKUP(REG_TRA_DEMANDS!U$3,'BY-Demands'!$J$5:$AK$14,MATCH($E6,'BY-Demands'!$I$5:$I$14,0),FALSE)*HLOOKUP(REG_TRA_DEMANDS!$F6,DEMANDS!$H$2:$CO$25,MATCH($E6,DEMANDS!$F$2:$F$25,0),FALSE)/HLOOKUP(2018,DEMANDS!$H$2:$CO$25,MATCH($E6,DEMANDS!$F$2:$F$25,0),FALSE)</f>
        <v>0.57957821737928084</v>
      </c>
      <c r="V6" s="14">
        <f>HLOOKUP(REG_TRA_DEMANDS!V$3,'BY-Demands'!$J$5:$AK$14,MATCH($E6,'BY-Demands'!$I$5:$I$14,0),FALSE)*HLOOKUP(REG_TRA_DEMANDS!$F6,DEMANDS!$H$2:$CO$25,MATCH($E6,DEMANDS!$F$2:$F$25,0),FALSE)/HLOOKUP(2018,DEMANDS!$H$2:$CO$25,MATCH($E6,DEMANDS!$F$2:$F$25,0),FALSE)</f>
        <v>0.69110007094669024</v>
      </c>
      <c r="W6" s="14">
        <f>HLOOKUP(REG_TRA_DEMANDS!W$3,'BY-Demands'!$J$5:$AK$14,MATCH($E6,'BY-Demands'!$I$5:$I$14,0),FALSE)*HLOOKUP(REG_TRA_DEMANDS!$F6,DEMANDS!$H$2:$CO$25,MATCH($E6,DEMANDS!$F$2:$F$25,0),FALSE)/HLOOKUP(2018,DEMANDS!$H$2:$CO$25,MATCH($E6,DEMANDS!$F$2:$F$25,0),FALSE)</f>
        <v>0.63005528921010856</v>
      </c>
      <c r="X6" s="14">
        <f>HLOOKUP(REG_TRA_DEMANDS!X$3,'BY-Demands'!$J$5:$AK$14,MATCH($E6,'BY-Demands'!$I$5:$I$14,0),FALSE)*HLOOKUP(REG_TRA_DEMANDS!$F6,DEMANDS!$H$2:$CO$25,MATCH($E6,DEMANDS!$F$2:$F$25,0),FALSE)/HLOOKUP(2018,DEMANDS!$H$2:$CO$25,MATCH($E6,DEMANDS!$F$2:$F$25,0),FALSE)</f>
        <v>0.41837694910420542</v>
      </c>
      <c r="Y6" s="14">
        <f>HLOOKUP(REG_TRA_DEMANDS!Y$3,'BY-Demands'!$J$5:$AK$14,MATCH($E6,'BY-Demands'!$I$5:$I$14,0),FALSE)*HLOOKUP(REG_TRA_DEMANDS!$F6,DEMANDS!$H$2:$CO$25,MATCH($E6,DEMANDS!$F$2:$F$25,0),FALSE)/HLOOKUP(2018,DEMANDS!$H$2:$CO$25,MATCH($E6,DEMANDS!$F$2:$F$25,0),FALSE)</f>
        <v>0.93510054350577965</v>
      </c>
      <c r="Z6" s="14">
        <f>HLOOKUP(REG_TRA_DEMANDS!Z$3,'BY-Demands'!$J$5:$AK$14,MATCH($E6,'BY-Demands'!$I$5:$I$14,0),FALSE)*HLOOKUP(REG_TRA_DEMANDS!$F6,DEMANDS!$H$2:$CO$25,MATCH($E6,DEMANDS!$F$2:$F$25,0),FALSE)/HLOOKUP(2018,DEMANDS!$H$2:$CO$25,MATCH($E6,DEMANDS!$F$2:$F$25,0),FALSE)</f>
        <v>0.1200131034420438</v>
      </c>
      <c r="AA6" s="14">
        <f>HLOOKUP(REG_TRA_DEMANDS!AA$3,'BY-Demands'!$J$5:$AK$14,MATCH($E6,'BY-Demands'!$I$5:$I$14,0),FALSE)*HLOOKUP(REG_TRA_DEMANDS!$F6,DEMANDS!$H$2:$CO$25,MATCH($E6,DEMANDS!$F$2:$F$25,0),FALSE)/HLOOKUP(2018,DEMANDS!$H$2:$CO$25,MATCH($E6,DEMANDS!$F$2:$F$25,0),FALSE)</f>
        <v>0.50079180614331698</v>
      </c>
      <c r="AB6" s="14">
        <f>HLOOKUP(REG_TRA_DEMANDS!AB$3,'BY-Demands'!$J$5:$AK$14,MATCH($E6,'BY-Demands'!$I$5:$I$14,0),FALSE)*HLOOKUP(REG_TRA_DEMANDS!$F6,DEMANDS!$H$2:$CO$25,MATCH($E6,DEMANDS!$F$2:$F$25,0),FALSE)/HLOOKUP(2018,DEMANDS!$H$2:$CO$25,MATCH($E6,DEMANDS!$F$2:$F$25,0),FALSE)</f>
        <v>0.26196921512614108</v>
      </c>
      <c r="AC6" s="14">
        <f>HLOOKUP(REG_TRA_DEMANDS!AC$3,'BY-Demands'!$J$5:$AK$14,MATCH($E6,'BY-Demands'!$I$5:$I$14,0),FALSE)*HLOOKUP(REG_TRA_DEMANDS!$F6,DEMANDS!$H$2:$CO$25,MATCH($E6,DEMANDS!$F$2:$F$25,0),FALSE)/HLOOKUP(2018,DEMANDS!$H$2:$CO$25,MATCH($E6,DEMANDS!$F$2:$F$25,0),FALSE)</f>
        <v>0.23096481205860275</v>
      </c>
      <c r="AD6" s="14">
        <f>HLOOKUP(REG_TRA_DEMANDS!AD$3,'BY-Demands'!$J$5:$AK$14,MATCH($E6,'BY-Demands'!$I$5:$I$14,0),FALSE)*HLOOKUP(REG_TRA_DEMANDS!$F6,DEMANDS!$H$2:$CO$25,MATCH($E6,DEMANDS!$F$2:$F$25,0),FALSE)/HLOOKUP(2018,DEMANDS!$H$2:$CO$25,MATCH($E6,DEMANDS!$F$2:$F$25,0),FALSE)</f>
        <v>0.25761801506600557</v>
      </c>
      <c r="AE6" s="14">
        <f>HLOOKUP(REG_TRA_DEMANDS!AE$3,'BY-Demands'!$J$5:$AK$14,MATCH($E6,'BY-Demands'!$I$5:$I$14,0),FALSE)*HLOOKUP(REG_TRA_DEMANDS!$F6,DEMANDS!$H$2:$CO$25,MATCH($E6,DEMANDS!$F$2:$F$25,0),FALSE)/HLOOKUP(2018,DEMANDS!$H$2:$CO$25,MATCH($E6,DEMANDS!$F$2:$F$25,0),FALSE)</f>
        <v>0.49973451054237167</v>
      </c>
      <c r="AF6" s="14">
        <f>HLOOKUP(REG_TRA_DEMANDS!AF$3,'BY-Demands'!$J$5:$AK$14,MATCH($E6,'BY-Demands'!$I$5:$I$14,0),FALSE)*HLOOKUP(REG_TRA_DEMANDS!$F6,DEMANDS!$H$2:$CO$25,MATCH($E6,DEMANDS!$F$2:$F$25,0),FALSE)/HLOOKUP(2018,DEMANDS!$H$2:$CO$25,MATCH($E6,DEMANDS!$F$2:$F$25,0),FALSE)</f>
        <v>0.23967972865007509</v>
      </c>
    </row>
    <row r="7" spans="2:32" x14ac:dyDescent="0.2">
      <c r="D7" s="3" t="s">
        <v>59</v>
      </c>
      <c r="E7" s="3" t="str">
        <f>DEMANDS!$F$17</f>
        <v>TRAPS</v>
      </c>
      <c r="F7" s="3">
        <v>2050</v>
      </c>
      <c r="G7" s="14">
        <f>HLOOKUP(REG_TRA_DEMANDS!G$3,'BY-Demands'!$J$5:$AK$14,MATCH($E7,'BY-Demands'!$I$5:$I$14,0),FALSE)*HLOOKUP(REG_TRA_DEMANDS!$F7,DEMANDS!$H$2:$CO$25,MATCH($E7,DEMANDS!$F$2:$F$25,0),FALSE)/HLOOKUP(2018,DEMANDS!$H$2:$CO$25,MATCH($E7,DEMANDS!$F$2:$F$25,0),FALSE)</f>
        <v>0.24309913348208881</v>
      </c>
      <c r="H7" s="14">
        <f>HLOOKUP(REG_TRA_DEMANDS!H$3,'BY-Demands'!$J$5:$AK$14,MATCH($E7,'BY-Demands'!$I$5:$I$14,0),FALSE)*HLOOKUP(REG_TRA_DEMANDS!$F7,DEMANDS!$H$2:$CO$25,MATCH($E7,DEMANDS!$F$2:$F$25,0),FALSE)/HLOOKUP(2018,DEMANDS!$H$2:$CO$25,MATCH($E7,DEMANDS!$F$2:$F$25,0),FALSE)</f>
        <v>4.8601280749391584</v>
      </c>
      <c r="I7" s="14">
        <f>HLOOKUP(REG_TRA_DEMANDS!I$3,'BY-Demands'!$J$5:$AK$14,MATCH($E7,'BY-Demands'!$I$5:$I$14,0),FALSE)*HLOOKUP(REG_TRA_DEMANDS!$F7,DEMANDS!$H$2:$CO$25,MATCH($E7,DEMANDS!$F$2:$F$25,0),FALSE)/HLOOKUP(2018,DEMANDS!$H$2:$CO$25,MATCH($E7,DEMANDS!$F$2:$F$25,0),FALSE)</f>
        <v>0.89632953382440306</v>
      </c>
      <c r="J7" s="14">
        <f>HLOOKUP(REG_TRA_DEMANDS!J$3,'BY-Demands'!$J$5:$AK$14,MATCH($E7,'BY-Demands'!$I$5:$I$14,0),FALSE)*HLOOKUP(REG_TRA_DEMANDS!$F7,DEMANDS!$H$2:$CO$25,MATCH($E7,DEMANDS!$F$2:$F$25,0),FALSE)/HLOOKUP(2018,DEMANDS!$H$2:$CO$25,MATCH($E7,DEMANDS!$F$2:$F$25,0),FALSE)</f>
        <v>0.41583905190108156</v>
      </c>
      <c r="K7" s="14">
        <f>HLOOKUP(REG_TRA_DEMANDS!K$3,'BY-Demands'!$J$5:$AK$14,MATCH($E7,'BY-Demands'!$I$5:$I$14,0),FALSE)*HLOOKUP(REG_TRA_DEMANDS!$F7,DEMANDS!$H$2:$CO$25,MATCH($E7,DEMANDS!$F$2:$F$25,0),FALSE)/HLOOKUP(2018,DEMANDS!$H$2:$CO$25,MATCH($E7,DEMANDS!$F$2:$F$25,0),FALSE)</f>
        <v>0.32784733578443265</v>
      </c>
      <c r="L7" s="14">
        <f>HLOOKUP(REG_TRA_DEMANDS!L$3,'BY-Demands'!$J$5:$AK$14,MATCH($E7,'BY-Demands'!$I$5:$I$14,0),FALSE)*HLOOKUP(REG_TRA_DEMANDS!$F7,DEMANDS!$H$2:$CO$25,MATCH($E7,DEMANDS!$F$2:$F$25,0),FALSE)/HLOOKUP(2018,DEMANDS!$H$2:$CO$25,MATCH($E7,DEMANDS!$F$2:$F$25,0),FALSE)</f>
        <v>0.16473210522743295</v>
      </c>
      <c r="M7" s="14">
        <f>HLOOKUP(REG_TRA_DEMANDS!M$3,'BY-Demands'!$J$5:$AK$14,MATCH($E7,'BY-Demands'!$I$5:$I$14,0),FALSE)*HLOOKUP(REG_TRA_DEMANDS!$F7,DEMANDS!$H$2:$CO$25,MATCH($E7,DEMANDS!$F$2:$F$25,0),FALSE)/HLOOKUP(2018,DEMANDS!$H$2:$CO$25,MATCH($E7,DEMANDS!$F$2:$F$25,0),FALSE)</f>
        <v>0.47237134991773067</v>
      </c>
      <c r="N7" s="14">
        <f>HLOOKUP(REG_TRA_DEMANDS!N$3,'BY-Demands'!$J$5:$AK$14,MATCH($E7,'BY-Demands'!$I$5:$I$14,0),FALSE)*HLOOKUP(REG_TRA_DEMANDS!$F7,DEMANDS!$H$2:$CO$25,MATCH($E7,DEMANDS!$F$2:$F$25,0),FALSE)/HLOOKUP(2018,DEMANDS!$H$2:$CO$25,MATCH($E7,DEMANDS!$F$2:$F$25,0),FALSE)</f>
        <v>0.77753533867069746</v>
      </c>
      <c r="O7" s="14">
        <f>HLOOKUP(REG_TRA_DEMANDS!O$3,'BY-Demands'!$J$5:$AK$14,MATCH($E7,'BY-Demands'!$I$5:$I$14,0),FALSE)*HLOOKUP(REG_TRA_DEMANDS!$F7,DEMANDS!$H$2:$CO$25,MATCH($E7,DEMANDS!$F$2:$F$25,0),FALSE)/HLOOKUP(2018,DEMANDS!$H$2:$CO$25,MATCH($E7,DEMANDS!$F$2:$F$25,0),FALSE)</f>
        <v>0.32186297657967117</v>
      </c>
      <c r="P7" s="14">
        <f>HLOOKUP(REG_TRA_DEMANDS!P$3,'BY-Demands'!$J$5:$AK$14,MATCH($E7,'BY-Demands'!$I$5:$I$14,0),FALSE)*HLOOKUP(REG_TRA_DEMANDS!$F7,DEMANDS!$H$2:$CO$25,MATCH($E7,DEMANDS!$F$2:$F$25,0),FALSE)/HLOOKUP(2018,DEMANDS!$H$2:$CO$25,MATCH($E7,DEMANDS!$F$2:$F$25,0),FALSE)</f>
        <v>0.36482820386083858</v>
      </c>
      <c r="Q7" s="14">
        <f>HLOOKUP(REG_TRA_DEMANDS!Q$3,'BY-Demands'!$J$5:$AK$14,MATCH($E7,'BY-Demands'!$I$5:$I$14,0),FALSE)*HLOOKUP(REG_TRA_DEMANDS!$F7,DEMANDS!$H$2:$CO$25,MATCH($E7,DEMANDS!$F$2:$F$25,0),FALSE)/HLOOKUP(2018,DEMANDS!$H$2:$CO$25,MATCH($E7,DEMANDS!$F$2:$F$25,0),FALSE)</f>
        <v>0.63496078332453143</v>
      </c>
      <c r="R7" s="14">
        <f>HLOOKUP(REG_TRA_DEMANDS!R$3,'BY-Demands'!$J$5:$AK$14,MATCH($E7,'BY-Demands'!$I$5:$I$14,0),FALSE)*HLOOKUP(REG_TRA_DEMANDS!$F7,DEMANDS!$H$2:$CO$25,MATCH($E7,DEMANDS!$F$2:$F$25,0),FALSE)/HLOOKUP(2018,DEMANDS!$H$2:$CO$25,MATCH($E7,DEMANDS!$F$2:$F$25,0),FALSE)</f>
        <v>0.56165625279541498</v>
      </c>
      <c r="S7" s="14">
        <f>HLOOKUP(REG_TRA_DEMANDS!S$3,'BY-Demands'!$J$5:$AK$14,MATCH($E7,'BY-Demands'!$I$5:$I$14,0),FALSE)*HLOOKUP(REG_TRA_DEMANDS!$F7,DEMANDS!$H$2:$CO$25,MATCH($E7,DEMANDS!$F$2:$F$25,0),FALSE)/HLOOKUP(2018,DEMANDS!$H$2:$CO$25,MATCH($E7,DEMANDS!$F$2:$F$25,0),FALSE)</f>
        <v>0.49432612658610575</v>
      </c>
      <c r="T7" s="14">
        <f>HLOOKUP(REG_TRA_DEMANDS!T$3,'BY-Demands'!$J$5:$AK$14,MATCH($E7,'BY-Demands'!$I$5:$I$14,0),FALSE)*HLOOKUP(REG_TRA_DEMANDS!$F7,DEMANDS!$H$2:$CO$25,MATCH($E7,DEMANDS!$F$2:$F$25,0),FALSE)/HLOOKUP(2018,DEMANDS!$H$2:$CO$25,MATCH($E7,DEMANDS!$F$2:$F$25,0),FALSE)</f>
        <v>2.0904394127037014</v>
      </c>
      <c r="U7" s="14">
        <f>HLOOKUP(REG_TRA_DEMANDS!U$3,'BY-Demands'!$J$5:$AK$14,MATCH($E7,'BY-Demands'!$I$5:$I$14,0),FALSE)*HLOOKUP(REG_TRA_DEMANDS!$F7,DEMANDS!$H$2:$CO$25,MATCH($E7,DEMANDS!$F$2:$F$25,0),FALSE)/HLOOKUP(2018,DEMANDS!$H$2:$CO$25,MATCH($E7,DEMANDS!$F$2:$F$25,0),FALSE)</f>
        <v>0.64004362867171904</v>
      </c>
      <c r="V7" s="14">
        <f>HLOOKUP(REG_TRA_DEMANDS!V$3,'BY-Demands'!$J$5:$AK$14,MATCH($E7,'BY-Demands'!$I$5:$I$14,0),FALSE)*HLOOKUP(REG_TRA_DEMANDS!$F7,DEMANDS!$H$2:$CO$25,MATCH($E7,DEMANDS!$F$2:$F$25,0),FALSE)/HLOOKUP(2018,DEMANDS!$H$2:$CO$25,MATCH($E7,DEMANDS!$F$2:$F$25,0),FALSE)</f>
        <v>0.7632001754381581</v>
      </c>
      <c r="W7" s="14">
        <f>HLOOKUP(REG_TRA_DEMANDS!W$3,'BY-Demands'!$J$5:$AK$14,MATCH($E7,'BY-Demands'!$I$5:$I$14,0),FALSE)*HLOOKUP(REG_TRA_DEMANDS!$F7,DEMANDS!$H$2:$CO$25,MATCH($E7,DEMANDS!$F$2:$F$25,0),FALSE)/HLOOKUP(2018,DEMANDS!$H$2:$CO$25,MATCH($E7,DEMANDS!$F$2:$F$25,0),FALSE)</f>
        <v>0.6957868006035649</v>
      </c>
      <c r="X7" s="14">
        <f>HLOOKUP(REG_TRA_DEMANDS!X$3,'BY-Demands'!$J$5:$AK$14,MATCH($E7,'BY-Demands'!$I$5:$I$14,0),FALSE)*HLOOKUP(REG_TRA_DEMANDS!$F7,DEMANDS!$H$2:$CO$25,MATCH($E7,DEMANDS!$F$2:$F$25,0),FALSE)/HLOOKUP(2018,DEMANDS!$H$2:$CO$25,MATCH($E7,DEMANDS!$F$2:$F$25,0),FALSE)</f>
        <v>0.46202478393355773</v>
      </c>
      <c r="Y7" s="14">
        <f>HLOOKUP(REG_TRA_DEMANDS!Y$3,'BY-Demands'!$J$5:$AK$14,MATCH($E7,'BY-Demands'!$I$5:$I$14,0),FALSE)*HLOOKUP(REG_TRA_DEMANDS!$F7,DEMANDS!$H$2:$CO$25,MATCH($E7,DEMANDS!$F$2:$F$25,0),FALSE)/HLOOKUP(2018,DEMANDS!$H$2:$CO$25,MATCH($E7,DEMANDS!$F$2:$F$25,0),FALSE)</f>
        <v>1.0326563819886783</v>
      </c>
      <c r="Z7" s="14">
        <f>HLOOKUP(REG_TRA_DEMANDS!Z$3,'BY-Demands'!$J$5:$AK$14,MATCH($E7,'BY-Demands'!$I$5:$I$14,0),FALSE)*HLOOKUP(REG_TRA_DEMANDS!$F7,DEMANDS!$H$2:$CO$25,MATCH($E7,DEMANDS!$F$2:$F$25,0),FALSE)/HLOOKUP(2018,DEMANDS!$H$2:$CO$25,MATCH($E7,DEMANDS!$F$2:$F$25,0),FALSE)</f>
        <v>0.13253365967156872</v>
      </c>
      <c r="AA7" s="14">
        <f>HLOOKUP(REG_TRA_DEMANDS!AA$3,'BY-Demands'!$J$5:$AK$14,MATCH($E7,'BY-Demands'!$I$5:$I$14,0),FALSE)*HLOOKUP(REG_TRA_DEMANDS!$F7,DEMANDS!$H$2:$CO$25,MATCH($E7,DEMANDS!$F$2:$F$25,0),FALSE)/HLOOKUP(2018,DEMANDS!$H$2:$CO$25,MATCH($E7,DEMANDS!$F$2:$F$25,0),FALSE)</f>
        <v>0.55303770086872694</v>
      </c>
      <c r="AB7" s="14">
        <f>HLOOKUP(REG_TRA_DEMANDS!AB$3,'BY-Demands'!$J$5:$AK$14,MATCH($E7,'BY-Demands'!$I$5:$I$14,0),FALSE)*HLOOKUP(REG_TRA_DEMANDS!$F7,DEMANDS!$H$2:$CO$25,MATCH($E7,DEMANDS!$F$2:$F$25,0),FALSE)/HLOOKUP(2018,DEMANDS!$H$2:$CO$25,MATCH($E7,DEMANDS!$F$2:$F$25,0),FALSE)</f>
        <v>0.2892995665154402</v>
      </c>
      <c r="AC7" s="14">
        <f>HLOOKUP(REG_TRA_DEMANDS!AC$3,'BY-Demands'!$J$5:$AK$14,MATCH($E7,'BY-Demands'!$I$5:$I$14,0),FALSE)*HLOOKUP(REG_TRA_DEMANDS!$F7,DEMANDS!$H$2:$CO$25,MATCH($E7,DEMANDS!$F$2:$F$25,0),FALSE)/HLOOKUP(2018,DEMANDS!$H$2:$CO$25,MATCH($E7,DEMANDS!$F$2:$F$25,0),FALSE)</f>
        <v>0.2550605802162681</v>
      </c>
      <c r="AD7" s="14">
        <f>HLOOKUP(REG_TRA_DEMANDS!AD$3,'BY-Demands'!$J$5:$AK$14,MATCH($E7,'BY-Demands'!$I$5:$I$14,0),FALSE)*HLOOKUP(REG_TRA_DEMANDS!$F7,DEMANDS!$H$2:$CO$25,MATCH($E7,DEMANDS!$F$2:$F$25,0),FALSE)/HLOOKUP(2018,DEMANDS!$H$2:$CO$25,MATCH($E7,DEMANDS!$F$2:$F$25,0),FALSE)</f>
        <v>0.28449442064891911</v>
      </c>
      <c r="AE7" s="14">
        <f>HLOOKUP(REG_TRA_DEMANDS!AE$3,'BY-Demands'!$J$5:$AK$14,MATCH($E7,'BY-Demands'!$I$5:$I$14,0),FALSE)*HLOOKUP(REG_TRA_DEMANDS!$F7,DEMANDS!$H$2:$CO$25,MATCH($E7,DEMANDS!$F$2:$F$25,0),FALSE)/HLOOKUP(2018,DEMANDS!$H$2:$CO$25,MATCH($E7,DEMANDS!$F$2:$F$25,0),FALSE)</f>
        <v>0.55187010123727831</v>
      </c>
      <c r="AF7" s="14">
        <f>HLOOKUP(REG_TRA_DEMANDS!AF$3,'BY-Demands'!$J$5:$AK$14,MATCH($E7,'BY-Demands'!$I$5:$I$14,0),FALSE)*HLOOKUP(REG_TRA_DEMANDS!$F7,DEMANDS!$H$2:$CO$25,MATCH($E7,DEMANDS!$F$2:$F$25,0),FALSE)/HLOOKUP(2018,DEMANDS!$H$2:$CO$25,MATCH($E7,DEMANDS!$F$2:$F$25,0),FALSE)</f>
        <v>0.26468469422110324</v>
      </c>
    </row>
    <row r="8" spans="2:32" x14ac:dyDescent="0.2">
      <c r="D8" s="3" t="s">
        <v>59</v>
      </c>
      <c r="E8" s="3" t="str">
        <f>DEMANDS!$F$18</f>
        <v>TRAPM</v>
      </c>
      <c r="F8" s="3">
        <v>2019</v>
      </c>
      <c r="G8" s="14">
        <f>HLOOKUP(REG_TRA_DEMANDS!G$3,'BY-Demands'!$J$5:$AK$14,MATCH($E8,'BY-Demands'!$I$5:$I$14,0),FALSE)*HLOOKUP(REG_TRA_DEMANDS!$F8,DEMANDS!$H$2:$CO$25,MATCH($E8,DEMANDS!$F$2:$F$25,0),FALSE)/HLOOKUP(2018,DEMANDS!$H$2:$CO$25,MATCH($E8,DEMANDS!$F$2:$F$25,0),FALSE)</f>
        <v>0.44504487721842145</v>
      </c>
      <c r="H8" s="14">
        <f>HLOOKUP(REG_TRA_DEMANDS!H$3,'BY-Demands'!$J$5:$AK$14,MATCH($E8,'BY-Demands'!$I$5:$I$14,0),FALSE)*HLOOKUP(REG_TRA_DEMANDS!$F8,DEMANDS!$H$2:$CO$25,MATCH($E8,DEMANDS!$F$2:$F$25,0),FALSE)/HLOOKUP(2018,DEMANDS!$H$2:$CO$25,MATCH($E8,DEMANDS!$F$2:$F$25,0),FALSE)</f>
        <v>7.7937079104025209</v>
      </c>
      <c r="I8" s="14">
        <f>HLOOKUP(REG_TRA_DEMANDS!I$3,'BY-Demands'!$J$5:$AK$14,MATCH($E8,'BY-Demands'!$I$5:$I$14,0),FALSE)*HLOOKUP(REG_TRA_DEMANDS!$F8,DEMANDS!$H$2:$CO$25,MATCH($E8,DEMANDS!$F$2:$F$25,0),FALSE)/HLOOKUP(2018,DEMANDS!$H$2:$CO$25,MATCH($E8,DEMANDS!$F$2:$F$25,0),FALSE)</f>
        <v>1.5870469217794945</v>
      </c>
      <c r="J8" s="14">
        <f>HLOOKUP(REG_TRA_DEMANDS!J$3,'BY-Demands'!$J$5:$AK$14,MATCH($E8,'BY-Demands'!$I$5:$I$14,0),FALSE)*HLOOKUP(REG_TRA_DEMANDS!$F8,DEMANDS!$H$2:$CO$25,MATCH($E8,DEMANDS!$F$2:$F$25,0),FALSE)/HLOOKUP(2018,DEMANDS!$H$2:$CO$25,MATCH($E8,DEMANDS!$F$2:$F$25,0),FALSE)</f>
        <v>0.75371941599977788</v>
      </c>
      <c r="K8" s="14">
        <f>HLOOKUP(REG_TRA_DEMANDS!K$3,'BY-Demands'!$J$5:$AK$14,MATCH($E8,'BY-Demands'!$I$5:$I$14,0),FALSE)*HLOOKUP(REG_TRA_DEMANDS!$F8,DEMANDS!$H$2:$CO$25,MATCH($E8,DEMANDS!$F$2:$F$25,0),FALSE)/HLOOKUP(2018,DEMANDS!$H$2:$CO$25,MATCH($E8,DEMANDS!$F$2:$F$25,0),FALSE)</f>
        <v>0.56707222956060799</v>
      </c>
      <c r="L8" s="14">
        <f>HLOOKUP(REG_TRA_DEMANDS!L$3,'BY-Demands'!$J$5:$AK$14,MATCH($E8,'BY-Demands'!$I$5:$I$14,0),FALSE)*HLOOKUP(REG_TRA_DEMANDS!$F8,DEMANDS!$H$2:$CO$25,MATCH($E8,DEMANDS!$F$2:$F$25,0),FALSE)/HLOOKUP(2018,DEMANDS!$H$2:$CO$25,MATCH($E8,DEMANDS!$F$2:$F$25,0),FALSE)</f>
        <v>0.29215269212908374</v>
      </c>
      <c r="M8" s="14">
        <f>HLOOKUP(REG_TRA_DEMANDS!M$3,'BY-Demands'!$J$5:$AK$14,MATCH($E8,'BY-Demands'!$I$5:$I$14,0),FALSE)*HLOOKUP(REG_TRA_DEMANDS!$F8,DEMANDS!$H$2:$CO$25,MATCH($E8,DEMANDS!$F$2:$F$25,0),FALSE)/HLOOKUP(2018,DEMANDS!$H$2:$CO$25,MATCH($E8,DEMANDS!$F$2:$F$25,0),FALSE)</f>
        <v>0.78692852808848446</v>
      </c>
      <c r="N8" s="14">
        <f>HLOOKUP(REG_TRA_DEMANDS!N$3,'BY-Demands'!$J$5:$AK$14,MATCH($E8,'BY-Demands'!$I$5:$I$14,0),FALSE)*HLOOKUP(REG_TRA_DEMANDS!$F8,DEMANDS!$H$2:$CO$25,MATCH($E8,DEMANDS!$F$2:$F$25,0),FALSE)/HLOOKUP(2018,DEMANDS!$H$2:$CO$25,MATCH($E8,DEMANDS!$F$2:$F$25,0),FALSE)</f>
        <v>1.3661978764195406</v>
      </c>
      <c r="O8" s="14">
        <f>HLOOKUP(REG_TRA_DEMANDS!O$3,'BY-Demands'!$J$5:$AK$14,MATCH($E8,'BY-Demands'!$I$5:$I$14,0),FALSE)*HLOOKUP(REG_TRA_DEMANDS!$F8,DEMANDS!$H$2:$CO$25,MATCH($E8,DEMANDS!$F$2:$F$25,0),FALSE)/HLOOKUP(2018,DEMANDS!$H$2:$CO$25,MATCH($E8,DEMANDS!$F$2:$F$25,0),FALSE)</f>
        <v>0.57898198131513856</v>
      </c>
      <c r="P8" s="14">
        <f>HLOOKUP(REG_TRA_DEMANDS!P$3,'BY-Demands'!$J$5:$AK$14,MATCH($E8,'BY-Demands'!$I$5:$I$14,0),FALSE)*HLOOKUP(REG_TRA_DEMANDS!$F8,DEMANDS!$H$2:$CO$25,MATCH($E8,DEMANDS!$F$2:$F$25,0),FALSE)/HLOOKUP(2018,DEMANDS!$H$2:$CO$25,MATCH($E8,DEMANDS!$F$2:$F$25,0),FALSE)</f>
        <v>0.65358230250256555</v>
      </c>
      <c r="Q8" s="14">
        <f>HLOOKUP(REG_TRA_DEMANDS!Q$3,'BY-Demands'!$J$5:$AK$14,MATCH($E8,'BY-Demands'!$I$5:$I$14,0),FALSE)*HLOOKUP(REG_TRA_DEMANDS!$F8,DEMANDS!$H$2:$CO$25,MATCH($E8,DEMANDS!$F$2:$F$25,0),FALSE)/HLOOKUP(2018,DEMANDS!$H$2:$CO$25,MATCH($E8,DEMANDS!$F$2:$F$25,0),FALSE)</f>
        <v>1.1591453120223312</v>
      </c>
      <c r="R8" s="14">
        <f>HLOOKUP(REG_TRA_DEMANDS!R$3,'BY-Demands'!$J$5:$AK$14,MATCH($E8,'BY-Demands'!$I$5:$I$14,0),FALSE)*HLOOKUP(REG_TRA_DEMANDS!$F8,DEMANDS!$H$2:$CO$25,MATCH($E8,DEMANDS!$F$2:$F$25,0),FALSE)/HLOOKUP(2018,DEMANDS!$H$2:$CO$25,MATCH($E8,DEMANDS!$F$2:$F$25,0),FALSE)</f>
        <v>0.98363731275831134</v>
      </c>
      <c r="S8" s="14">
        <f>HLOOKUP(REG_TRA_DEMANDS!S$3,'BY-Demands'!$J$5:$AK$14,MATCH($E8,'BY-Demands'!$I$5:$I$14,0),FALSE)*HLOOKUP(REG_TRA_DEMANDS!$F8,DEMANDS!$H$2:$CO$25,MATCH($E8,DEMANDS!$F$2:$F$25,0),FALSE)/HLOOKUP(2018,DEMANDS!$H$2:$CO$25,MATCH($E8,DEMANDS!$F$2:$F$25,0),FALSE)</f>
        <v>0.89211010866799778</v>
      </c>
      <c r="T8" s="14">
        <f>HLOOKUP(REG_TRA_DEMANDS!T$3,'BY-Demands'!$J$5:$AK$14,MATCH($E8,'BY-Demands'!$I$5:$I$14,0),FALSE)*HLOOKUP(REG_TRA_DEMANDS!$F8,DEMANDS!$H$2:$CO$25,MATCH($E8,DEMANDS!$F$2:$F$25,0),FALSE)/HLOOKUP(2018,DEMANDS!$H$2:$CO$25,MATCH($E8,DEMANDS!$F$2:$F$25,0),FALSE)</f>
        <v>3.6052969056240896</v>
      </c>
      <c r="U8" s="14">
        <f>HLOOKUP(REG_TRA_DEMANDS!U$3,'BY-Demands'!$J$5:$AK$14,MATCH($E8,'BY-Demands'!$I$5:$I$14,0),FALSE)*HLOOKUP(REG_TRA_DEMANDS!$F8,DEMANDS!$H$2:$CO$25,MATCH($E8,DEMANDS!$F$2:$F$25,0),FALSE)/HLOOKUP(2018,DEMANDS!$H$2:$CO$25,MATCH($E8,DEMANDS!$F$2:$F$25,0),FALSE)</f>
        <v>1.1800127078014957</v>
      </c>
      <c r="V8" s="14">
        <f>HLOOKUP(REG_TRA_DEMANDS!V$3,'BY-Demands'!$J$5:$AK$14,MATCH($E8,'BY-Demands'!$I$5:$I$14,0),FALSE)*HLOOKUP(REG_TRA_DEMANDS!$F8,DEMANDS!$H$2:$CO$25,MATCH($E8,DEMANDS!$F$2:$F$25,0),FALSE)/HLOOKUP(2018,DEMANDS!$H$2:$CO$25,MATCH($E8,DEMANDS!$F$2:$F$25,0),FALSE)</f>
        <v>1.3289979498467648</v>
      </c>
      <c r="W8" s="14">
        <f>HLOOKUP(REG_TRA_DEMANDS!W$3,'BY-Demands'!$J$5:$AK$14,MATCH($E8,'BY-Demands'!$I$5:$I$14,0),FALSE)*HLOOKUP(REG_TRA_DEMANDS!$F8,DEMANDS!$H$2:$CO$25,MATCH($E8,DEMANDS!$F$2:$F$25,0),FALSE)/HLOOKUP(2018,DEMANDS!$H$2:$CO$25,MATCH($E8,DEMANDS!$F$2:$F$25,0),FALSE)</f>
        <v>1.2889705463689798</v>
      </c>
      <c r="X8" s="14">
        <f>HLOOKUP(REG_TRA_DEMANDS!X$3,'BY-Demands'!$J$5:$AK$14,MATCH($E8,'BY-Demands'!$I$5:$I$14,0),FALSE)*HLOOKUP(REG_TRA_DEMANDS!$F8,DEMANDS!$H$2:$CO$25,MATCH($E8,DEMANDS!$F$2:$F$25,0),FALSE)/HLOOKUP(2018,DEMANDS!$H$2:$CO$25,MATCH($E8,DEMANDS!$F$2:$F$25,0),FALSE)</f>
        <v>0.81318189166940957</v>
      </c>
      <c r="Y8" s="14">
        <f>HLOOKUP(REG_TRA_DEMANDS!Y$3,'BY-Demands'!$J$5:$AK$14,MATCH($E8,'BY-Demands'!$I$5:$I$14,0),FALSE)*HLOOKUP(REG_TRA_DEMANDS!$F8,DEMANDS!$H$2:$CO$25,MATCH($E8,DEMANDS!$F$2:$F$25,0),FALSE)/HLOOKUP(2018,DEMANDS!$H$2:$CO$25,MATCH($E8,DEMANDS!$F$2:$F$25,0),FALSE)</f>
        <v>1.8206653161788104</v>
      </c>
      <c r="Z8" s="14">
        <f>HLOOKUP(REG_TRA_DEMANDS!Z$3,'BY-Demands'!$J$5:$AK$14,MATCH($E8,'BY-Demands'!$I$5:$I$14,0),FALSE)*HLOOKUP(REG_TRA_DEMANDS!$F8,DEMANDS!$H$2:$CO$25,MATCH($E8,DEMANDS!$F$2:$F$25,0),FALSE)/HLOOKUP(2018,DEMANDS!$H$2:$CO$25,MATCH($E8,DEMANDS!$F$2:$F$25,0),FALSE)</f>
        <v>0.23862041442976697</v>
      </c>
      <c r="AA8" s="14">
        <f>HLOOKUP(REG_TRA_DEMANDS!AA$3,'BY-Demands'!$J$5:$AK$14,MATCH($E8,'BY-Demands'!$I$5:$I$14,0),FALSE)*HLOOKUP(REG_TRA_DEMANDS!$F8,DEMANDS!$H$2:$CO$25,MATCH($E8,DEMANDS!$F$2:$F$25,0),FALSE)/HLOOKUP(2018,DEMANDS!$H$2:$CO$25,MATCH($E8,DEMANDS!$F$2:$F$25,0),FALSE)</f>
        <v>1.0083408487910557</v>
      </c>
      <c r="AB8" s="14">
        <f>HLOOKUP(REG_TRA_DEMANDS!AB$3,'BY-Demands'!$J$5:$AK$14,MATCH($E8,'BY-Demands'!$I$5:$I$14,0),FALSE)*HLOOKUP(REG_TRA_DEMANDS!$F8,DEMANDS!$H$2:$CO$25,MATCH($E8,DEMANDS!$F$2:$F$25,0),FALSE)/HLOOKUP(2018,DEMANDS!$H$2:$CO$25,MATCH($E8,DEMANDS!$F$2:$F$25,0),FALSE)</f>
        <v>0.54292180091605458</v>
      </c>
      <c r="AC8" s="14">
        <f>HLOOKUP(REG_TRA_DEMANDS!AC$3,'BY-Demands'!$J$5:$AK$14,MATCH($E8,'BY-Demands'!$I$5:$I$14,0),FALSE)*HLOOKUP(REG_TRA_DEMANDS!$F8,DEMANDS!$H$2:$CO$25,MATCH($E8,DEMANDS!$F$2:$F$25,0),FALSE)/HLOOKUP(2018,DEMANDS!$H$2:$CO$25,MATCH($E8,DEMANDS!$F$2:$F$25,0),FALSE)</f>
        <v>0.44291300994417443</v>
      </c>
      <c r="AD8" s="14">
        <f>HLOOKUP(REG_TRA_DEMANDS!AD$3,'BY-Demands'!$J$5:$AK$14,MATCH($E8,'BY-Demands'!$I$5:$I$14,0),FALSE)*HLOOKUP(REG_TRA_DEMANDS!$F8,DEMANDS!$H$2:$CO$25,MATCH($E8,DEMANDS!$F$2:$F$25,0),FALSE)/HLOOKUP(2018,DEMANDS!$H$2:$CO$25,MATCH($E8,DEMANDS!$F$2:$F$25,0),FALSE)</f>
        <v>0.48125689749079964</v>
      </c>
      <c r="AE8" s="14">
        <f>HLOOKUP(REG_TRA_DEMANDS!AE$3,'BY-Demands'!$J$5:$AK$14,MATCH($E8,'BY-Demands'!$I$5:$I$14,0),FALSE)*HLOOKUP(REG_TRA_DEMANDS!$F8,DEMANDS!$H$2:$CO$25,MATCH($E8,DEMANDS!$F$2:$F$25,0),FALSE)/HLOOKUP(2018,DEMANDS!$H$2:$CO$25,MATCH($E8,DEMANDS!$F$2:$F$25,0),FALSE)</f>
        <v>0.88631243709750096</v>
      </c>
      <c r="AF8" s="14">
        <f>HLOOKUP(REG_TRA_DEMANDS!AF$3,'BY-Demands'!$J$5:$AK$14,MATCH($E8,'BY-Demands'!$I$5:$I$14,0),FALSE)*HLOOKUP(REG_TRA_DEMANDS!$F8,DEMANDS!$H$2:$CO$25,MATCH($E8,DEMANDS!$F$2:$F$25,0),FALSE)/HLOOKUP(2018,DEMANDS!$H$2:$CO$25,MATCH($E8,DEMANDS!$F$2:$F$25,0),FALSE)</f>
        <v>0.48743823497682215</v>
      </c>
    </row>
    <row r="9" spans="2:32" x14ac:dyDescent="0.2">
      <c r="D9" s="3" t="s">
        <v>59</v>
      </c>
      <c r="E9" s="3" t="str">
        <f>DEMANDS!$F$18</f>
        <v>TRAPM</v>
      </c>
      <c r="F9" s="3">
        <v>2020</v>
      </c>
      <c r="G9" s="14">
        <f>HLOOKUP(REG_TRA_DEMANDS!G$3,'BY-Demands'!$J$5:$AK$14,MATCH($E9,'BY-Demands'!$I$5:$I$14,0),FALSE)*HLOOKUP(REG_TRA_DEMANDS!$F9,DEMANDS!$H$2:$CO$25,MATCH($E9,DEMANDS!$F$2:$F$25,0),FALSE)/HLOOKUP(2018,DEMANDS!$H$2:$CO$25,MATCH($E9,DEMANDS!$F$2:$F$25,0),FALSE)</f>
        <v>0.32193664473309486</v>
      </c>
      <c r="H9" s="14">
        <f>HLOOKUP(REG_TRA_DEMANDS!H$3,'BY-Demands'!$J$5:$AK$14,MATCH($E9,'BY-Demands'!$I$5:$I$14,0),FALSE)*HLOOKUP(REG_TRA_DEMANDS!$F9,DEMANDS!$H$2:$CO$25,MATCH($E9,DEMANDS!$F$2:$F$25,0),FALSE)/HLOOKUP(2018,DEMANDS!$H$2:$CO$25,MATCH($E9,DEMANDS!$F$2:$F$25,0),FALSE)</f>
        <v>5.637813854608976</v>
      </c>
      <c r="I9" s="14">
        <f>HLOOKUP(REG_TRA_DEMANDS!I$3,'BY-Demands'!$J$5:$AK$14,MATCH($E9,'BY-Demands'!$I$5:$I$14,0),FALSE)*HLOOKUP(REG_TRA_DEMANDS!$F9,DEMANDS!$H$2:$CO$25,MATCH($E9,DEMANDS!$F$2:$F$25,0),FALSE)/HLOOKUP(2018,DEMANDS!$H$2:$CO$25,MATCH($E9,DEMANDS!$F$2:$F$25,0),FALSE)</f>
        <v>1.1480382927336128</v>
      </c>
      <c r="J9" s="14">
        <f>HLOOKUP(REG_TRA_DEMANDS!J$3,'BY-Demands'!$J$5:$AK$14,MATCH($E9,'BY-Demands'!$I$5:$I$14,0),FALSE)*HLOOKUP(REG_TRA_DEMANDS!$F9,DEMANDS!$H$2:$CO$25,MATCH($E9,DEMANDS!$F$2:$F$25,0),FALSE)/HLOOKUP(2018,DEMANDS!$H$2:$CO$25,MATCH($E9,DEMANDS!$F$2:$F$25,0),FALSE)</f>
        <v>0.54522568908947855</v>
      </c>
      <c r="K9" s="14">
        <f>HLOOKUP(REG_TRA_DEMANDS!K$3,'BY-Demands'!$J$5:$AK$14,MATCH($E9,'BY-Demands'!$I$5:$I$14,0),FALSE)*HLOOKUP(REG_TRA_DEMANDS!$F9,DEMANDS!$H$2:$CO$25,MATCH($E9,DEMANDS!$F$2:$F$25,0),FALSE)/HLOOKUP(2018,DEMANDS!$H$2:$CO$25,MATCH($E9,DEMANDS!$F$2:$F$25,0),FALSE)</f>
        <v>0.41020881320348074</v>
      </c>
      <c r="L9" s="14">
        <f>HLOOKUP(REG_TRA_DEMANDS!L$3,'BY-Demands'!$J$5:$AK$14,MATCH($E9,'BY-Demands'!$I$5:$I$14,0),FALSE)*HLOOKUP(REG_TRA_DEMANDS!$F9,DEMANDS!$H$2:$CO$25,MATCH($E9,DEMANDS!$F$2:$F$25,0),FALSE)/HLOOKUP(2018,DEMANDS!$H$2:$CO$25,MATCH($E9,DEMANDS!$F$2:$F$25,0),FALSE)</f>
        <v>0.21133746790128183</v>
      </c>
      <c r="M9" s="14">
        <f>HLOOKUP(REG_TRA_DEMANDS!M$3,'BY-Demands'!$J$5:$AK$14,MATCH($E9,'BY-Demands'!$I$5:$I$14,0),FALSE)*HLOOKUP(REG_TRA_DEMANDS!$F9,DEMANDS!$H$2:$CO$25,MATCH($E9,DEMANDS!$F$2:$F$25,0),FALSE)/HLOOKUP(2018,DEMANDS!$H$2:$CO$25,MATCH($E9,DEMANDS!$F$2:$F$25,0),FALSE)</f>
        <v>0.56924850267004323</v>
      </c>
      <c r="N9" s="14">
        <f>HLOOKUP(REG_TRA_DEMANDS!N$3,'BY-Demands'!$J$5:$AK$14,MATCH($E9,'BY-Demands'!$I$5:$I$14,0),FALSE)*HLOOKUP(REG_TRA_DEMANDS!$F9,DEMANDS!$H$2:$CO$25,MATCH($E9,DEMANDS!$F$2:$F$25,0),FALSE)/HLOOKUP(2018,DEMANDS!$H$2:$CO$25,MATCH($E9,DEMANDS!$F$2:$F$25,0),FALSE)</f>
        <v>0.98828046988197249</v>
      </c>
      <c r="O9" s="14">
        <f>HLOOKUP(REG_TRA_DEMANDS!O$3,'BY-Demands'!$J$5:$AK$14,MATCH($E9,'BY-Demands'!$I$5:$I$14,0),FALSE)*HLOOKUP(REG_TRA_DEMANDS!$F9,DEMANDS!$H$2:$CO$25,MATCH($E9,DEMANDS!$F$2:$F$25,0),FALSE)/HLOOKUP(2018,DEMANDS!$H$2:$CO$25,MATCH($E9,DEMANDS!$F$2:$F$25,0),FALSE)</f>
        <v>0.41882409160736161</v>
      </c>
      <c r="P9" s="14">
        <f>HLOOKUP(REG_TRA_DEMANDS!P$3,'BY-Demands'!$J$5:$AK$14,MATCH($E9,'BY-Demands'!$I$5:$I$14,0),FALSE)*HLOOKUP(REG_TRA_DEMANDS!$F9,DEMANDS!$H$2:$CO$25,MATCH($E9,DEMANDS!$F$2:$F$25,0),FALSE)/HLOOKUP(2018,DEMANDS!$H$2:$CO$25,MATCH($E9,DEMANDS!$F$2:$F$25,0),FALSE)</f>
        <v>0.47278848560105868</v>
      </c>
      <c r="Q9" s="14">
        <f>HLOOKUP(REG_TRA_DEMANDS!Q$3,'BY-Demands'!$J$5:$AK$14,MATCH($E9,'BY-Demands'!$I$5:$I$14,0),FALSE)*HLOOKUP(REG_TRA_DEMANDS!$F9,DEMANDS!$H$2:$CO$25,MATCH($E9,DEMANDS!$F$2:$F$25,0),FALSE)/HLOOKUP(2018,DEMANDS!$H$2:$CO$25,MATCH($E9,DEMANDS!$F$2:$F$25,0),FALSE)</f>
        <v>0.83850274795415447</v>
      </c>
      <c r="R9" s="14">
        <f>HLOOKUP(REG_TRA_DEMANDS!R$3,'BY-Demands'!$J$5:$AK$14,MATCH($E9,'BY-Demands'!$I$5:$I$14,0),FALSE)*HLOOKUP(REG_TRA_DEMANDS!$F9,DEMANDS!$H$2:$CO$25,MATCH($E9,DEMANDS!$F$2:$F$25,0),FALSE)/HLOOKUP(2018,DEMANDS!$H$2:$CO$25,MATCH($E9,DEMANDS!$F$2:$F$25,0),FALSE)</f>
        <v>0.71154373932557857</v>
      </c>
      <c r="S9" s="14">
        <f>HLOOKUP(REG_TRA_DEMANDS!S$3,'BY-Demands'!$J$5:$AK$14,MATCH($E9,'BY-Demands'!$I$5:$I$14,0),FALSE)*HLOOKUP(REG_TRA_DEMANDS!$F9,DEMANDS!$H$2:$CO$25,MATCH($E9,DEMANDS!$F$2:$F$25,0),FALSE)/HLOOKUP(2018,DEMANDS!$H$2:$CO$25,MATCH($E9,DEMANDS!$F$2:$F$25,0),FALSE)</f>
        <v>0.64533477367968184</v>
      </c>
      <c r="T9" s="14">
        <f>HLOOKUP(REG_TRA_DEMANDS!T$3,'BY-Demands'!$J$5:$AK$14,MATCH($E9,'BY-Demands'!$I$5:$I$14,0),FALSE)*HLOOKUP(REG_TRA_DEMANDS!$F9,DEMANDS!$H$2:$CO$25,MATCH($E9,DEMANDS!$F$2:$F$25,0),FALSE)/HLOOKUP(2018,DEMANDS!$H$2:$CO$25,MATCH($E9,DEMANDS!$F$2:$F$25,0),FALSE)</f>
        <v>2.6080003354214218</v>
      </c>
      <c r="U9" s="14">
        <f>HLOOKUP(REG_TRA_DEMANDS!U$3,'BY-Demands'!$J$5:$AK$14,MATCH($E9,'BY-Demands'!$I$5:$I$14,0),FALSE)*HLOOKUP(REG_TRA_DEMANDS!$F9,DEMANDS!$H$2:$CO$25,MATCH($E9,DEMANDS!$F$2:$F$25,0),FALSE)/HLOOKUP(2018,DEMANDS!$H$2:$CO$25,MATCH($E9,DEMANDS!$F$2:$F$25,0),FALSE)</f>
        <v>0.8535978085319772</v>
      </c>
      <c r="V9" s="14">
        <f>HLOOKUP(REG_TRA_DEMANDS!V$3,'BY-Demands'!$J$5:$AK$14,MATCH($E9,'BY-Demands'!$I$5:$I$14,0),FALSE)*HLOOKUP(REG_TRA_DEMANDS!$F9,DEMANDS!$H$2:$CO$25,MATCH($E9,DEMANDS!$F$2:$F$25,0),FALSE)/HLOOKUP(2018,DEMANDS!$H$2:$CO$25,MATCH($E9,DEMANDS!$F$2:$F$25,0),FALSE)</f>
        <v>0.96137078018953437</v>
      </c>
      <c r="W9" s="14">
        <f>HLOOKUP(REG_TRA_DEMANDS!W$3,'BY-Demands'!$J$5:$AK$14,MATCH($E9,'BY-Demands'!$I$5:$I$14,0),FALSE)*HLOOKUP(REG_TRA_DEMANDS!$F9,DEMANDS!$H$2:$CO$25,MATCH($E9,DEMANDS!$F$2:$F$25,0),FALSE)/HLOOKUP(2018,DEMANDS!$H$2:$CO$25,MATCH($E9,DEMANDS!$F$2:$F$25,0),FALSE)</f>
        <v>0.932415749736074</v>
      </c>
      <c r="X9" s="14">
        <f>HLOOKUP(REG_TRA_DEMANDS!X$3,'BY-Demands'!$J$5:$AK$14,MATCH($E9,'BY-Demands'!$I$5:$I$14,0),FALSE)*HLOOKUP(REG_TRA_DEMANDS!$F9,DEMANDS!$H$2:$CO$25,MATCH($E9,DEMANDS!$F$2:$F$25,0),FALSE)/HLOOKUP(2018,DEMANDS!$H$2:$CO$25,MATCH($E9,DEMANDS!$F$2:$F$25,0),FALSE)</f>
        <v>0.58823966562202801</v>
      </c>
      <c r="Y9" s="14">
        <f>HLOOKUP(REG_TRA_DEMANDS!Y$3,'BY-Demands'!$J$5:$AK$14,MATCH($E9,'BY-Demands'!$I$5:$I$14,0),FALSE)*HLOOKUP(REG_TRA_DEMANDS!$F9,DEMANDS!$H$2:$CO$25,MATCH($E9,DEMANDS!$F$2:$F$25,0),FALSE)/HLOOKUP(2018,DEMANDS!$H$2:$CO$25,MATCH($E9,DEMANDS!$F$2:$F$25,0),FALSE)</f>
        <v>1.3170332096303565</v>
      </c>
      <c r="Z9" s="14">
        <f>HLOOKUP(REG_TRA_DEMANDS!Z$3,'BY-Demands'!$J$5:$AK$14,MATCH($E9,'BY-Demands'!$I$5:$I$14,0),FALSE)*HLOOKUP(REG_TRA_DEMANDS!$F9,DEMANDS!$H$2:$CO$25,MATCH($E9,DEMANDS!$F$2:$F$25,0),FALSE)/HLOOKUP(2018,DEMANDS!$H$2:$CO$25,MATCH($E9,DEMANDS!$F$2:$F$25,0),FALSE)</f>
        <v>0.17261327906182664</v>
      </c>
      <c r="AA9" s="14">
        <f>HLOOKUP(REG_TRA_DEMANDS!AA$3,'BY-Demands'!$J$5:$AK$14,MATCH($E9,'BY-Demands'!$I$5:$I$14,0),FALSE)*HLOOKUP(REG_TRA_DEMANDS!$F9,DEMANDS!$H$2:$CO$25,MATCH($E9,DEMANDS!$F$2:$F$25,0),FALSE)/HLOOKUP(2018,DEMANDS!$H$2:$CO$25,MATCH($E9,DEMANDS!$F$2:$F$25,0),FALSE)</f>
        <v>0.72941378774211518</v>
      </c>
      <c r="AB9" s="14">
        <f>HLOOKUP(REG_TRA_DEMANDS!AB$3,'BY-Demands'!$J$5:$AK$14,MATCH($E9,'BY-Demands'!$I$5:$I$14,0),FALSE)*HLOOKUP(REG_TRA_DEMANDS!$F9,DEMANDS!$H$2:$CO$25,MATCH($E9,DEMANDS!$F$2:$F$25,0),FALSE)/HLOOKUP(2018,DEMANDS!$H$2:$CO$25,MATCH($E9,DEMANDS!$F$2:$F$25,0),FALSE)</f>
        <v>0.39273887171064176</v>
      </c>
      <c r="AC9" s="14">
        <f>HLOOKUP(REG_TRA_DEMANDS!AC$3,'BY-Demands'!$J$5:$AK$14,MATCH($E9,'BY-Demands'!$I$5:$I$14,0),FALSE)*HLOOKUP(REG_TRA_DEMANDS!$F9,DEMANDS!$H$2:$CO$25,MATCH($E9,DEMANDS!$F$2:$F$25,0),FALSE)/HLOOKUP(2018,DEMANDS!$H$2:$CO$25,MATCH($E9,DEMANDS!$F$2:$F$25,0),FALSE)</f>
        <v>0.32039449419408184</v>
      </c>
      <c r="AD9" s="14">
        <f>HLOOKUP(REG_TRA_DEMANDS!AD$3,'BY-Demands'!$J$5:$AK$14,MATCH($E9,'BY-Demands'!$I$5:$I$14,0),FALSE)*HLOOKUP(REG_TRA_DEMANDS!$F9,DEMANDS!$H$2:$CO$25,MATCH($E9,DEMANDS!$F$2:$F$25,0),FALSE)/HLOOKUP(2018,DEMANDS!$H$2:$CO$25,MATCH($E9,DEMANDS!$F$2:$F$25,0),FALSE)</f>
        <v>0.34813170258514758</v>
      </c>
      <c r="AE9" s="14">
        <f>HLOOKUP(REG_TRA_DEMANDS!AE$3,'BY-Demands'!$J$5:$AK$14,MATCH($E9,'BY-Demands'!$I$5:$I$14,0),FALSE)*HLOOKUP(REG_TRA_DEMANDS!$F9,DEMANDS!$H$2:$CO$25,MATCH($E9,DEMANDS!$F$2:$F$25,0),FALSE)/HLOOKUP(2018,DEMANDS!$H$2:$CO$25,MATCH($E9,DEMANDS!$F$2:$F$25,0),FALSE)</f>
        <v>0.64114085295794276</v>
      </c>
      <c r="AF9" s="14">
        <f>HLOOKUP(REG_TRA_DEMANDS!AF$3,'BY-Demands'!$J$5:$AK$14,MATCH($E9,'BY-Demands'!$I$5:$I$14,0),FALSE)*HLOOKUP(REG_TRA_DEMANDS!$F9,DEMANDS!$H$2:$CO$25,MATCH($E9,DEMANDS!$F$2:$F$25,0),FALSE)/HLOOKUP(2018,DEMANDS!$H$2:$CO$25,MATCH($E9,DEMANDS!$F$2:$F$25,0),FALSE)</f>
        <v>0.35260315962707711</v>
      </c>
    </row>
    <row r="10" spans="2:32" x14ac:dyDescent="0.2">
      <c r="D10" s="3" t="s">
        <v>59</v>
      </c>
      <c r="E10" s="3" t="str">
        <f>DEMANDS!$F$18</f>
        <v>TRAPM</v>
      </c>
      <c r="F10" s="3">
        <v>2030</v>
      </c>
      <c r="G10" s="14">
        <f>HLOOKUP(REG_TRA_DEMANDS!G$3,'BY-Demands'!$J$5:$AK$14,MATCH($E10,'BY-Demands'!$I$5:$I$14,0),FALSE)*HLOOKUP(REG_TRA_DEMANDS!$F10,DEMANDS!$H$2:$CO$25,MATCH($E10,DEMANDS!$F$2:$F$25,0),FALSE)/HLOOKUP(2018,DEMANDS!$H$2:$CO$25,MATCH($E10,DEMANDS!$F$2:$F$25,0),FALSE)</f>
        <v>0.41768976034488769</v>
      </c>
      <c r="H10" s="14">
        <f>HLOOKUP(REG_TRA_DEMANDS!H$3,'BY-Demands'!$J$5:$AK$14,MATCH($E10,'BY-Demands'!$I$5:$I$14,0),FALSE)*HLOOKUP(REG_TRA_DEMANDS!$F10,DEMANDS!$H$2:$CO$25,MATCH($E10,DEMANDS!$F$2:$F$25,0),FALSE)/HLOOKUP(2018,DEMANDS!$H$2:$CO$25,MATCH($E10,DEMANDS!$F$2:$F$25,0),FALSE)</f>
        <v>7.3146600622399829</v>
      </c>
      <c r="I10" s="14">
        <f>HLOOKUP(REG_TRA_DEMANDS!I$3,'BY-Demands'!$J$5:$AK$14,MATCH($E10,'BY-Demands'!$I$5:$I$14,0),FALSE)*HLOOKUP(REG_TRA_DEMANDS!$F10,DEMANDS!$H$2:$CO$25,MATCH($E10,DEMANDS!$F$2:$F$25,0),FALSE)/HLOOKUP(2018,DEMANDS!$H$2:$CO$25,MATCH($E10,DEMANDS!$F$2:$F$25,0),FALSE)</f>
        <v>1.4894975368716143</v>
      </c>
      <c r="J10" s="14">
        <f>HLOOKUP(REG_TRA_DEMANDS!J$3,'BY-Demands'!$J$5:$AK$14,MATCH($E10,'BY-Demands'!$I$5:$I$14,0),FALSE)*HLOOKUP(REG_TRA_DEMANDS!$F10,DEMANDS!$H$2:$CO$25,MATCH($E10,DEMANDS!$F$2:$F$25,0),FALSE)/HLOOKUP(2018,DEMANDS!$H$2:$CO$25,MATCH($E10,DEMANDS!$F$2:$F$25,0),FALSE)</f>
        <v>0.70739131793607068</v>
      </c>
      <c r="K10" s="14">
        <f>HLOOKUP(REG_TRA_DEMANDS!K$3,'BY-Demands'!$J$5:$AK$14,MATCH($E10,'BY-Demands'!$I$5:$I$14,0),FALSE)*HLOOKUP(REG_TRA_DEMANDS!$F10,DEMANDS!$H$2:$CO$25,MATCH($E10,DEMANDS!$F$2:$F$25,0),FALSE)/HLOOKUP(2018,DEMANDS!$H$2:$CO$25,MATCH($E10,DEMANDS!$F$2:$F$25,0),FALSE)</f>
        <v>0.53221658261479987</v>
      </c>
      <c r="L10" s="14">
        <f>HLOOKUP(REG_TRA_DEMANDS!L$3,'BY-Demands'!$J$5:$AK$14,MATCH($E10,'BY-Demands'!$I$5:$I$14,0),FALSE)*HLOOKUP(REG_TRA_DEMANDS!$F10,DEMANDS!$H$2:$CO$25,MATCH($E10,DEMANDS!$F$2:$F$25,0),FALSE)/HLOOKUP(2018,DEMANDS!$H$2:$CO$25,MATCH($E10,DEMANDS!$F$2:$F$25,0),FALSE)</f>
        <v>0.27419524233647252</v>
      </c>
      <c r="M10" s="14">
        <f>HLOOKUP(REG_TRA_DEMANDS!M$3,'BY-Demands'!$J$5:$AK$14,MATCH($E10,'BY-Demands'!$I$5:$I$14,0),FALSE)*HLOOKUP(REG_TRA_DEMANDS!$F10,DEMANDS!$H$2:$CO$25,MATCH($E10,DEMANDS!$F$2:$F$25,0),FALSE)/HLOOKUP(2018,DEMANDS!$H$2:$CO$25,MATCH($E10,DEMANDS!$F$2:$F$25,0),FALSE)</f>
        <v>0.73855919960295846</v>
      </c>
      <c r="N10" s="14">
        <f>HLOOKUP(REG_TRA_DEMANDS!N$3,'BY-Demands'!$J$5:$AK$14,MATCH($E10,'BY-Demands'!$I$5:$I$14,0),FALSE)*HLOOKUP(REG_TRA_DEMANDS!$F10,DEMANDS!$H$2:$CO$25,MATCH($E10,DEMANDS!$F$2:$F$25,0),FALSE)/HLOOKUP(2018,DEMANDS!$H$2:$CO$25,MATCH($E10,DEMANDS!$F$2:$F$25,0),FALSE)</f>
        <v>1.2822231932023955</v>
      </c>
      <c r="O10" s="14">
        <f>HLOOKUP(REG_TRA_DEMANDS!O$3,'BY-Demands'!$J$5:$AK$14,MATCH($E10,'BY-Demands'!$I$5:$I$14,0),FALSE)*HLOOKUP(REG_TRA_DEMANDS!$F10,DEMANDS!$H$2:$CO$25,MATCH($E10,DEMANDS!$F$2:$F$25,0),FALSE)/HLOOKUP(2018,DEMANDS!$H$2:$CO$25,MATCH($E10,DEMANDS!$F$2:$F$25,0),FALSE)</f>
        <v>0.54339428987706229</v>
      </c>
      <c r="P10" s="14">
        <f>HLOOKUP(REG_TRA_DEMANDS!P$3,'BY-Demands'!$J$5:$AK$14,MATCH($E10,'BY-Demands'!$I$5:$I$14,0),FALSE)*HLOOKUP(REG_TRA_DEMANDS!$F10,DEMANDS!$H$2:$CO$25,MATCH($E10,DEMANDS!$F$2:$F$25,0),FALSE)/HLOOKUP(2018,DEMANDS!$H$2:$CO$25,MATCH($E10,DEMANDS!$F$2:$F$25,0),FALSE)</f>
        <v>0.61340922965837164</v>
      </c>
      <c r="Q10" s="14">
        <f>HLOOKUP(REG_TRA_DEMANDS!Q$3,'BY-Demands'!$J$5:$AK$14,MATCH($E10,'BY-Demands'!$I$5:$I$14,0),FALSE)*HLOOKUP(REG_TRA_DEMANDS!$F10,DEMANDS!$H$2:$CO$25,MATCH($E10,DEMANDS!$F$2:$F$25,0),FALSE)/HLOOKUP(2018,DEMANDS!$H$2:$CO$25,MATCH($E10,DEMANDS!$F$2:$F$25,0),FALSE)</f>
        <v>1.0878973163551044</v>
      </c>
      <c r="R10" s="14">
        <f>HLOOKUP(REG_TRA_DEMANDS!R$3,'BY-Demands'!$J$5:$AK$14,MATCH($E10,'BY-Demands'!$I$5:$I$14,0),FALSE)*HLOOKUP(REG_TRA_DEMANDS!$F10,DEMANDS!$H$2:$CO$25,MATCH($E10,DEMANDS!$F$2:$F$25,0),FALSE)/HLOOKUP(2018,DEMANDS!$H$2:$CO$25,MATCH($E10,DEMANDS!$F$2:$F$25,0),FALSE)</f>
        <v>0.92317708721915415</v>
      </c>
      <c r="S10" s="14">
        <f>HLOOKUP(REG_TRA_DEMANDS!S$3,'BY-Demands'!$J$5:$AK$14,MATCH($E10,'BY-Demands'!$I$5:$I$14,0),FALSE)*HLOOKUP(REG_TRA_DEMANDS!$F10,DEMANDS!$H$2:$CO$25,MATCH($E10,DEMANDS!$F$2:$F$25,0),FALSE)/HLOOKUP(2018,DEMANDS!$H$2:$CO$25,MATCH($E10,DEMANDS!$F$2:$F$25,0),FALSE)</f>
        <v>0.83727569188018924</v>
      </c>
      <c r="T10" s="14">
        <f>HLOOKUP(REG_TRA_DEMANDS!T$3,'BY-Demands'!$J$5:$AK$14,MATCH($E10,'BY-Demands'!$I$5:$I$14,0),FALSE)*HLOOKUP(REG_TRA_DEMANDS!$F10,DEMANDS!$H$2:$CO$25,MATCH($E10,DEMANDS!$F$2:$F$25,0),FALSE)/HLOOKUP(2018,DEMANDS!$H$2:$CO$25,MATCH($E10,DEMANDS!$F$2:$F$25,0),FALSE)</f>
        <v>3.383693819585794</v>
      </c>
      <c r="U10" s="14">
        <f>HLOOKUP(REG_TRA_DEMANDS!U$3,'BY-Demands'!$J$5:$AK$14,MATCH($E10,'BY-Demands'!$I$5:$I$14,0),FALSE)*HLOOKUP(REG_TRA_DEMANDS!$F10,DEMANDS!$H$2:$CO$25,MATCH($E10,DEMANDS!$F$2:$F$25,0),FALSE)/HLOOKUP(2018,DEMANDS!$H$2:$CO$25,MATCH($E10,DEMANDS!$F$2:$F$25,0),FALSE)</f>
        <v>1.1074820773268463</v>
      </c>
      <c r="V10" s="14">
        <f>HLOOKUP(REG_TRA_DEMANDS!V$3,'BY-Demands'!$J$5:$AK$14,MATCH($E10,'BY-Demands'!$I$5:$I$14,0),FALSE)*HLOOKUP(REG_TRA_DEMANDS!$F10,DEMANDS!$H$2:$CO$25,MATCH($E10,DEMANDS!$F$2:$F$25,0),FALSE)/HLOOKUP(2018,DEMANDS!$H$2:$CO$25,MATCH($E10,DEMANDS!$F$2:$F$25,0),FALSE)</f>
        <v>1.247309796350949</v>
      </c>
      <c r="W10" s="14">
        <f>HLOOKUP(REG_TRA_DEMANDS!W$3,'BY-Demands'!$J$5:$AK$14,MATCH($E10,'BY-Demands'!$I$5:$I$14,0),FALSE)*HLOOKUP(REG_TRA_DEMANDS!$F10,DEMANDS!$H$2:$CO$25,MATCH($E10,DEMANDS!$F$2:$F$25,0),FALSE)/HLOOKUP(2018,DEMANDS!$H$2:$CO$25,MATCH($E10,DEMANDS!$F$2:$F$25,0),FALSE)</f>
        <v>1.209742716216559</v>
      </c>
      <c r="X10" s="14">
        <f>HLOOKUP(REG_TRA_DEMANDS!X$3,'BY-Demands'!$J$5:$AK$14,MATCH($E10,'BY-Demands'!$I$5:$I$14,0),FALSE)*HLOOKUP(REG_TRA_DEMANDS!$F10,DEMANDS!$H$2:$CO$25,MATCH($E10,DEMANDS!$F$2:$F$25,0),FALSE)/HLOOKUP(2018,DEMANDS!$H$2:$CO$25,MATCH($E10,DEMANDS!$F$2:$F$25,0),FALSE)</f>
        <v>0.76319887461933211</v>
      </c>
      <c r="Y10" s="14">
        <f>HLOOKUP(REG_TRA_DEMANDS!Y$3,'BY-Demands'!$J$5:$AK$14,MATCH($E10,'BY-Demands'!$I$5:$I$14,0),FALSE)*HLOOKUP(REG_TRA_DEMANDS!$F10,DEMANDS!$H$2:$CO$25,MATCH($E10,DEMANDS!$F$2:$F$25,0),FALSE)/HLOOKUP(2018,DEMANDS!$H$2:$CO$25,MATCH($E10,DEMANDS!$F$2:$F$25,0),FALSE)</f>
        <v>1.7087563491035254</v>
      </c>
      <c r="Z10" s="14">
        <f>HLOOKUP(REG_TRA_DEMANDS!Z$3,'BY-Demands'!$J$5:$AK$14,MATCH($E10,'BY-Demands'!$I$5:$I$14,0),FALSE)*HLOOKUP(REG_TRA_DEMANDS!$F10,DEMANDS!$H$2:$CO$25,MATCH($E10,DEMANDS!$F$2:$F$25,0),FALSE)/HLOOKUP(2018,DEMANDS!$H$2:$CO$25,MATCH($E10,DEMANDS!$F$2:$F$25,0),FALSE)</f>
        <v>0.22395337822898009</v>
      </c>
      <c r="AA10" s="14">
        <f>HLOOKUP(REG_TRA_DEMANDS!AA$3,'BY-Demands'!$J$5:$AK$14,MATCH($E10,'BY-Demands'!$I$5:$I$14,0),FALSE)*HLOOKUP(REG_TRA_DEMANDS!$F10,DEMANDS!$H$2:$CO$25,MATCH($E10,DEMANDS!$F$2:$F$25,0),FALSE)/HLOOKUP(2018,DEMANDS!$H$2:$CO$25,MATCH($E10,DEMANDS!$F$2:$F$25,0),FALSE)</f>
        <v>0.94636219634720298</v>
      </c>
      <c r="AB10" s="14">
        <f>HLOOKUP(REG_TRA_DEMANDS!AB$3,'BY-Demands'!$J$5:$AK$14,MATCH($E10,'BY-Demands'!$I$5:$I$14,0),FALSE)*HLOOKUP(REG_TRA_DEMANDS!$F10,DEMANDS!$H$2:$CO$25,MATCH($E10,DEMANDS!$F$2:$F$25,0),FALSE)/HLOOKUP(2018,DEMANDS!$H$2:$CO$25,MATCH($E10,DEMANDS!$F$2:$F$25,0),FALSE)</f>
        <v>0.50955058359057326</v>
      </c>
      <c r="AC10" s="14">
        <f>HLOOKUP(REG_TRA_DEMANDS!AC$3,'BY-Demands'!$J$5:$AK$14,MATCH($E10,'BY-Demands'!$I$5:$I$14,0),FALSE)*HLOOKUP(REG_TRA_DEMANDS!$F10,DEMANDS!$H$2:$CO$25,MATCH($E10,DEMANDS!$F$2:$F$25,0),FALSE)/HLOOKUP(2018,DEMANDS!$H$2:$CO$25,MATCH($E10,DEMANDS!$F$2:$F$25,0),FALSE)</f>
        <v>0.41568893036919446</v>
      </c>
      <c r="AD10" s="14">
        <f>HLOOKUP(REG_TRA_DEMANDS!AD$3,'BY-Demands'!$J$5:$AK$14,MATCH($E10,'BY-Demands'!$I$5:$I$14,0),FALSE)*HLOOKUP(REG_TRA_DEMANDS!$F10,DEMANDS!$H$2:$CO$25,MATCH($E10,DEMANDS!$F$2:$F$25,0),FALSE)/HLOOKUP(2018,DEMANDS!$H$2:$CO$25,MATCH($E10,DEMANDS!$F$2:$F$25,0),FALSE)</f>
        <v>0.45167597351895944</v>
      </c>
      <c r="AE10" s="14">
        <f>HLOOKUP(REG_TRA_DEMANDS!AE$3,'BY-Demands'!$J$5:$AK$14,MATCH($E10,'BY-Demands'!$I$5:$I$14,0),FALSE)*HLOOKUP(REG_TRA_DEMANDS!$F10,DEMANDS!$H$2:$CO$25,MATCH($E10,DEMANDS!$F$2:$F$25,0),FALSE)/HLOOKUP(2018,DEMANDS!$H$2:$CO$25,MATCH($E10,DEMANDS!$F$2:$F$25,0),FALSE)</f>
        <v>0.83183437983998654</v>
      </c>
      <c r="AF10" s="14">
        <f>HLOOKUP(REG_TRA_DEMANDS!AF$3,'BY-Demands'!$J$5:$AK$14,MATCH($E10,'BY-Demands'!$I$5:$I$14,0),FALSE)*HLOOKUP(REG_TRA_DEMANDS!$F10,DEMANDS!$H$2:$CO$25,MATCH($E10,DEMANDS!$F$2:$F$25,0),FALSE)/HLOOKUP(2018,DEMANDS!$H$2:$CO$25,MATCH($E10,DEMANDS!$F$2:$F$25,0),FALSE)</f>
        <v>0.45747736907548092</v>
      </c>
    </row>
    <row r="11" spans="2:32" x14ac:dyDescent="0.2">
      <c r="D11" s="3" t="s">
        <v>59</v>
      </c>
      <c r="E11" s="3" t="str">
        <f>DEMANDS!$F$18</f>
        <v>TRAPM</v>
      </c>
      <c r="F11" s="3">
        <v>2050</v>
      </c>
      <c r="G11" s="14">
        <f>HLOOKUP(REG_TRA_DEMANDS!G$3,'BY-Demands'!$J$5:$AK$14,MATCH($E11,'BY-Demands'!$I$5:$I$14,0),FALSE)*HLOOKUP(REG_TRA_DEMANDS!$F11,DEMANDS!$H$2:$CO$25,MATCH($E11,DEMANDS!$F$2:$F$25,0),FALSE)/HLOOKUP(2018,DEMANDS!$H$2:$CO$25,MATCH($E11,DEMANDS!$F$2:$F$25,0),FALSE)</f>
        <v>0.41759598665646924</v>
      </c>
      <c r="H11" s="14">
        <f>HLOOKUP(REG_TRA_DEMANDS!H$3,'BY-Demands'!$J$5:$AK$14,MATCH($E11,'BY-Demands'!$I$5:$I$14,0),FALSE)*HLOOKUP(REG_TRA_DEMANDS!$F11,DEMANDS!$H$2:$CO$25,MATCH($E11,DEMANDS!$F$2:$F$25,0),FALSE)/HLOOKUP(2018,DEMANDS!$H$2:$CO$25,MATCH($E11,DEMANDS!$F$2:$F$25,0),FALSE)</f>
        <v>7.3130178801261643</v>
      </c>
      <c r="I11" s="14">
        <f>HLOOKUP(REG_TRA_DEMANDS!I$3,'BY-Demands'!$J$5:$AK$14,MATCH($E11,'BY-Demands'!$I$5:$I$14,0),FALSE)*HLOOKUP(REG_TRA_DEMANDS!$F11,DEMANDS!$H$2:$CO$25,MATCH($E11,DEMANDS!$F$2:$F$25,0),FALSE)/HLOOKUP(2018,DEMANDS!$H$2:$CO$25,MATCH($E11,DEMANDS!$F$2:$F$25,0),FALSE)</f>
        <v>1.4891631363399678</v>
      </c>
      <c r="J11" s="14">
        <f>HLOOKUP(REG_TRA_DEMANDS!J$3,'BY-Demands'!$J$5:$AK$14,MATCH($E11,'BY-Demands'!$I$5:$I$14,0),FALSE)*HLOOKUP(REG_TRA_DEMANDS!$F11,DEMANDS!$H$2:$CO$25,MATCH($E11,DEMANDS!$F$2:$F$25,0),FALSE)/HLOOKUP(2018,DEMANDS!$H$2:$CO$25,MATCH($E11,DEMANDS!$F$2:$F$25,0),FALSE)</f>
        <v>0.70723250462692167</v>
      </c>
      <c r="K11" s="14">
        <f>HLOOKUP(REG_TRA_DEMANDS!K$3,'BY-Demands'!$J$5:$AK$14,MATCH($E11,'BY-Demands'!$I$5:$I$14,0),FALSE)*HLOOKUP(REG_TRA_DEMANDS!$F11,DEMANDS!$H$2:$CO$25,MATCH($E11,DEMANDS!$F$2:$F$25,0),FALSE)/HLOOKUP(2018,DEMANDS!$H$2:$CO$25,MATCH($E11,DEMANDS!$F$2:$F$25,0),FALSE)</f>
        <v>0.5320970970139367</v>
      </c>
      <c r="L11" s="14">
        <f>HLOOKUP(REG_TRA_DEMANDS!L$3,'BY-Demands'!$J$5:$AK$14,MATCH($E11,'BY-Demands'!$I$5:$I$14,0),FALSE)*HLOOKUP(REG_TRA_DEMANDS!$F11,DEMANDS!$H$2:$CO$25,MATCH($E11,DEMANDS!$F$2:$F$25,0),FALSE)/HLOOKUP(2018,DEMANDS!$H$2:$CO$25,MATCH($E11,DEMANDS!$F$2:$F$25,0),FALSE)</f>
        <v>0.27413368397028359</v>
      </c>
      <c r="M11" s="14">
        <f>HLOOKUP(REG_TRA_DEMANDS!M$3,'BY-Demands'!$J$5:$AK$14,MATCH($E11,'BY-Demands'!$I$5:$I$14,0),FALSE)*HLOOKUP(REG_TRA_DEMANDS!$F11,DEMANDS!$H$2:$CO$25,MATCH($E11,DEMANDS!$F$2:$F$25,0),FALSE)/HLOOKUP(2018,DEMANDS!$H$2:$CO$25,MATCH($E11,DEMANDS!$F$2:$F$25,0),FALSE)</f>
        <v>0.73839338892997242</v>
      </c>
      <c r="N11" s="14">
        <f>HLOOKUP(REG_TRA_DEMANDS!N$3,'BY-Demands'!$J$5:$AK$14,MATCH($E11,'BY-Demands'!$I$5:$I$14,0),FALSE)*HLOOKUP(REG_TRA_DEMANDS!$F11,DEMANDS!$H$2:$CO$25,MATCH($E11,DEMANDS!$F$2:$F$25,0),FALSE)/HLOOKUP(2018,DEMANDS!$H$2:$CO$25,MATCH($E11,DEMANDS!$F$2:$F$25,0),FALSE)</f>
        <v>1.2819353269207252</v>
      </c>
      <c r="O11" s="14">
        <f>HLOOKUP(REG_TRA_DEMANDS!O$3,'BY-Demands'!$J$5:$AK$14,MATCH($E11,'BY-Demands'!$I$5:$I$14,0),FALSE)*HLOOKUP(REG_TRA_DEMANDS!$F11,DEMANDS!$H$2:$CO$25,MATCH($E11,DEMANDS!$F$2:$F$25,0),FALSE)/HLOOKUP(2018,DEMANDS!$H$2:$CO$25,MATCH($E11,DEMANDS!$F$2:$F$25,0),FALSE)</f>
        <v>0.54327229481837269</v>
      </c>
      <c r="P11" s="14">
        <f>HLOOKUP(REG_TRA_DEMANDS!P$3,'BY-Demands'!$J$5:$AK$14,MATCH($E11,'BY-Demands'!$I$5:$I$14,0),FALSE)*HLOOKUP(REG_TRA_DEMANDS!$F11,DEMANDS!$H$2:$CO$25,MATCH($E11,DEMANDS!$F$2:$F$25,0),FALSE)/HLOOKUP(2018,DEMANDS!$H$2:$CO$25,MATCH($E11,DEMANDS!$F$2:$F$25,0),FALSE)</f>
        <v>0.61327151585392625</v>
      </c>
      <c r="Q11" s="14">
        <f>HLOOKUP(REG_TRA_DEMANDS!Q$3,'BY-Demands'!$J$5:$AK$14,MATCH($E11,'BY-Demands'!$I$5:$I$14,0),FALSE)*HLOOKUP(REG_TRA_DEMANDS!$F11,DEMANDS!$H$2:$CO$25,MATCH($E11,DEMANDS!$F$2:$F$25,0),FALSE)/HLOOKUP(2018,DEMANDS!$H$2:$CO$25,MATCH($E11,DEMANDS!$F$2:$F$25,0),FALSE)</f>
        <v>1.0876530773201545</v>
      </c>
      <c r="R11" s="14">
        <f>HLOOKUP(REG_TRA_DEMANDS!R$3,'BY-Demands'!$J$5:$AK$14,MATCH($E11,'BY-Demands'!$I$5:$I$14,0),FALSE)*HLOOKUP(REG_TRA_DEMANDS!$F11,DEMANDS!$H$2:$CO$25,MATCH($E11,DEMANDS!$F$2:$F$25,0),FALSE)/HLOOKUP(2018,DEMANDS!$H$2:$CO$25,MATCH($E11,DEMANDS!$F$2:$F$25,0),FALSE)</f>
        <v>0.92296982879735212</v>
      </c>
      <c r="S11" s="14">
        <f>HLOOKUP(REG_TRA_DEMANDS!S$3,'BY-Demands'!$J$5:$AK$14,MATCH($E11,'BY-Demands'!$I$5:$I$14,0),FALSE)*HLOOKUP(REG_TRA_DEMANDS!$F11,DEMANDS!$H$2:$CO$25,MATCH($E11,DEMANDS!$F$2:$F$25,0),FALSE)/HLOOKUP(2018,DEMANDS!$H$2:$CO$25,MATCH($E11,DEMANDS!$F$2:$F$25,0),FALSE)</f>
        <v>0.83708771880230992</v>
      </c>
      <c r="T11" s="14">
        <f>HLOOKUP(REG_TRA_DEMANDS!T$3,'BY-Demands'!$J$5:$AK$14,MATCH($E11,'BY-Demands'!$I$5:$I$14,0),FALSE)*HLOOKUP(REG_TRA_DEMANDS!$F11,DEMANDS!$H$2:$CO$25,MATCH($E11,DEMANDS!$F$2:$F$25,0),FALSE)/HLOOKUP(2018,DEMANDS!$H$2:$CO$25,MATCH($E11,DEMANDS!$F$2:$F$25,0),FALSE)</f>
        <v>3.3829341613895312</v>
      </c>
      <c r="U11" s="14">
        <f>HLOOKUP(REG_TRA_DEMANDS!U$3,'BY-Demands'!$J$5:$AK$14,MATCH($E11,'BY-Demands'!$I$5:$I$14,0),FALSE)*HLOOKUP(REG_TRA_DEMANDS!$F11,DEMANDS!$H$2:$CO$25,MATCH($E11,DEMANDS!$F$2:$F$25,0),FALSE)/HLOOKUP(2018,DEMANDS!$H$2:$CO$25,MATCH($E11,DEMANDS!$F$2:$F$25,0),FALSE)</f>
        <v>1.1072334414034699</v>
      </c>
      <c r="V11" s="14">
        <f>HLOOKUP(REG_TRA_DEMANDS!V$3,'BY-Demands'!$J$5:$AK$14,MATCH($E11,'BY-Demands'!$I$5:$I$14,0),FALSE)*HLOOKUP(REG_TRA_DEMANDS!$F11,DEMANDS!$H$2:$CO$25,MATCH($E11,DEMANDS!$F$2:$F$25,0),FALSE)/HLOOKUP(2018,DEMANDS!$H$2:$CO$25,MATCH($E11,DEMANDS!$F$2:$F$25,0),FALSE)</f>
        <v>1.2470297683222329</v>
      </c>
      <c r="W11" s="14">
        <f>HLOOKUP(REG_TRA_DEMANDS!W$3,'BY-Demands'!$J$5:$AK$14,MATCH($E11,'BY-Demands'!$I$5:$I$14,0),FALSE)*HLOOKUP(REG_TRA_DEMANDS!$F11,DEMANDS!$H$2:$CO$25,MATCH($E11,DEMANDS!$F$2:$F$25,0),FALSE)/HLOOKUP(2018,DEMANDS!$H$2:$CO$25,MATCH($E11,DEMANDS!$F$2:$F$25,0),FALSE)</f>
        <v>1.2094711222075432</v>
      </c>
      <c r="X11" s="14">
        <f>HLOOKUP(REG_TRA_DEMANDS!X$3,'BY-Demands'!$J$5:$AK$14,MATCH($E11,'BY-Demands'!$I$5:$I$14,0),FALSE)*HLOOKUP(REG_TRA_DEMANDS!$F11,DEMANDS!$H$2:$CO$25,MATCH($E11,DEMANDS!$F$2:$F$25,0),FALSE)/HLOOKUP(2018,DEMANDS!$H$2:$CO$25,MATCH($E11,DEMANDS!$F$2:$F$25,0),FALSE)</f>
        <v>0.76302753220143149</v>
      </c>
      <c r="Y11" s="14">
        <f>HLOOKUP(REG_TRA_DEMANDS!Y$3,'BY-Demands'!$J$5:$AK$14,MATCH($E11,'BY-Demands'!$I$5:$I$14,0),FALSE)*HLOOKUP(REG_TRA_DEMANDS!$F11,DEMANDS!$H$2:$CO$25,MATCH($E11,DEMANDS!$F$2:$F$25,0),FALSE)/HLOOKUP(2018,DEMANDS!$H$2:$CO$25,MATCH($E11,DEMANDS!$F$2:$F$25,0),FALSE)</f>
        <v>1.7083727237416502</v>
      </c>
      <c r="Z11" s="14">
        <f>HLOOKUP(REG_TRA_DEMANDS!Z$3,'BY-Demands'!$J$5:$AK$14,MATCH($E11,'BY-Demands'!$I$5:$I$14,0),FALSE)*HLOOKUP(REG_TRA_DEMANDS!$F11,DEMANDS!$H$2:$CO$25,MATCH($E11,DEMANDS!$F$2:$F$25,0),FALSE)/HLOOKUP(2018,DEMANDS!$H$2:$CO$25,MATCH($E11,DEMANDS!$F$2:$F$25,0),FALSE)</f>
        <v>0.22390309944241621</v>
      </c>
      <c r="AA11" s="14">
        <f>HLOOKUP(REG_TRA_DEMANDS!AA$3,'BY-Demands'!$J$5:$AK$14,MATCH($E11,'BY-Demands'!$I$5:$I$14,0),FALSE)*HLOOKUP(REG_TRA_DEMANDS!$F11,DEMANDS!$H$2:$CO$25,MATCH($E11,DEMANDS!$F$2:$F$25,0),FALSE)/HLOOKUP(2018,DEMANDS!$H$2:$CO$25,MATCH($E11,DEMANDS!$F$2:$F$25,0),FALSE)</f>
        <v>0.94614973273866743</v>
      </c>
      <c r="AB11" s="14">
        <f>HLOOKUP(REG_TRA_DEMANDS!AB$3,'BY-Demands'!$J$5:$AK$14,MATCH($E11,'BY-Demands'!$I$5:$I$14,0),FALSE)*HLOOKUP(REG_TRA_DEMANDS!$F11,DEMANDS!$H$2:$CO$25,MATCH($E11,DEMANDS!$F$2:$F$25,0),FALSE)/HLOOKUP(2018,DEMANDS!$H$2:$CO$25,MATCH($E11,DEMANDS!$F$2:$F$25,0),FALSE)</f>
        <v>0.50943618663332069</v>
      </c>
      <c r="AC11" s="14">
        <f>HLOOKUP(REG_TRA_DEMANDS!AC$3,'BY-Demands'!$J$5:$AK$14,MATCH($E11,'BY-Demands'!$I$5:$I$14,0),FALSE)*HLOOKUP(REG_TRA_DEMANDS!$F11,DEMANDS!$H$2:$CO$25,MATCH($E11,DEMANDS!$F$2:$F$25,0),FALSE)/HLOOKUP(2018,DEMANDS!$H$2:$CO$25,MATCH($E11,DEMANDS!$F$2:$F$25,0),FALSE)</f>
        <v>0.41559560587830136</v>
      </c>
      <c r="AD11" s="14">
        <f>HLOOKUP(REG_TRA_DEMANDS!AD$3,'BY-Demands'!$J$5:$AK$14,MATCH($E11,'BY-Demands'!$I$5:$I$14,0),FALSE)*HLOOKUP(REG_TRA_DEMANDS!$F11,DEMANDS!$H$2:$CO$25,MATCH($E11,DEMANDS!$F$2:$F$25,0),FALSE)/HLOOKUP(2018,DEMANDS!$H$2:$CO$25,MATCH($E11,DEMANDS!$F$2:$F$25,0),FALSE)</f>
        <v>0.45157456973551047</v>
      </c>
      <c r="AE11" s="14">
        <f>HLOOKUP(REG_TRA_DEMANDS!AE$3,'BY-Demands'!$J$5:$AK$14,MATCH($E11,'BY-Demands'!$I$5:$I$14,0),FALSE)*HLOOKUP(REG_TRA_DEMANDS!$F11,DEMANDS!$H$2:$CO$25,MATCH($E11,DEMANDS!$F$2:$F$25,0),FALSE)/HLOOKUP(2018,DEMANDS!$H$2:$CO$25,MATCH($E11,DEMANDS!$F$2:$F$25,0),FALSE)</f>
        <v>0.83164762836710771</v>
      </c>
      <c r="AF11" s="14">
        <f>HLOOKUP(REG_TRA_DEMANDS!AF$3,'BY-Demands'!$J$5:$AK$14,MATCH($E11,'BY-Demands'!$I$5:$I$14,0),FALSE)*HLOOKUP(REG_TRA_DEMANDS!$F11,DEMANDS!$H$2:$CO$25,MATCH($E11,DEMANDS!$F$2:$F$25,0),FALSE)/HLOOKUP(2018,DEMANDS!$H$2:$CO$25,MATCH($E11,DEMANDS!$F$2:$F$25,0),FALSE)</f>
        <v>0.45737466284626727</v>
      </c>
    </row>
    <row r="12" spans="2:32" x14ac:dyDescent="0.2">
      <c r="D12" s="3" t="s">
        <v>59</v>
      </c>
      <c r="E12" s="3" t="str">
        <f>DEMANDS!$F$19</f>
        <v>TRAPL</v>
      </c>
      <c r="F12" s="3">
        <v>2019</v>
      </c>
      <c r="G12" s="14">
        <f>HLOOKUP(REG_TRA_DEMANDS!G$3,'BY-Demands'!$J$5:$AK$14,MATCH($E12,'BY-Demands'!$I$5:$I$14,0),FALSE)*HLOOKUP(REG_TRA_DEMANDS!$F12,DEMANDS!$H$2:$CO$25,MATCH($E12,DEMANDS!$F$2:$F$25,0),FALSE)/HLOOKUP(2018,DEMANDS!$H$2:$CO$25,MATCH($E12,DEMANDS!$F$2:$F$25,0),FALSE)</f>
        <v>0.37926872049762789</v>
      </c>
      <c r="H12" s="14">
        <f>HLOOKUP(REG_TRA_DEMANDS!H$3,'BY-Demands'!$J$5:$AK$14,MATCH($E12,'BY-Demands'!$I$5:$I$14,0),FALSE)*HLOOKUP(REG_TRA_DEMANDS!$F12,DEMANDS!$H$2:$CO$25,MATCH($E12,DEMANDS!$F$2:$F$25,0),FALSE)/HLOOKUP(2018,DEMANDS!$H$2:$CO$25,MATCH($E12,DEMANDS!$F$2:$F$25,0),FALSE)</f>
        <v>6.7564300396473245</v>
      </c>
      <c r="I12" s="14">
        <f>HLOOKUP(REG_TRA_DEMANDS!I$3,'BY-Demands'!$J$5:$AK$14,MATCH($E12,'BY-Demands'!$I$5:$I$14,0),FALSE)*HLOOKUP(REG_TRA_DEMANDS!$F12,DEMANDS!$H$2:$CO$25,MATCH($E12,DEMANDS!$F$2:$F$25,0),FALSE)/HLOOKUP(2018,DEMANDS!$H$2:$CO$25,MATCH($E12,DEMANDS!$F$2:$F$25,0),FALSE)</f>
        <v>1.3651288565890147</v>
      </c>
      <c r="J12" s="14">
        <f>HLOOKUP(REG_TRA_DEMANDS!J$3,'BY-Demands'!$J$5:$AK$14,MATCH($E12,'BY-Demands'!$I$5:$I$14,0),FALSE)*HLOOKUP(REG_TRA_DEMANDS!$F12,DEMANDS!$H$2:$CO$25,MATCH($E12,DEMANDS!$F$2:$F$25,0),FALSE)/HLOOKUP(2018,DEMANDS!$H$2:$CO$25,MATCH($E12,DEMANDS!$F$2:$F$25,0),FALSE)</f>
        <v>0.6573642766274751</v>
      </c>
      <c r="K12" s="14">
        <f>HLOOKUP(REG_TRA_DEMANDS!K$3,'BY-Demands'!$J$5:$AK$14,MATCH($E12,'BY-Demands'!$I$5:$I$14,0),FALSE)*HLOOKUP(REG_TRA_DEMANDS!$F12,DEMANDS!$H$2:$CO$25,MATCH($E12,DEMANDS!$F$2:$F$25,0),FALSE)/HLOOKUP(2018,DEMANDS!$H$2:$CO$25,MATCH($E12,DEMANDS!$F$2:$F$25,0),FALSE)</f>
        <v>0.48841646133907779</v>
      </c>
      <c r="L12" s="14">
        <f>HLOOKUP(REG_TRA_DEMANDS!L$3,'BY-Demands'!$J$5:$AK$14,MATCH($E12,'BY-Demands'!$I$5:$I$14,0),FALSE)*HLOOKUP(REG_TRA_DEMANDS!$F12,DEMANDS!$H$2:$CO$25,MATCH($E12,DEMANDS!$F$2:$F$25,0),FALSE)/HLOOKUP(2018,DEMANDS!$H$2:$CO$25,MATCH($E12,DEMANDS!$F$2:$F$25,0),FALSE)</f>
        <v>0.251491627138621</v>
      </c>
      <c r="M12" s="14">
        <f>HLOOKUP(REG_TRA_DEMANDS!M$3,'BY-Demands'!$J$5:$AK$14,MATCH($E12,'BY-Demands'!$I$5:$I$14,0),FALSE)*HLOOKUP(REG_TRA_DEMANDS!$F12,DEMANDS!$H$2:$CO$25,MATCH($E12,DEMANDS!$F$2:$F$25,0),FALSE)/HLOOKUP(2018,DEMANDS!$H$2:$CO$25,MATCH($E12,DEMANDS!$F$2:$F$25,0),FALSE)</f>
        <v>0.68336533267305366</v>
      </c>
      <c r="N12" s="14">
        <f>HLOOKUP(REG_TRA_DEMANDS!N$3,'BY-Demands'!$J$5:$AK$14,MATCH($E12,'BY-Demands'!$I$5:$I$14,0),FALSE)*HLOOKUP(REG_TRA_DEMANDS!$F12,DEMANDS!$H$2:$CO$25,MATCH($E12,DEMANDS!$F$2:$F$25,0),FALSE)/HLOOKUP(2018,DEMANDS!$H$2:$CO$25,MATCH($E12,DEMANDS!$F$2:$F$25,0),FALSE)</f>
        <v>1.162072263976734</v>
      </c>
      <c r="O12" s="14">
        <f>HLOOKUP(REG_TRA_DEMANDS!O$3,'BY-Demands'!$J$5:$AK$14,MATCH($E12,'BY-Demands'!$I$5:$I$14,0),FALSE)*HLOOKUP(REG_TRA_DEMANDS!$F12,DEMANDS!$H$2:$CO$25,MATCH($E12,DEMANDS!$F$2:$F$25,0),FALSE)/HLOOKUP(2018,DEMANDS!$H$2:$CO$25,MATCH($E12,DEMANDS!$F$2:$F$25,0),FALSE)</f>
        <v>0.50087352131013296</v>
      </c>
      <c r="P12" s="14">
        <f>HLOOKUP(REG_TRA_DEMANDS!P$3,'BY-Demands'!$J$5:$AK$14,MATCH($E12,'BY-Demands'!$I$5:$I$14,0),FALSE)*HLOOKUP(REG_TRA_DEMANDS!$F12,DEMANDS!$H$2:$CO$25,MATCH($E12,DEMANDS!$F$2:$F$25,0),FALSE)/HLOOKUP(2018,DEMANDS!$H$2:$CO$25,MATCH($E12,DEMANDS!$F$2:$F$25,0),FALSE)</f>
        <v>0.5550828629753175</v>
      </c>
      <c r="Q12" s="14">
        <f>HLOOKUP(REG_TRA_DEMANDS!Q$3,'BY-Demands'!$J$5:$AK$14,MATCH($E12,'BY-Demands'!$I$5:$I$14,0),FALSE)*HLOOKUP(REG_TRA_DEMANDS!$F12,DEMANDS!$H$2:$CO$25,MATCH($E12,DEMANDS!$F$2:$F$25,0),FALSE)/HLOOKUP(2018,DEMANDS!$H$2:$CO$25,MATCH($E12,DEMANDS!$F$2:$F$25,0),FALSE)</f>
        <v>0.98659875855138779</v>
      </c>
      <c r="R12" s="14">
        <f>HLOOKUP(REG_TRA_DEMANDS!R$3,'BY-Demands'!$J$5:$AK$14,MATCH($E12,'BY-Demands'!$I$5:$I$14,0),FALSE)*HLOOKUP(REG_TRA_DEMANDS!$F12,DEMANDS!$H$2:$CO$25,MATCH($E12,DEMANDS!$F$2:$F$25,0),FALSE)/HLOOKUP(2018,DEMANDS!$H$2:$CO$25,MATCH($E12,DEMANDS!$F$2:$F$25,0),FALSE)</f>
        <v>0.84482869568365948</v>
      </c>
      <c r="S12" s="14">
        <f>HLOOKUP(REG_TRA_DEMANDS!S$3,'BY-Demands'!$J$5:$AK$14,MATCH($E12,'BY-Demands'!$I$5:$I$14,0),FALSE)*HLOOKUP(REG_TRA_DEMANDS!$F12,DEMANDS!$H$2:$CO$25,MATCH($E12,DEMANDS!$F$2:$F$25,0),FALSE)/HLOOKUP(2018,DEMANDS!$H$2:$CO$25,MATCH($E12,DEMANDS!$F$2:$F$25,0),FALSE)</f>
        <v>0.75747508723845136</v>
      </c>
      <c r="T12" s="14">
        <f>HLOOKUP(REG_TRA_DEMANDS!T$3,'BY-Demands'!$J$5:$AK$14,MATCH($E12,'BY-Demands'!$I$5:$I$14,0),FALSE)*HLOOKUP(REG_TRA_DEMANDS!$F12,DEMANDS!$H$2:$CO$25,MATCH($E12,DEMANDS!$F$2:$F$25,0),FALSE)/HLOOKUP(2018,DEMANDS!$H$2:$CO$25,MATCH($E12,DEMANDS!$F$2:$F$25,0),FALSE)</f>
        <v>3.0886844490300494</v>
      </c>
      <c r="U12" s="14">
        <f>HLOOKUP(REG_TRA_DEMANDS!U$3,'BY-Demands'!$J$5:$AK$14,MATCH($E12,'BY-Demands'!$I$5:$I$14,0),FALSE)*HLOOKUP(REG_TRA_DEMANDS!$F12,DEMANDS!$H$2:$CO$25,MATCH($E12,DEMANDS!$F$2:$F$25,0),FALSE)/HLOOKUP(2018,DEMANDS!$H$2:$CO$25,MATCH($E12,DEMANDS!$F$2:$F$25,0),FALSE)</f>
        <v>1.0271865360143977</v>
      </c>
      <c r="V12" s="14">
        <f>HLOOKUP(REG_TRA_DEMANDS!V$3,'BY-Demands'!$J$5:$AK$14,MATCH($E12,'BY-Demands'!$I$5:$I$14,0),FALSE)*HLOOKUP(REG_TRA_DEMANDS!$F12,DEMANDS!$H$2:$CO$25,MATCH($E12,DEMANDS!$F$2:$F$25,0),FALSE)/HLOOKUP(2018,DEMANDS!$H$2:$CO$25,MATCH($E12,DEMANDS!$F$2:$F$25,0),FALSE)</f>
        <v>1.1378934179320885</v>
      </c>
      <c r="W12" s="14">
        <f>HLOOKUP(REG_TRA_DEMANDS!W$3,'BY-Demands'!$J$5:$AK$14,MATCH($E12,'BY-Demands'!$I$5:$I$14,0),FALSE)*HLOOKUP(REG_TRA_DEMANDS!$F12,DEMANDS!$H$2:$CO$25,MATCH($E12,DEMANDS!$F$2:$F$25,0),FALSE)/HLOOKUP(2018,DEMANDS!$H$2:$CO$25,MATCH($E12,DEMANDS!$F$2:$F$25,0),FALSE)</f>
        <v>1.1008328480688923</v>
      </c>
      <c r="X12" s="14">
        <f>HLOOKUP(REG_TRA_DEMANDS!X$3,'BY-Demands'!$J$5:$AK$14,MATCH($E12,'BY-Demands'!$I$5:$I$14,0),FALSE)*HLOOKUP(REG_TRA_DEMANDS!$F12,DEMANDS!$H$2:$CO$25,MATCH($E12,DEMANDS!$F$2:$F$25,0),FALSE)/HLOOKUP(2018,DEMANDS!$H$2:$CO$25,MATCH($E12,DEMANDS!$F$2:$F$25,0),FALSE)</f>
        <v>0.69324706204747966</v>
      </c>
      <c r="Y12" s="14">
        <f>HLOOKUP(REG_TRA_DEMANDS!Y$3,'BY-Demands'!$J$5:$AK$14,MATCH($E12,'BY-Demands'!$I$5:$I$14,0),FALSE)*HLOOKUP(REG_TRA_DEMANDS!$F12,DEMANDS!$H$2:$CO$25,MATCH($E12,DEMANDS!$F$2:$F$25,0),FALSE)/HLOOKUP(2018,DEMANDS!$H$2:$CO$25,MATCH($E12,DEMANDS!$F$2:$F$25,0),FALSE)</f>
        <v>1.5750464525866097</v>
      </c>
      <c r="Z12" s="14">
        <f>HLOOKUP(REG_TRA_DEMANDS!Z$3,'BY-Demands'!$J$5:$AK$14,MATCH($E12,'BY-Demands'!$I$5:$I$14,0),FALSE)*HLOOKUP(REG_TRA_DEMANDS!$F12,DEMANDS!$H$2:$CO$25,MATCH($E12,DEMANDS!$F$2:$F$25,0),FALSE)/HLOOKUP(2018,DEMANDS!$H$2:$CO$25,MATCH($E12,DEMANDS!$F$2:$F$25,0),FALSE)</f>
        <v>0.20319350320920349</v>
      </c>
      <c r="AA12" s="14">
        <f>HLOOKUP(REG_TRA_DEMANDS!AA$3,'BY-Demands'!$J$5:$AK$14,MATCH($E12,'BY-Demands'!$I$5:$I$14,0),FALSE)*HLOOKUP(REG_TRA_DEMANDS!$F12,DEMANDS!$H$2:$CO$25,MATCH($E12,DEMANDS!$F$2:$F$25,0),FALSE)/HLOOKUP(2018,DEMANDS!$H$2:$CO$25,MATCH($E12,DEMANDS!$F$2:$F$25,0),FALSE)</f>
        <v>0.87339211119017246</v>
      </c>
      <c r="AB12" s="14">
        <f>HLOOKUP(REG_TRA_DEMANDS!AB$3,'BY-Demands'!$J$5:$AK$14,MATCH($E12,'BY-Demands'!$I$5:$I$14,0),FALSE)*HLOOKUP(REG_TRA_DEMANDS!$F12,DEMANDS!$H$2:$CO$25,MATCH($E12,DEMANDS!$F$2:$F$25,0),FALSE)/HLOOKUP(2018,DEMANDS!$H$2:$CO$25,MATCH($E12,DEMANDS!$F$2:$F$25,0),FALSE)</f>
        <v>0.4577994904920954</v>
      </c>
      <c r="AC12" s="14">
        <f>HLOOKUP(REG_TRA_DEMANDS!AC$3,'BY-Demands'!$J$5:$AK$14,MATCH($E12,'BY-Demands'!$I$5:$I$14,0),FALSE)*HLOOKUP(REG_TRA_DEMANDS!$F12,DEMANDS!$H$2:$CO$25,MATCH($E12,DEMANDS!$F$2:$F$25,0),FALSE)/HLOOKUP(2018,DEMANDS!$H$2:$CO$25,MATCH($E12,DEMANDS!$F$2:$F$25,0),FALSE)</f>
        <v>0.3815792132296843</v>
      </c>
      <c r="AD12" s="14">
        <f>HLOOKUP(REG_TRA_DEMANDS!AD$3,'BY-Demands'!$J$5:$AK$14,MATCH($E12,'BY-Demands'!$I$5:$I$14,0),FALSE)*HLOOKUP(REG_TRA_DEMANDS!$F12,DEMANDS!$H$2:$CO$25,MATCH($E12,DEMANDS!$F$2:$F$25,0),FALSE)/HLOOKUP(2018,DEMANDS!$H$2:$CO$25,MATCH($E12,DEMANDS!$F$2:$F$25,0),FALSE)</f>
        <v>0.40809739213380453</v>
      </c>
      <c r="AE12" s="14">
        <f>HLOOKUP(REG_TRA_DEMANDS!AE$3,'BY-Demands'!$J$5:$AK$14,MATCH($E12,'BY-Demands'!$I$5:$I$14,0),FALSE)*HLOOKUP(REG_TRA_DEMANDS!$F12,DEMANDS!$H$2:$CO$25,MATCH($E12,DEMANDS!$F$2:$F$25,0),FALSE)/HLOOKUP(2018,DEMANDS!$H$2:$CO$25,MATCH($E12,DEMANDS!$F$2:$F$25,0),FALSE)</f>
        <v>0.75174517940800556</v>
      </c>
      <c r="AF12" s="14">
        <f>HLOOKUP(REG_TRA_DEMANDS!AF$3,'BY-Demands'!$J$5:$AK$14,MATCH($E12,'BY-Demands'!$I$5:$I$14,0),FALSE)*HLOOKUP(REG_TRA_DEMANDS!$F12,DEMANDS!$H$2:$CO$25,MATCH($E12,DEMANDS!$F$2:$F$25,0),FALSE)/HLOOKUP(2018,DEMANDS!$H$2:$CO$25,MATCH($E12,DEMANDS!$F$2:$F$25,0),FALSE)</f>
        <v>0.43424277040967463</v>
      </c>
    </row>
    <row r="13" spans="2:32" x14ac:dyDescent="0.2">
      <c r="D13" s="3" t="s">
        <v>59</v>
      </c>
      <c r="E13" s="3" t="str">
        <f>DEMANDS!$F$19</f>
        <v>TRAPL</v>
      </c>
      <c r="F13" s="3">
        <v>2020</v>
      </c>
      <c r="G13" s="14">
        <f>HLOOKUP(REG_TRA_DEMANDS!G$3,'BY-Demands'!$J$5:$AK$14,MATCH($E13,'BY-Demands'!$I$5:$I$14,0),FALSE)*HLOOKUP(REG_TRA_DEMANDS!$F13,DEMANDS!$H$2:$CO$25,MATCH($E13,DEMANDS!$F$2:$F$25,0),FALSE)/HLOOKUP(2018,DEMANDS!$H$2:$CO$25,MATCH($E13,DEMANDS!$F$2:$F$25,0),FALSE)</f>
        <v>0.27435547637321495</v>
      </c>
      <c r="H13" s="14">
        <f>HLOOKUP(REG_TRA_DEMANDS!H$3,'BY-Demands'!$J$5:$AK$14,MATCH($E13,'BY-Demands'!$I$5:$I$14,0),FALSE)*HLOOKUP(REG_TRA_DEMANDS!$F13,DEMANDS!$H$2:$CO$25,MATCH($E13,DEMANDS!$F$2:$F$25,0),FALSE)/HLOOKUP(2018,DEMANDS!$H$2:$CO$25,MATCH($E13,DEMANDS!$F$2:$F$25,0),FALSE)</f>
        <v>4.8874675973215007</v>
      </c>
      <c r="I13" s="14">
        <f>HLOOKUP(REG_TRA_DEMANDS!I$3,'BY-Demands'!$J$5:$AK$14,MATCH($E13,'BY-Demands'!$I$5:$I$14,0),FALSE)*HLOOKUP(REG_TRA_DEMANDS!$F13,DEMANDS!$H$2:$CO$25,MATCH($E13,DEMANDS!$F$2:$F$25,0),FALSE)/HLOOKUP(2018,DEMANDS!$H$2:$CO$25,MATCH($E13,DEMANDS!$F$2:$F$25,0),FALSE)</f>
        <v>0.98750716185845822</v>
      </c>
      <c r="J13" s="14">
        <f>HLOOKUP(REG_TRA_DEMANDS!J$3,'BY-Demands'!$J$5:$AK$14,MATCH($E13,'BY-Demands'!$I$5:$I$14,0),FALSE)*HLOOKUP(REG_TRA_DEMANDS!$F13,DEMANDS!$H$2:$CO$25,MATCH($E13,DEMANDS!$F$2:$F$25,0),FALSE)/HLOOKUP(2018,DEMANDS!$H$2:$CO$25,MATCH($E13,DEMANDS!$F$2:$F$25,0),FALSE)</f>
        <v>0.47552429060912443</v>
      </c>
      <c r="K13" s="14">
        <f>HLOOKUP(REG_TRA_DEMANDS!K$3,'BY-Demands'!$J$5:$AK$14,MATCH($E13,'BY-Demands'!$I$5:$I$14,0),FALSE)*HLOOKUP(REG_TRA_DEMANDS!$F13,DEMANDS!$H$2:$CO$25,MATCH($E13,DEMANDS!$F$2:$F$25,0),FALSE)/HLOOKUP(2018,DEMANDS!$H$2:$CO$25,MATCH($E13,DEMANDS!$F$2:$F$25,0),FALSE)</f>
        <v>0.35331078909799174</v>
      </c>
      <c r="L13" s="14">
        <f>HLOOKUP(REG_TRA_DEMANDS!L$3,'BY-Demands'!$J$5:$AK$14,MATCH($E13,'BY-Demands'!$I$5:$I$14,0),FALSE)*HLOOKUP(REG_TRA_DEMANDS!$F13,DEMANDS!$H$2:$CO$25,MATCH($E13,DEMANDS!$F$2:$F$25,0),FALSE)/HLOOKUP(2018,DEMANDS!$H$2:$CO$25,MATCH($E13,DEMANDS!$F$2:$F$25,0),FALSE)</f>
        <v>0.18192405921838437</v>
      </c>
      <c r="M13" s="14">
        <f>HLOOKUP(REG_TRA_DEMANDS!M$3,'BY-Demands'!$J$5:$AK$14,MATCH($E13,'BY-Demands'!$I$5:$I$14,0),FALSE)*HLOOKUP(REG_TRA_DEMANDS!$F13,DEMANDS!$H$2:$CO$25,MATCH($E13,DEMANDS!$F$2:$F$25,0),FALSE)/HLOOKUP(2018,DEMANDS!$H$2:$CO$25,MATCH($E13,DEMANDS!$F$2:$F$25,0),FALSE)</f>
        <v>0.49433293928500699</v>
      </c>
      <c r="N13" s="14">
        <f>HLOOKUP(REG_TRA_DEMANDS!N$3,'BY-Demands'!$J$5:$AK$14,MATCH($E13,'BY-Demands'!$I$5:$I$14,0),FALSE)*HLOOKUP(REG_TRA_DEMANDS!$F13,DEMANDS!$H$2:$CO$25,MATCH($E13,DEMANDS!$F$2:$F$25,0),FALSE)/HLOOKUP(2018,DEMANDS!$H$2:$CO$25,MATCH($E13,DEMANDS!$F$2:$F$25,0),FALSE)</f>
        <v>0.84062004677085211</v>
      </c>
      <c r="O13" s="14">
        <f>HLOOKUP(REG_TRA_DEMANDS!O$3,'BY-Demands'!$J$5:$AK$14,MATCH($E13,'BY-Demands'!$I$5:$I$14,0),FALSE)*HLOOKUP(REG_TRA_DEMANDS!$F13,DEMANDS!$H$2:$CO$25,MATCH($E13,DEMANDS!$F$2:$F$25,0),FALSE)/HLOOKUP(2018,DEMANDS!$H$2:$CO$25,MATCH($E13,DEMANDS!$F$2:$F$25,0),FALSE)</f>
        <v>0.36232197941731037</v>
      </c>
      <c r="P13" s="14">
        <f>HLOOKUP(REG_TRA_DEMANDS!P$3,'BY-Demands'!$J$5:$AK$14,MATCH($E13,'BY-Demands'!$I$5:$I$14,0),FALSE)*HLOOKUP(REG_TRA_DEMANDS!$F13,DEMANDS!$H$2:$CO$25,MATCH($E13,DEMANDS!$F$2:$F$25,0),FALSE)/HLOOKUP(2018,DEMANDS!$H$2:$CO$25,MATCH($E13,DEMANDS!$F$2:$F$25,0),FALSE)</f>
        <v>0.40153594290187117</v>
      </c>
      <c r="Q13" s="14">
        <f>HLOOKUP(REG_TRA_DEMANDS!Q$3,'BY-Demands'!$J$5:$AK$14,MATCH($E13,'BY-Demands'!$I$5:$I$14,0),FALSE)*HLOOKUP(REG_TRA_DEMANDS!$F13,DEMANDS!$H$2:$CO$25,MATCH($E13,DEMANDS!$F$2:$F$25,0),FALSE)/HLOOKUP(2018,DEMANDS!$H$2:$CO$25,MATCH($E13,DEMANDS!$F$2:$F$25,0),FALSE)</f>
        <v>0.71368599033539704</v>
      </c>
      <c r="R13" s="14">
        <f>HLOOKUP(REG_TRA_DEMANDS!R$3,'BY-Demands'!$J$5:$AK$14,MATCH($E13,'BY-Demands'!$I$5:$I$14,0),FALSE)*HLOOKUP(REG_TRA_DEMANDS!$F13,DEMANDS!$H$2:$CO$25,MATCH($E13,DEMANDS!$F$2:$F$25,0),FALSE)/HLOOKUP(2018,DEMANDS!$H$2:$CO$25,MATCH($E13,DEMANDS!$F$2:$F$25,0),FALSE)</f>
        <v>0.61113233633908892</v>
      </c>
      <c r="S13" s="14">
        <f>HLOOKUP(REG_TRA_DEMANDS!S$3,'BY-Demands'!$J$5:$AK$14,MATCH($E13,'BY-Demands'!$I$5:$I$14,0),FALSE)*HLOOKUP(REG_TRA_DEMANDS!$F13,DEMANDS!$H$2:$CO$25,MATCH($E13,DEMANDS!$F$2:$F$25,0),FALSE)/HLOOKUP(2018,DEMANDS!$H$2:$CO$25,MATCH($E13,DEMANDS!$F$2:$F$25,0),FALSE)</f>
        <v>0.54794246709160832</v>
      </c>
      <c r="T13" s="14">
        <f>HLOOKUP(REG_TRA_DEMANDS!T$3,'BY-Demands'!$J$5:$AK$14,MATCH($E13,'BY-Demands'!$I$5:$I$14,0),FALSE)*HLOOKUP(REG_TRA_DEMANDS!$F13,DEMANDS!$H$2:$CO$25,MATCH($E13,DEMANDS!$F$2:$F$25,0),FALSE)/HLOOKUP(2018,DEMANDS!$H$2:$CO$25,MATCH($E13,DEMANDS!$F$2:$F$25,0),FALSE)</f>
        <v>2.2342931214267647</v>
      </c>
      <c r="U13" s="14">
        <f>HLOOKUP(REG_TRA_DEMANDS!U$3,'BY-Demands'!$J$5:$AK$14,MATCH($E13,'BY-Demands'!$I$5:$I$14,0),FALSE)*HLOOKUP(REG_TRA_DEMANDS!$F13,DEMANDS!$H$2:$CO$25,MATCH($E13,DEMANDS!$F$2:$F$25,0),FALSE)/HLOOKUP(2018,DEMANDS!$H$2:$CO$25,MATCH($E13,DEMANDS!$F$2:$F$25,0),FALSE)</f>
        <v>0.74304638421703217</v>
      </c>
      <c r="V13" s="14">
        <f>HLOOKUP(REG_TRA_DEMANDS!V$3,'BY-Demands'!$J$5:$AK$14,MATCH($E13,'BY-Demands'!$I$5:$I$14,0),FALSE)*HLOOKUP(REG_TRA_DEMANDS!$F13,DEMANDS!$H$2:$CO$25,MATCH($E13,DEMANDS!$F$2:$F$25,0),FALSE)/HLOOKUP(2018,DEMANDS!$H$2:$CO$25,MATCH($E13,DEMANDS!$F$2:$F$25,0),FALSE)</f>
        <v>0.82312954869858934</v>
      </c>
      <c r="W13" s="14">
        <f>HLOOKUP(REG_TRA_DEMANDS!W$3,'BY-Demands'!$J$5:$AK$14,MATCH($E13,'BY-Demands'!$I$5:$I$14,0),FALSE)*HLOOKUP(REG_TRA_DEMANDS!$F13,DEMANDS!$H$2:$CO$25,MATCH($E13,DEMANDS!$F$2:$F$25,0),FALSE)/HLOOKUP(2018,DEMANDS!$H$2:$CO$25,MATCH($E13,DEMANDS!$F$2:$F$25,0),FALSE)</f>
        <v>0.79632066689536773</v>
      </c>
      <c r="X13" s="14">
        <f>HLOOKUP(REG_TRA_DEMANDS!X$3,'BY-Demands'!$J$5:$AK$14,MATCH($E13,'BY-Demands'!$I$5:$I$14,0),FALSE)*HLOOKUP(REG_TRA_DEMANDS!$F13,DEMANDS!$H$2:$CO$25,MATCH($E13,DEMANDS!$F$2:$F$25,0),FALSE)/HLOOKUP(2018,DEMANDS!$H$2:$CO$25,MATCH($E13,DEMANDS!$F$2:$F$25,0),FALSE)</f>
        <v>0.5014811864865022</v>
      </c>
      <c r="Y13" s="14">
        <f>HLOOKUP(REG_TRA_DEMANDS!Y$3,'BY-Demands'!$J$5:$AK$14,MATCH($E13,'BY-Demands'!$I$5:$I$14,0),FALSE)*HLOOKUP(REG_TRA_DEMANDS!$F13,DEMANDS!$H$2:$CO$25,MATCH($E13,DEMANDS!$F$2:$F$25,0),FALSE)/HLOOKUP(2018,DEMANDS!$H$2:$CO$25,MATCH($E13,DEMANDS!$F$2:$F$25,0),FALSE)</f>
        <v>1.1393573908292929</v>
      </c>
      <c r="Z13" s="14">
        <f>HLOOKUP(REG_TRA_DEMANDS!Z$3,'BY-Demands'!$J$5:$AK$14,MATCH($E13,'BY-Demands'!$I$5:$I$14,0),FALSE)*HLOOKUP(REG_TRA_DEMANDS!$F13,DEMANDS!$H$2:$CO$25,MATCH($E13,DEMANDS!$F$2:$F$25,0),FALSE)/HLOOKUP(2018,DEMANDS!$H$2:$CO$25,MATCH($E13,DEMANDS!$F$2:$F$25,0),FALSE)</f>
        <v>0.14698615350023855</v>
      </c>
      <c r="AA13" s="14">
        <f>HLOOKUP(REG_TRA_DEMANDS!AA$3,'BY-Demands'!$J$5:$AK$14,MATCH($E13,'BY-Demands'!$I$5:$I$14,0),FALSE)*HLOOKUP(REG_TRA_DEMANDS!$F13,DEMANDS!$H$2:$CO$25,MATCH($E13,DEMANDS!$F$2:$F$25,0),FALSE)/HLOOKUP(2018,DEMANDS!$H$2:$CO$25,MATCH($E13,DEMANDS!$F$2:$F$25,0),FALSE)</f>
        <v>0.63179454507028443</v>
      </c>
      <c r="AB13" s="14">
        <f>HLOOKUP(REG_TRA_DEMANDS!AB$3,'BY-Demands'!$J$5:$AK$14,MATCH($E13,'BY-Demands'!$I$5:$I$14,0),FALSE)*HLOOKUP(REG_TRA_DEMANDS!$F13,DEMANDS!$H$2:$CO$25,MATCH($E13,DEMANDS!$F$2:$F$25,0),FALSE)/HLOOKUP(2018,DEMANDS!$H$2:$CO$25,MATCH($E13,DEMANDS!$F$2:$F$25,0),FALSE)</f>
        <v>0.33116307912916709</v>
      </c>
      <c r="AC13" s="14">
        <f>HLOOKUP(REG_TRA_DEMANDS!AC$3,'BY-Demands'!$J$5:$AK$14,MATCH($E13,'BY-Demands'!$I$5:$I$14,0),FALSE)*HLOOKUP(REG_TRA_DEMANDS!$F13,DEMANDS!$H$2:$CO$25,MATCH($E13,DEMANDS!$F$2:$F$25,0),FALSE)/HLOOKUP(2018,DEMANDS!$H$2:$CO$25,MATCH($E13,DEMANDS!$F$2:$F$25,0),FALSE)</f>
        <v>0.27602684102814479</v>
      </c>
      <c r="AD13" s="14">
        <f>HLOOKUP(REG_TRA_DEMANDS!AD$3,'BY-Demands'!$J$5:$AK$14,MATCH($E13,'BY-Demands'!$I$5:$I$14,0),FALSE)*HLOOKUP(REG_TRA_DEMANDS!$F13,DEMANDS!$H$2:$CO$25,MATCH($E13,DEMANDS!$F$2:$F$25,0),FALSE)/HLOOKUP(2018,DEMANDS!$H$2:$CO$25,MATCH($E13,DEMANDS!$F$2:$F$25,0),FALSE)</f>
        <v>0.2952095661319819</v>
      </c>
      <c r="AE13" s="14">
        <f>HLOOKUP(REG_TRA_DEMANDS!AE$3,'BY-Demands'!$J$5:$AK$14,MATCH($E13,'BY-Demands'!$I$5:$I$14,0),FALSE)*HLOOKUP(REG_TRA_DEMANDS!$F13,DEMANDS!$H$2:$CO$25,MATCH($E13,DEMANDS!$F$2:$F$25,0),FALSE)/HLOOKUP(2018,DEMANDS!$H$2:$CO$25,MATCH($E13,DEMANDS!$F$2:$F$25,0),FALSE)</f>
        <v>0.54379756531765255</v>
      </c>
      <c r="AF13" s="14">
        <f>HLOOKUP(REG_TRA_DEMANDS!AF$3,'BY-Demands'!$J$5:$AK$14,MATCH($E13,'BY-Demands'!$I$5:$I$14,0),FALSE)*HLOOKUP(REG_TRA_DEMANDS!$F13,DEMANDS!$H$2:$CO$25,MATCH($E13,DEMANDS!$F$2:$F$25,0),FALSE)/HLOOKUP(2018,DEMANDS!$H$2:$CO$25,MATCH($E13,DEMANDS!$F$2:$F$25,0),FALSE)</f>
        <v>0.31412261464919838</v>
      </c>
    </row>
    <row r="14" spans="2:32" x14ac:dyDescent="0.2">
      <c r="D14" s="3" t="s">
        <v>59</v>
      </c>
      <c r="E14" s="3" t="str">
        <f>DEMANDS!$F$19</f>
        <v>TRAPL</v>
      </c>
      <c r="F14" s="3">
        <v>2030</v>
      </c>
      <c r="G14" s="14">
        <f>HLOOKUP(REG_TRA_DEMANDS!G$3,'BY-Demands'!$J$5:$AK$14,MATCH($E14,'BY-Demands'!$I$5:$I$14,0),FALSE)*HLOOKUP(REG_TRA_DEMANDS!$F14,DEMANDS!$H$2:$CO$25,MATCH($E14,DEMANDS!$F$2:$F$25,0),FALSE)/HLOOKUP(2018,DEMANDS!$H$2:$CO$25,MATCH($E14,DEMANDS!$F$2:$F$25,0),FALSE)</f>
        <v>0.35633571356022747</v>
      </c>
      <c r="H14" s="14">
        <f>HLOOKUP(REG_TRA_DEMANDS!H$3,'BY-Demands'!$J$5:$AK$14,MATCH($E14,'BY-Demands'!$I$5:$I$14,0),FALSE)*HLOOKUP(REG_TRA_DEMANDS!$F14,DEMANDS!$H$2:$CO$25,MATCH($E14,DEMANDS!$F$2:$F$25,0),FALSE)/HLOOKUP(2018,DEMANDS!$H$2:$CO$25,MATCH($E14,DEMANDS!$F$2:$F$25,0),FALSE)</f>
        <v>6.3478931669835497</v>
      </c>
      <c r="I14" s="14">
        <f>HLOOKUP(REG_TRA_DEMANDS!I$3,'BY-Demands'!$J$5:$AK$14,MATCH($E14,'BY-Demands'!$I$5:$I$14,0),FALSE)*HLOOKUP(REG_TRA_DEMANDS!$F14,DEMANDS!$H$2:$CO$25,MATCH($E14,DEMANDS!$F$2:$F$25,0),FALSE)/HLOOKUP(2018,DEMANDS!$H$2:$CO$25,MATCH($E14,DEMANDS!$F$2:$F$25,0),FALSE)</f>
        <v>1.2825844550957279</v>
      </c>
      <c r="J14" s="14">
        <f>HLOOKUP(REG_TRA_DEMANDS!J$3,'BY-Demands'!$J$5:$AK$14,MATCH($E14,'BY-Demands'!$I$5:$I$14,0),FALSE)*HLOOKUP(REG_TRA_DEMANDS!$F14,DEMANDS!$H$2:$CO$25,MATCH($E14,DEMANDS!$F$2:$F$25,0),FALSE)/HLOOKUP(2018,DEMANDS!$H$2:$CO$25,MATCH($E14,DEMANDS!$F$2:$F$25,0),FALSE)</f>
        <v>0.61761583785161944</v>
      </c>
      <c r="K14" s="14">
        <f>HLOOKUP(REG_TRA_DEMANDS!K$3,'BY-Demands'!$J$5:$AK$14,MATCH($E14,'BY-Demands'!$I$5:$I$14,0),FALSE)*HLOOKUP(REG_TRA_DEMANDS!$F14,DEMANDS!$H$2:$CO$25,MATCH($E14,DEMANDS!$F$2:$F$25,0),FALSE)/HLOOKUP(2018,DEMANDS!$H$2:$CO$25,MATCH($E14,DEMANDS!$F$2:$F$25,0),FALSE)</f>
        <v>0.4588836855237316</v>
      </c>
      <c r="L14" s="14">
        <f>HLOOKUP(REG_TRA_DEMANDS!L$3,'BY-Demands'!$J$5:$AK$14,MATCH($E14,'BY-Demands'!$I$5:$I$14,0),FALSE)*HLOOKUP(REG_TRA_DEMANDS!$F14,DEMANDS!$H$2:$CO$25,MATCH($E14,DEMANDS!$F$2:$F$25,0),FALSE)/HLOOKUP(2018,DEMANDS!$H$2:$CO$25,MATCH($E14,DEMANDS!$F$2:$F$25,0),FALSE)</f>
        <v>0.23628483860541222</v>
      </c>
      <c r="M14" s="14">
        <f>HLOOKUP(REG_TRA_DEMANDS!M$3,'BY-Demands'!$J$5:$AK$14,MATCH($E14,'BY-Demands'!$I$5:$I$14,0),FALSE)*HLOOKUP(REG_TRA_DEMANDS!$F14,DEMANDS!$H$2:$CO$25,MATCH($E14,DEMANDS!$F$2:$F$25,0),FALSE)/HLOOKUP(2018,DEMANDS!$H$2:$CO$25,MATCH($E14,DEMANDS!$F$2:$F$25,0),FALSE)</f>
        <v>0.64204470413714976</v>
      </c>
      <c r="N14" s="14">
        <f>HLOOKUP(REG_TRA_DEMANDS!N$3,'BY-Demands'!$J$5:$AK$14,MATCH($E14,'BY-Demands'!$I$5:$I$14,0),FALSE)*HLOOKUP(REG_TRA_DEMANDS!$F14,DEMANDS!$H$2:$CO$25,MATCH($E14,DEMANDS!$F$2:$F$25,0),FALSE)/HLOOKUP(2018,DEMANDS!$H$2:$CO$25,MATCH($E14,DEMANDS!$F$2:$F$25,0),FALSE)</f>
        <v>1.0918059597674847</v>
      </c>
      <c r="O14" s="14">
        <f>HLOOKUP(REG_TRA_DEMANDS!O$3,'BY-Demands'!$J$5:$AK$14,MATCH($E14,'BY-Demands'!$I$5:$I$14,0),FALSE)*HLOOKUP(REG_TRA_DEMANDS!$F14,DEMANDS!$H$2:$CO$25,MATCH($E14,DEMANDS!$F$2:$F$25,0),FALSE)/HLOOKUP(2018,DEMANDS!$H$2:$CO$25,MATCH($E14,DEMANDS!$F$2:$F$25,0),FALSE)</f>
        <v>0.47058751216101496</v>
      </c>
      <c r="P14" s="14">
        <f>HLOOKUP(REG_TRA_DEMANDS!P$3,'BY-Demands'!$J$5:$AK$14,MATCH($E14,'BY-Demands'!$I$5:$I$14,0),FALSE)*HLOOKUP(REG_TRA_DEMANDS!$F14,DEMANDS!$H$2:$CO$25,MATCH($E14,DEMANDS!$F$2:$F$25,0),FALSE)/HLOOKUP(2018,DEMANDS!$H$2:$CO$25,MATCH($E14,DEMANDS!$F$2:$F$25,0),FALSE)</f>
        <v>0.52151901112182775</v>
      </c>
      <c r="Q14" s="14">
        <f>HLOOKUP(REG_TRA_DEMANDS!Q$3,'BY-Demands'!$J$5:$AK$14,MATCH($E14,'BY-Demands'!$I$5:$I$14,0),FALSE)*HLOOKUP(REG_TRA_DEMANDS!$F14,DEMANDS!$H$2:$CO$25,MATCH($E14,DEMANDS!$F$2:$F$25,0),FALSE)/HLOOKUP(2018,DEMANDS!$H$2:$CO$25,MATCH($E14,DEMANDS!$F$2:$F$25,0),FALSE)</f>
        <v>0.92694270216845409</v>
      </c>
      <c r="R14" s="14">
        <f>HLOOKUP(REG_TRA_DEMANDS!R$3,'BY-Demands'!$J$5:$AK$14,MATCH($E14,'BY-Demands'!$I$5:$I$14,0),FALSE)*HLOOKUP(REG_TRA_DEMANDS!$F14,DEMANDS!$H$2:$CO$25,MATCH($E14,DEMANDS!$F$2:$F$25,0),FALSE)/HLOOKUP(2018,DEMANDS!$H$2:$CO$25,MATCH($E14,DEMANDS!$F$2:$F$25,0),FALSE)</f>
        <v>0.79374496192990407</v>
      </c>
      <c r="S14" s="14">
        <f>HLOOKUP(REG_TRA_DEMANDS!S$3,'BY-Demands'!$J$5:$AK$14,MATCH($E14,'BY-Demands'!$I$5:$I$14,0),FALSE)*HLOOKUP(REG_TRA_DEMANDS!$F14,DEMANDS!$H$2:$CO$25,MATCH($E14,DEMANDS!$F$2:$F$25,0),FALSE)/HLOOKUP(2018,DEMANDS!$H$2:$CO$25,MATCH($E14,DEMANDS!$F$2:$F$25,0),FALSE)</f>
        <v>0.71167331005061707</v>
      </c>
      <c r="T14" s="14">
        <f>HLOOKUP(REG_TRA_DEMANDS!T$3,'BY-Demands'!$J$5:$AK$14,MATCH($E14,'BY-Demands'!$I$5:$I$14,0),FALSE)*HLOOKUP(REG_TRA_DEMANDS!$F14,DEMANDS!$H$2:$CO$25,MATCH($E14,DEMANDS!$F$2:$F$25,0),FALSE)/HLOOKUP(2018,DEMANDS!$H$2:$CO$25,MATCH($E14,DEMANDS!$F$2:$F$25,0),FALSE)</f>
        <v>2.9019228784894868</v>
      </c>
      <c r="U14" s="14">
        <f>HLOOKUP(REG_TRA_DEMANDS!U$3,'BY-Demands'!$J$5:$AK$14,MATCH($E14,'BY-Demands'!$I$5:$I$14,0),FALSE)*HLOOKUP(REG_TRA_DEMANDS!$F14,DEMANDS!$H$2:$CO$25,MATCH($E14,DEMANDS!$F$2:$F$25,0),FALSE)/HLOOKUP(2018,DEMANDS!$H$2:$CO$25,MATCH($E14,DEMANDS!$F$2:$F$25,0),FALSE)</f>
        <v>0.965076283617325</v>
      </c>
      <c r="V14" s="14">
        <f>HLOOKUP(REG_TRA_DEMANDS!V$3,'BY-Demands'!$J$5:$AK$14,MATCH($E14,'BY-Demands'!$I$5:$I$14,0),FALSE)*HLOOKUP(REG_TRA_DEMANDS!$F14,DEMANDS!$H$2:$CO$25,MATCH($E14,DEMANDS!$F$2:$F$25,0),FALSE)/HLOOKUP(2018,DEMANDS!$H$2:$CO$25,MATCH($E14,DEMANDS!$F$2:$F$25,0),FALSE)</f>
        <v>1.0690891210387938</v>
      </c>
      <c r="W14" s="14">
        <f>HLOOKUP(REG_TRA_DEMANDS!W$3,'BY-Demands'!$J$5:$AK$14,MATCH($E14,'BY-Demands'!$I$5:$I$14,0),FALSE)*HLOOKUP(REG_TRA_DEMANDS!$F14,DEMANDS!$H$2:$CO$25,MATCH($E14,DEMANDS!$F$2:$F$25,0),FALSE)/HLOOKUP(2018,DEMANDS!$H$2:$CO$25,MATCH($E14,DEMANDS!$F$2:$F$25,0),FALSE)</f>
        <v>1.0342694697113035</v>
      </c>
      <c r="X14" s="14">
        <f>HLOOKUP(REG_TRA_DEMANDS!X$3,'BY-Demands'!$J$5:$AK$14,MATCH($E14,'BY-Demands'!$I$5:$I$14,0),FALSE)*HLOOKUP(REG_TRA_DEMANDS!$F14,DEMANDS!$H$2:$CO$25,MATCH($E14,DEMANDS!$F$2:$F$25,0),FALSE)/HLOOKUP(2018,DEMANDS!$H$2:$CO$25,MATCH($E14,DEMANDS!$F$2:$F$25,0),FALSE)</f>
        <v>0.65132892109874119</v>
      </c>
      <c r="Y14" s="14">
        <f>HLOOKUP(REG_TRA_DEMANDS!Y$3,'BY-Demands'!$J$5:$AK$14,MATCH($E14,'BY-Demands'!$I$5:$I$14,0),FALSE)*HLOOKUP(REG_TRA_DEMANDS!$F14,DEMANDS!$H$2:$CO$25,MATCH($E14,DEMANDS!$F$2:$F$25,0),FALSE)/HLOOKUP(2018,DEMANDS!$H$2:$CO$25,MATCH($E14,DEMANDS!$F$2:$F$25,0),FALSE)</f>
        <v>1.4798090937648649</v>
      </c>
      <c r="Z14" s="14">
        <f>HLOOKUP(REG_TRA_DEMANDS!Z$3,'BY-Demands'!$J$5:$AK$14,MATCH($E14,'BY-Demands'!$I$5:$I$14,0),FALSE)*HLOOKUP(REG_TRA_DEMANDS!$F14,DEMANDS!$H$2:$CO$25,MATCH($E14,DEMANDS!$F$2:$F$25,0),FALSE)/HLOOKUP(2018,DEMANDS!$H$2:$CO$25,MATCH($E14,DEMANDS!$F$2:$F$25,0),FALSE)</f>
        <v>0.19090712743685584</v>
      </c>
      <c r="AA14" s="14">
        <f>HLOOKUP(REG_TRA_DEMANDS!AA$3,'BY-Demands'!$J$5:$AK$14,MATCH($E14,'BY-Demands'!$I$5:$I$14,0),FALSE)*HLOOKUP(REG_TRA_DEMANDS!$F14,DEMANDS!$H$2:$CO$25,MATCH($E14,DEMANDS!$F$2:$F$25,0),FALSE)/HLOOKUP(2018,DEMANDS!$H$2:$CO$25,MATCH($E14,DEMANDS!$F$2:$F$25,0),FALSE)</f>
        <v>0.82058125107306379</v>
      </c>
      <c r="AB14" s="14">
        <f>HLOOKUP(REG_TRA_DEMANDS!AB$3,'BY-Demands'!$J$5:$AK$14,MATCH($E14,'BY-Demands'!$I$5:$I$14,0),FALSE)*HLOOKUP(REG_TRA_DEMANDS!$F14,DEMANDS!$H$2:$CO$25,MATCH($E14,DEMANDS!$F$2:$F$25,0),FALSE)/HLOOKUP(2018,DEMANDS!$H$2:$CO$25,MATCH($E14,DEMANDS!$F$2:$F$25,0),FALSE)</f>
        <v>0.43011801209962869</v>
      </c>
      <c r="AC14" s="14">
        <f>HLOOKUP(REG_TRA_DEMANDS!AC$3,'BY-Demands'!$J$5:$AK$14,MATCH($E14,'BY-Demands'!$I$5:$I$14,0),FALSE)*HLOOKUP(REG_TRA_DEMANDS!$F14,DEMANDS!$H$2:$CO$25,MATCH($E14,DEMANDS!$F$2:$F$25,0),FALSE)/HLOOKUP(2018,DEMANDS!$H$2:$CO$25,MATCH($E14,DEMANDS!$F$2:$F$25,0),FALSE)</f>
        <v>0.35850649915855681</v>
      </c>
      <c r="AD14" s="14">
        <f>HLOOKUP(REG_TRA_DEMANDS!AD$3,'BY-Demands'!$J$5:$AK$14,MATCH($E14,'BY-Demands'!$I$5:$I$14,0),FALSE)*HLOOKUP(REG_TRA_DEMANDS!$F14,DEMANDS!$H$2:$CO$25,MATCH($E14,DEMANDS!$F$2:$F$25,0),FALSE)/HLOOKUP(2018,DEMANDS!$H$2:$CO$25,MATCH($E14,DEMANDS!$F$2:$F$25,0),FALSE)</f>
        <v>0.38342121975486437</v>
      </c>
      <c r="AE14" s="14">
        <f>HLOOKUP(REG_TRA_DEMANDS!AE$3,'BY-Demands'!$J$5:$AK$14,MATCH($E14,'BY-Demands'!$I$5:$I$14,0),FALSE)*HLOOKUP(REG_TRA_DEMANDS!$F14,DEMANDS!$H$2:$CO$25,MATCH($E14,DEMANDS!$F$2:$F$25,0),FALSE)/HLOOKUP(2018,DEMANDS!$H$2:$CO$25,MATCH($E14,DEMANDS!$F$2:$F$25,0),FALSE)</f>
        <v>0.70628986900987611</v>
      </c>
      <c r="AF14" s="14">
        <f>HLOOKUP(REG_TRA_DEMANDS!AF$3,'BY-Demands'!$J$5:$AK$14,MATCH($E14,'BY-Demands'!$I$5:$I$14,0),FALSE)*HLOOKUP(REG_TRA_DEMANDS!$F14,DEMANDS!$H$2:$CO$25,MATCH($E14,DEMANDS!$F$2:$F$25,0),FALSE)/HLOOKUP(2018,DEMANDS!$H$2:$CO$25,MATCH($E14,DEMANDS!$F$2:$F$25,0),FALSE)</f>
        <v>0.4079856816277293</v>
      </c>
    </row>
    <row r="15" spans="2:32" x14ac:dyDescent="0.2">
      <c r="D15" s="3" t="s">
        <v>59</v>
      </c>
      <c r="E15" s="3" t="str">
        <f>DEMANDS!$F$19</f>
        <v>TRAPL</v>
      </c>
      <c r="F15" s="3">
        <v>2050</v>
      </c>
      <c r="G15" s="14">
        <f>HLOOKUP(REG_TRA_DEMANDS!G$3,'BY-Demands'!$J$5:$AK$14,MATCH($E15,'BY-Demands'!$I$5:$I$14,0),FALSE)*HLOOKUP(REG_TRA_DEMANDS!$F15,DEMANDS!$H$2:$CO$25,MATCH($E15,DEMANDS!$F$2:$F$25,0),FALSE)/HLOOKUP(2018,DEMANDS!$H$2:$CO$25,MATCH($E15,DEMANDS!$F$2:$F$25,0),FALSE)</f>
        <v>0.35538578065388149</v>
      </c>
      <c r="H15" s="14">
        <f>HLOOKUP(REG_TRA_DEMANDS!H$3,'BY-Demands'!$J$5:$AK$14,MATCH($E15,'BY-Demands'!$I$5:$I$14,0),FALSE)*HLOOKUP(REG_TRA_DEMANDS!$F15,DEMANDS!$H$2:$CO$25,MATCH($E15,DEMANDS!$F$2:$F$25,0),FALSE)/HLOOKUP(2018,DEMANDS!$H$2:$CO$25,MATCH($E15,DEMANDS!$F$2:$F$25,0),FALSE)</f>
        <v>6.3309707189217512</v>
      </c>
      <c r="I15" s="14">
        <f>HLOOKUP(REG_TRA_DEMANDS!I$3,'BY-Demands'!$J$5:$AK$14,MATCH($E15,'BY-Demands'!$I$5:$I$14,0),FALSE)*HLOOKUP(REG_TRA_DEMANDS!$F15,DEMANDS!$H$2:$CO$25,MATCH($E15,DEMANDS!$F$2:$F$25,0),FALSE)/HLOOKUP(2018,DEMANDS!$H$2:$CO$25,MATCH($E15,DEMANDS!$F$2:$F$25,0),FALSE)</f>
        <v>1.2791652940835176</v>
      </c>
      <c r="J15" s="14">
        <f>HLOOKUP(REG_TRA_DEMANDS!J$3,'BY-Demands'!$J$5:$AK$14,MATCH($E15,'BY-Demands'!$I$5:$I$14,0),FALSE)*HLOOKUP(REG_TRA_DEMANDS!$F15,DEMANDS!$H$2:$CO$25,MATCH($E15,DEMANDS!$F$2:$F$25,0),FALSE)/HLOOKUP(2018,DEMANDS!$H$2:$CO$25,MATCH($E15,DEMANDS!$F$2:$F$25,0),FALSE)</f>
        <v>0.61596937473964586</v>
      </c>
      <c r="K15" s="14">
        <f>HLOOKUP(REG_TRA_DEMANDS!K$3,'BY-Demands'!$J$5:$AK$14,MATCH($E15,'BY-Demands'!$I$5:$I$14,0),FALSE)*HLOOKUP(REG_TRA_DEMANDS!$F15,DEMANDS!$H$2:$CO$25,MATCH($E15,DEMANDS!$F$2:$F$25,0),FALSE)/HLOOKUP(2018,DEMANDS!$H$2:$CO$25,MATCH($E15,DEMANDS!$F$2:$F$25,0),FALSE)</f>
        <v>0.45766037644615121</v>
      </c>
      <c r="L15" s="14">
        <f>HLOOKUP(REG_TRA_DEMANDS!L$3,'BY-Demands'!$J$5:$AK$14,MATCH($E15,'BY-Demands'!$I$5:$I$14,0),FALSE)*HLOOKUP(REG_TRA_DEMANDS!$F15,DEMANDS!$H$2:$CO$25,MATCH($E15,DEMANDS!$F$2:$F$25,0),FALSE)/HLOOKUP(2018,DEMANDS!$H$2:$CO$25,MATCH($E15,DEMANDS!$F$2:$F$25,0),FALSE)</f>
        <v>0.23565494175555857</v>
      </c>
      <c r="M15" s="14">
        <f>HLOOKUP(REG_TRA_DEMANDS!M$3,'BY-Demands'!$J$5:$AK$14,MATCH($E15,'BY-Demands'!$I$5:$I$14,0),FALSE)*HLOOKUP(REG_TRA_DEMANDS!$F15,DEMANDS!$H$2:$CO$25,MATCH($E15,DEMANDS!$F$2:$F$25,0),FALSE)/HLOOKUP(2018,DEMANDS!$H$2:$CO$25,MATCH($E15,DEMANDS!$F$2:$F$25,0),FALSE)</f>
        <v>0.64033311765116041</v>
      </c>
      <c r="N15" s="14">
        <f>HLOOKUP(REG_TRA_DEMANDS!N$3,'BY-Demands'!$J$5:$AK$14,MATCH($E15,'BY-Demands'!$I$5:$I$14,0),FALSE)*HLOOKUP(REG_TRA_DEMANDS!$F15,DEMANDS!$H$2:$CO$25,MATCH($E15,DEMANDS!$F$2:$F$25,0),FALSE)/HLOOKUP(2018,DEMANDS!$H$2:$CO$25,MATCH($E15,DEMANDS!$F$2:$F$25,0),FALSE)</f>
        <v>1.0888953831144585</v>
      </c>
      <c r="O15" s="14">
        <f>HLOOKUP(REG_TRA_DEMANDS!O$3,'BY-Demands'!$J$5:$AK$14,MATCH($E15,'BY-Demands'!$I$5:$I$14,0),FALSE)*HLOOKUP(REG_TRA_DEMANDS!$F15,DEMANDS!$H$2:$CO$25,MATCH($E15,DEMANDS!$F$2:$F$25,0),FALSE)/HLOOKUP(2018,DEMANDS!$H$2:$CO$25,MATCH($E15,DEMANDS!$F$2:$F$25,0),FALSE)</f>
        <v>0.46933300259010807</v>
      </c>
      <c r="P15" s="14">
        <f>HLOOKUP(REG_TRA_DEMANDS!P$3,'BY-Demands'!$J$5:$AK$14,MATCH($E15,'BY-Demands'!$I$5:$I$14,0),FALSE)*HLOOKUP(REG_TRA_DEMANDS!$F15,DEMANDS!$H$2:$CO$25,MATCH($E15,DEMANDS!$F$2:$F$25,0),FALSE)/HLOOKUP(2018,DEMANDS!$H$2:$CO$25,MATCH($E15,DEMANDS!$F$2:$F$25,0),FALSE)</f>
        <v>0.52012872647985364</v>
      </c>
      <c r="Q15" s="14">
        <f>HLOOKUP(REG_TRA_DEMANDS!Q$3,'BY-Demands'!$J$5:$AK$14,MATCH($E15,'BY-Demands'!$I$5:$I$14,0),FALSE)*HLOOKUP(REG_TRA_DEMANDS!$F15,DEMANDS!$H$2:$CO$25,MATCH($E15,DEMANDS!$F$2:$F$25,0),FALSE)/HLOOKUP(2018,DEMANDS!$H$2:$CO$25,MATCH($E15,DEMANDS!$F$2:$F$25,0),FALSE)</f>
        <v>0.92447162407670325</v>
      </c>
      <c r="R15" s="14">
        <f>HLOOKUP(REG_TRA_DEMANDS!R$3,'BY-Demands'!$J$5:$AK$14,MATCH($E15,'BY-Demands'!$I$5:$I$14,0),FALSE)*HLOOKUP(REG_TRA_DEMANDS!$F15,DEMANDS!$H$2:$CO$25,MATCH($E15,DEMANDS!$F$2:$F$25,0),FALSE)/HLOOKUP(2018,DEMANDS!$H$2:$CO$25,MATCH($E15,DEMANDS!$F$2:$F$25,0),FALSE)</f>
        <v>0.79162896729369392</v>
      </c>
      <c r="S15" s="14">
        <f>HLOOKUP(REG_TRA_DEMANDS!S$3,'BY-Demands'!$J$5:$AK$14,MATCH($E15,'BY-Demands'!$I$5:$I$14,0),FALSE)*HLOOKUP(REG_TRA_DEMANDS!$F15,DEMANDS!$H$2:$CO$25,MATCH($E15,DEMANDS!$F$2:$F$25,0),FALSE)/HLOOKUP(2018,DEMANDS!$H$2:$CO$25,MATCH($E15,DEMANDS!$F$2:$F$25,0),FALSE)</f>
        <v>0.709776105055275</v>
      </c>
      <c r="T15" s="14">
        <f>HLOOKUP(REG_TRA_DEMANDS!T$3,'BY-Demands'!$J$5:$AK$14,MATCH($E15,'BY-Demands'!$I$5:$I$14,0),FALSE)*HLOOKUP(REG_TRA_DEMANDS!$F15,DEMANDS!$H$2:$CO$25,MATCH($E15,DEMANDS!$F$2:$F$25,0),FALSE)/HLOOKUP(2018,DEMANDS!$H$2:$CO$25,MATCH($E15,DEMANDS!$F$2:$F$25,0),FALSE)</f>
        <v>2.8941868252984846</v>
      </c>
      <c r="U15" s="14">
        <f>HLOOKUP(REG_TRA_DEMANDS!U$3,'BY-Demands'!$J$5:$AK$14,MATCH($E15,'BY-Demands'!$I$5:$I$14,0),FALSE)*HLOOKUP(REG_TRA_DEMANDS!$F15,DEMANDS!$H$2:$CO$25,MATCH($E15,DEMANDS!$F$2:$F$25,0),FALSE)/HLOOKUP(2018,DEMANDS!$H$2:$CO$25,MATCH($E15,DEMANDS!$F$2:$F$25,0),FALSE)</f>
        <v>0.9625035476156969</v>
      </c>
      <c r="V15" s="14">
        <f>HLOOKUP(REG_TRA_DEMANDS!V$3,'BY-Demands'!$J$5:$AK$14,MATCH($E15,'BY-Demands'!$I$5:$I$14,0),FALSE)*HLOOKUP(REG_TRA_DEMANDS!$F15,DEMANDS!$H$2:$CO$25,MATCH($E15,DEMANDS!$F$2:$F$25,0),FALSE)/HLOOKUP(2018,DEMANDS!$H$2:$CO$25,MATCH($E15,DEMANDS!$F$2:$F$25,0),FALSE)</f>
        <v>1.0662391037734891</v>
      </c>
      <c r="W15" s="14">
        <f>HLOOKUP(REG_TRA_DEMANDS!W$3,'BY-Demands'!$J$5:$AK$14,MATCH($E15,'BY-Demands'!$I$5:$I$14,0),FALSE)*HLOOKUP(REG_TRA_DEMANDS!$F15,DEMANDS!$H$2:$CO$25,MATCH($E15,DEMANDS!$F$2:$F$25,0),FALSE)/HLOOKUP(2018,DEMANDS!$H$2:$CO$25,MATCH($E15,DEMANDS!$F$2:$F$25,0),FALSE)</f>
        <v>1.0315122759585598</v>
      </c>
      <c r="X15" s="14">
        <f>HLOOKUP(REG_TRA_DEMANDS!X$3,'BY-Demands'!$J$5:$AK$14,MATCH($E15,'BY-Demands'!$I$5:$I$14,0),FALSE)*HLOOKUP(REG_TRA_DEMANDS!$F15,DEMANDS!$H$2:$CO$25,MATCH($E15,DEMANDS!$F$2:$F$25,0),FALSE)/HLOOKUP(2018,DEMANDS!$H$2:$CO$25,MATCH($E15,DEMANDS!$F$2:$F$25,0),FALSE)</f>
        <v>0.64959258440426626</v>
      </c>
      <c r="Y15" s="14">
        <f>HLOOKUP(REG_TRA_DEMANDS!Y$3,'BY-Demands'!$J$5:$AK$14,MATCH($E15,'BY-Demands'!$I$5:$I$14,0),FALSE)*HLOOKUP(REG_TRA_DEMANDS!$F15,DEMANDS!$H$2:$CO$25,MATCH($E15,DEMANDS!$F$2:$F$25,0),FALSE)/HLOOKUP(2018,DEMANDS!$H$2:$CO$25,MATCH($E15,DEMANDS!$F$2:$F$25,0),FALSE)</f>
        <v>1.4758641640264663</v>
      </c>
      <c r="Z15" s="14">
        <f>HLOOKUP(REG_TRA_DEMANDS!Z$3,'BY-Demands'!$J$5:$AK$14,MATCH($E15,'BY-Demands'!$I$5:$I$14,0),FALSE)*HLOOKUP(REG_TRA_DEMANDS!$F15,DEMANDS!$H$2:$CO$25,MATCH($E15,DEMANDS!$F$2:$F$25,0),FALSE)/HLOOKUP(2018,DEMANDS!$H$2:$CO$25,MATCH($E15,DEMANDS!$F$2:$F$25,0),FALSE)</f>
        <v>0.19039820016544551</v>
      </c>
      <c r="AA15" s="14">
        <f>HLOOKUP(REG_TRA_DEMANDS!AA$3,'BY-Demands'!$J$5:$AK$14,MATCH($E15,'BY-Demands'!$I$5:$I$14,0),FALSE)*HLOOKUP(REG_TRA_DEMANDS!$F15,DEMANDS!$H$2:$CO$25,MATCH($E15,DEMANDS!$F$2:$F$25,0),FALSE)/HLOOKUP(2018,DEMANDS!$H$2:$CO$25,MATCH($E15,DEMANDS!$F$2:$F$25,0),FALSE)</f>
        <v>0.81839371526606663</v>
      </c>
      <c r="AB15" s="14">
        <f>HLOOKUP(REG_TRA_DEMANDS!AB$3,'BY-Demands'!$J$5:$AK$14,MATCH($E15,'BY-Demands'!$I$5:$I$14,0),FALSE)*HLOOKUP(REG_TRA_DEMANDS!$F15,DEMANDS!$H$2:$CO$25,MATCH($E15,DEMANDS!$F$2:$F$25,0),FALSE)/HLOOKUP(2018,DEMANDS!$H$2:$CO$25,MATCH($E15,DEMANDS!$F$2:$F$25,0),FALSE)</f>
        <v>0.4289713876167125</v>
      </c>
      <c r="AC15" s="14">
        <f>HLOOKUP(REG_TRA_DEMANDS!AC$3,'BY-Demands'!$J$5:$AK$14,MATCH($E15,'BY-Demands'!$I$5:$I$14,0),FALSE)*HLOOKUP(REG_TRA_DEMANDS!$F15,DEMANDS!$H$2:$CO$25,MATCH($E15,DEMANDS!$F$2:$F$25,0),FALSE)/HLOOKUP(2018,DEMANDS!$H$2:$CO$25,MATCH($E15,DEMANDS!$F$2:$F$25,0),FALSE)</f>
        <v>0.35755077929178558</v>
      </c>
      <c r="AD15" s="14">
        <f>HLOOKUP(REG_TRA_DEMANDS!AD$3,'BY-Demands'!$J$5:$AK$14,MATCH($E15,'BY-Demands'!$I$5:$I$14,0),FALSE)*HLOOKUP(REG_TRA_DEMANDS!$F15,DEMANDS!$H$2:$CO$25,MATCH($E15,DEMANDS!$F$2:$F$25,0),FALSE)/HLOOKUP(2018,DEMANDS!$H$2:$CO$25,MATCH($E15,DEMANDS!$F$2:$F$25,0),FALSE)</f>
        <v>0.38239908130571088</v>
      </c>
      <c r="AE15" s="14">
        <f>HLOOKUP(REG_TRA_DEMANDS!AE$3,'BY-Demands'!$J$5:$AK$14,MATCH($E15,'BY-Demands'!$I$5:$I$14,0),FALSE)*HLOOKUP(REG_TRA_DEMANDS!$F15,DEMANDS!$H$2:$CO$25,MATCH($E15,DEMANDS!$F$2:$F$25,0),FALSE)/HLOOKUP(2018,DEMANDS!$H$2:$CO$25,MATCH($E15,DEMANDS!$F$2:$F$25,0),FALSE)</f>
        <v>0.70440701539049588</v>
      </c>
      <c r="AF15" s="14">
        <f>HLOOKUP(REG_TRA_DEMANDS!AF$3,'BY-Demands'!$J$5:$AK$14,MATCH($E15,'BY-Demands'!$I$5:$I$14,0),FALSE)*HLOOKUP(REG_TRA_DEMANDS!$F15,DEMANDS!$H$2:$CO$25,MATCH($E15,DEMANDS!$F$2:$F$25,0),FALSE)/HLOOKUP(2018,DEMANDS!$H$2:$CO$25,MATCH($E15,DEMANDS!$F$2:$F$25,0),FALSE)</f>
        <v>0.40689805832883513</v>
      </c>
    </row>
    <row r="16" spans="2:32" x14ac:dyDescent="0.2">
      <c r="D16" s="3" t="s">
        <v>59</v>
      </c>
      <c r="E16" s="3" t="str">
        <f>DEMANDS!$F$20</f>
        <v>TRAF</v>
      </c>
      <c r="F16" s="3">
        <v>2019</v>
      </c>
      <c r="G16" s="14">
        <f>HLOOKUP(REG_TRA_DEMANDS!G$3,'BY-Demands'!$J$5:$AK$14,MATCH($E16,'BY-Demands'!$I$5:$I$14,0),FALSE)*HLOOKUP(REG_TRA_DEMANDS!$F16,DEMANDS!$H$2:$CO$25,MATCH($E16,DEMANDS!$F$2:$F$25,0),FALSE)/HLOOKUP(2018,DEMANDS!$H$2:$CO$25,MATCH($E16,DEMANDS!$F$2:$F$25,0),FALSE)</f>
        <v>0.2178146269505315</v>
      </c>
      <c r="H16" s="14">
        <f>HLOOKUP(REG_TRA_DEMANDS!H$3,'BY-Demands'!$J$5:$AK$14,MATCH($E16,'BY-Demands'!$I$5:$I$14,0),FALSE)*HLOOKUP(REG_TRA_DEMANDS!$F16,DEMANDS!$H$2:$CO$25,MATCH($E16,DEMANDS!$F$2:$F$25,0),FALSE)/HLOOKUP(2018,DEMANDS!$H$2:$CO$25,MATCH($E16,DEMANDS!$F$2:$F$25,0),FALSE)</f>
        <v>3.2532352952549441</v>
      </c>
      <c r="I16" s="14">
        <f>HLOOKUP(REG_TRA_DEMANDS!I$3,'BY-Demands'!$J$5:$AK$14,MATCH($E16,'BY-Demands'!$I$5:$I$14,0),FALSE)*HLOOKUP(REG_TRA_DEMANDS!$F16,DEMANDS!$H$2:$CO$25,MATCH($E16,DEMANDS!$F$2:$F$25,0),FALSE)/HLOOKUP(2018,DEMANDS!$H$2:$CO$25,MATCH($E16,DEMANDS!$F$2:$F$25,0),FALSE)</f>
        <v>0.59035591066396753</v>
      </c>
      <c r="J16" s="14">
        <f>HLOOKUP(REG_TRA_DEMANDS!J$3,'BY-Demands'!$J$5:$AK$14,MATCH($E16,'BY-Demands'!$I$5:$I$14,0),FALSE)*HLOOKUP(REG_TRA_DEMANDS!$F16,DEMANDS!$H$2:$CO$25,MATCH($E16,DEMANDS!$F$2:$F$25,0),FALSE)/HLOOKUP(2018,DEMANDS!$H$2:$CO$25,MATCH($E16,DEMANDS!$F$2:$F$25,0),FALSE)</f>
        <v>0.37964907365901629</v>
      </c>
      <c r="K16" s="14">
        <f>HLOOKUP(REG_TRA_DEMANDS!K$3,'BY-Demands'!$J$5:$AK$14,MATCH($E16,'BY-Demands'!$I$5:$I$14,0),FALSE)*HLOOKUP(REG_TRA_DEMANDS!$F16,DEMANDS!$H$2:$CO$25,MATCH($E16,DEMANDS!$F$2:$F$25,0),FALSE)/HLOOKUP(2018,DEMANDS!$H$2:$CO$25,MATCH($E16,DEMANDS!$F$2:$F$25,0),FALSE)</f>
        <v>0.2704057614094616</v>
      </c>
      <c r="L16" s="14">
        <f>HLOOKUP(REG_TRA_DEMANDS!L$3,'BY-Demands'!$J$5:$AK$14,MATCH($E16,'BY-Demands'!$I$5:$I$14,0),FALSE)*HLOOKUP(REG_TRA_DEMANDS!$F16,DEMANDS!$H$2:$CO$25,MATCH($E16,DEMANDS!$F$2:$F$25,0),FALSE)/HLOOKUP(2018,DEMANDS!$H$2:$CO$25,MATCH($E16,DEMANDS!$F$2:$F$25,0),FALSE)</f>
        <v>0.13049216248614431</v>
      </c>
      <c r="M16" s="14">
        <f>HLOOKUP(REG_TRA_DEMANDS!M$3,'BY-Demands'!$J$5:$AK$14,MATCH($E16,'BY-Demands'!$I$5:$I$14,0),FALSE)*HLOOKUP(REG_TRA_DEMANDS!$F16,DEMANDS!$H$2:$CO$25,MATCH($E16,DEMANDS!$F$2:$F$25,0),FALSE)/HLOOKUP(2018,DEMANDS!$H$2:$CO$25,MATCH($E16,DEMANDS!$F$2:$F$25,0),FALSE)</f>
        <v>0.34195983528392676</v>
      </c>
      <c r="N16" s="14">
        <f>HLOOKUP(REG_TRA_DEMANDS!N$3,'BY-Demands'!$J$5:$AK$14,MATCH($E16,'BY-Demands'!$I$5:$I$14,0),FALSE)*HLOOKUP(REG_TRA_DEMANDS!$F16,DEMANDS!$H$2:$CO$25,MATCH($E16,DEMANDS!$F$2:$F$25,0),FALSE)/HLOOKUP(2018,DEMANDS!$H$2:$CO$25,MATCH($E16,DEMANDS!$F$2:$F$25,0),FALSE)</f>
        <v>0.5291116374087359</v>
      </c>
      <c r="O16" s="14">
        <f>HLOOKUP(REG_TRA_DEMANDS!O$3,'BY-Demands'!$J$5:$AK$14,MATCH($E16,'BY-Demands'!$I$5:$I$14,0),FALSE)*HLOOKUP(REG_TRA_DEMANDS!$F16,DEMANDS!$H$2:$CO$25,MATCH($E16,DEMANDS!$F$2:$F$25,0),FALSE)/HLOOKUP(2018,DEMANDS!$H$2:$CO$25,MATCH($E16,DEMANDS!$F$2:$F$25,0),FALSE)</f>
        <v>0.24890023926754198</v>
      </c>
      <c r="P16" s="14">
        <f>HLOOKUP(REG_TRA_DEMANDS!P$3,'BY-Demands'!$J$5:$AK$14,MATCH($E16,'BY-Demands'!$I$5:$I$14,0),FALSE)*HLOOKUP(REG_TRA_DEMANDS!$F16,DEMANDS!$H$2:$CO$25,MATCH($E16,DEMANDS!$F$2:$F$25,0),FALSE)/HLOOKUP(2018,DEMANDS!$H$2:$CO$25,MATCH($E16,DEMANDS!$F$2:$F$25,0),FALSE)</f>
        <v>0.28340932312027484</v>
      </c>
      <c r="Q16" s="14">
        <f>HLOOKUP(REG_TRA_DEMANDS!Q$3,'BY-Demands'!$J$5:$AK$14,MATCH($E16,'BY-Demands'!$I$5:$I$14,0),FALSE)*HLOOKUP(REG_TRA_DEMANDS!$F16,DEMANDS!$H$2:$CO$25,MATCH($E16,DEMANDS!$F$2:$F$25,0),FALSE)/HLOOKUP(2018,DEMANDS!$H$2:$CO$25,MATCH($E16,DEMANDS!$F$2:$F$25,0),FALSE)</f>
        <v>0.57281742387914369</v>
      </c>
      <c r="R16" s="14">
        <f>HLOOKUP(REG_TRA_DEMANDS!R$3,'BY-Demands'!$J$5:$AK$14,MATCH($E16,'BY-Demands'!$I$5:$I$14,0),FALSE)*HLOOKUP(REG_TRA_DEMANDS!$F16,DEMANDS!$H$2:$CO$25,MATCH($E16,DEMANDS!$F$2:$F$25,0),FALSE)/HLOOKUP(2018,DEMANDS!$H$2:$CO$25,MATCH($E16,DEMANDS!$F$2:$F$25,0),FALSE)</f>
        <v>0.3778873214697962</v>
      </c>
      <c r="S16" s="14">
        <f>HLOOKUP(REG_TRA_DEMANDS!S$3,'BY-Demands'!$J$5:$AK$14,MATCH($E16,'BY-Demands'!$I$5:$I$14,0),FALSE)*HLOOKUP(REG_TRA_DEMANDS!$F16,DEMANDS!$H$2:$CO$25,MATCH($E16,DEMANDS!$F$2:$F$25,0),FALSE)/HLOOKUP(2018,DEMANDS!$H$2:$CO$25,MATCH($E16,DEMANDS!$F$2:$F$25,0),FALSE)</f>
        <v>0.37186096343983388</v>
      </c>
      <c r="T16" s="14">
        <f>HLOOKUP(REG_TRA_DEMANDS!T$3,'BY-Demands'!$J$5:$AK$14,MATCH($E16,'BY-Demands'!$I$5:$I$14,0),FALSE)*HLOOKUP(REG_TRA_DEMANDS!$F16,DEMANDS!$H$2:$CO$25,MATCH($E16,DEMANDS!$F$2:$F$25,0),FALSE)/HLOOKUP(2018,DEMANDS!$H$2:$CO$25,MATCH($E16,DEMANDS!$F$2:$F$25,0),FALSE)</f>
        <v>1.9896591411313085</v>
      </c>
      <c r="U16" s="14">
        <f>HLOOKUP(REG_TRA_DEMANDS!U$3,'BY-Demands'!$J$5:$AK$14,MATCH($E16,'BY-Demands'!$I$5:$I$14,0),FALSE)*HLOOKUP(REG_TRA_DEMANDS!$F16,DEMANDS!$H$2:$CO$25,MATCH($E16,DEMANDS!$F$2:$F$25,0),FALSE)/HLOOKUP(2018,DEMANDS!$H$2:$CO$25,MATCH($E16,DEMANDS!$F$2:$F$25,0),FALSE)</f>
        <v>0.54135919368811836</v>
      </c>
      <c r="V16" s="14">
        <f>HLOOKUP(REG_TRA_DEMANDS!V$3,'BY-Demands'!$J$5:$AK$14,MATCH($E16,'BY-Demands'!$I$5:$I$14,0),FALSE)*HLOOKUP(REG_TRA_DEMANDS!$F16,DEMANDS!$H$2:$CO$25,MATCH($E16,DEMANDS!$F$2:$F$25,0),FALSE)/HLOOKUP(2018,DEMANDS!$H$2:$CO$25,MATCH($E16,DEMANDS!$F$2:$F$25,0),FALSE)</f>
        <v>0.60997441370730043</v>
      </c>
      <c r="W16" s="14">
        <f>HLOOKUP(REG_TRA_DEMANDS!W$3,'BY-Demands'!$J$5:$AK$14,MATCH($E16,'BY-Demands'!$I$5:$I$14,0),FALSE)*HLOOKUP(REG_TRA_DEMANDS!$F16,DEMANDS!$H$2:$CO$25,MATCH($E16,DEMANDS!$F$2:$F$25,0),FALSE)/HLOOKUP(2018,DEMANDS!$H$2:$CO$25,MATCH($E16,DEMANDS!$F$2:$F$25,0),FALSE)</f>
        <v>0.49935221643128408</v>
      </c>
      <c r="X16" s="14">
        <f>HLOOKUP(REG_TRA_DEMANDS!X$3,'BY-Demands'!$J$5:$AK$14,MATCH($E16,'BY-Demands'!$I$5:$I$14,0),FALSE)*HLOOKUP(REG_TRA_DEMANDS!$F16,DEMANDS!$H$2:$CO$25,MATCH($E16,DEMANDS!$F$2:$F$25,0),FALSE)/HLOOKUP(2018,DEMANDS!$H$2:$CO$25,MATCH($E16,DEMANDS!$F$2:$F$25,0),FALSE)</f>
        <v>0.46383071132724779</v>
      </c>
      <c r="Y16" s="14">
        <f>HLOOKUP(REG_TRA_DEMANDS!Y$3,'BY-Demands'!$J$5:$AK$14,MATCH($E16,'BY-Demands'!$I$5:$I$14,0),FALSE)*HLOOKUP(REG_TRA_DEMANDS!$F16,DEMANDS!$H$2:$CO$25,MATCH($E16,DEMANDS!$F$2:$F$25,0),FALSE)/HLOOKUP(2018,DEMANDS!$H$2:$CO$25,MATCH($E16,DEMANDS!$F$2:$F$25,0),FALSE)</f>
        <v>0.74064511268734978</v>
      </c>
      <c r="Z16" s="14">
        <f>HLOOKUP(REG_TRA_DEMANDS!Z$3,'BY-Demands'!$J$5:$AK$14,MATCH($E16,'BY-Demands'!$I$5:$I$14,0),FALSE)*HLOOKUP(REG_TRA_DEMANDS!$F16,DEMANDS!$H$2:$CO$25,MATCH($E16,DEMANDS!$F$2:$F$25,0),FALSE)/HLOOKUP(2018,DEMANDS!$H$2:$CO$25,MATCH($E16,DEMANDS!$F$2:$F$25,0),FALSE)</f>
        <v>9.8775540783756666E-2</v>
      </c>
      <c r="AA16" s="14">
        <f>HLOOKUP(REG_TRA_DEMANDS!AA$3,'BY-Demands'!$J$5:$AK$14,MATCH($E16,'BY-Demands'!$I$5:$I$14,0),FALSE)*HLOOKUP(REG_TRA_DEMANDS!$F16,DEMANDS!$H$2:$CO$25,MATCH($E16,DEMANDS!$F$2:$F$25,0),FALSE)/HLOOKUP(2018,DEMANDS!$H$2:$CO$25,MATCH($E16,DEMANDS!$F$2:$F$25,0),FALSE)</f>
        <v>0.41714780682374364</v>
      </c>
      <c r="AB16" s="14">
        <f>HLOOKUP(REG_TRA_DEMANDS!AB$3,'BY-Demands'!$J$5:$AK$14,MATCH($E16,'BY-Demands'!$I$5:$I$14,0),FALSE)*HLOOKUP(REG_TRA_DEMANDS!$F16,DEMANDS!$H$2:$CO$25,MATCH($E16,DEMANDS!$F$2:$F$25,0),FALSE)/HLOOKUP(2018,DEMANDS!$H$2:$CO$25,MATCH($E16,DEMANDS!$F$2:$F$25,0),FALSE)</f>
        <v>0.18524594530412608</v>
      </c>
      <c r="AC16" s="14">
        <f>HLOOKUP(REG_TRA_DEMANDS!AC$3,'BY-Demands'!$J$5:$AK$14,MATCH($E16,'BY-Demands'!$I$5:$I$14,0),FALSE)*HLOOKUP(REG_TRA_DEMANDS!$F16,DEMANDS!$H$2:$CO$25,MATCH($E16,DEMANDS!$F$2:$F$25,0),FALSE)/HLOOKUP(2018,DEMANDS!$H$2:$CO$25,MATCH($E16,DEMANDS!$F$2:$F$25,0),FALSE)</f>
        <v>0.20201145503880613</v>
      </c>
      <c r="AD16" s="14">
        <f>HLOOKUP(REG_TRA_DEMANDS!AD$3,'BY-Demands'!$J$5:$AK$14,MATCH($E16,'BY-Demands'!$I$5:$I$14,0),FALSE)*HLOOKUP(REG_TRA_DEMANDS!$F16,DEMANDS!$H$2:$CO$25,MATCH($E16,DEMANDS!$F$2:$F$25,0),FALSE)/HLOOKUP(2018,DEMANDS!$H$2:$CO$25,MATCH($E16,DEMANDS!$F$2:$F$25,0),FALSE)</f>
        <v>0.23481230791235341</v>
      </c>
      <c r="AE16" s="14">
        <f>HLOOKUP(REG_TRA_DEMANDS!AE$3,'BY-Demands'!$J$5:$AK$14,MATCH($E16,'BY-Demands'!$I$5:$I$14,0),FALSE)*HLOOKUP(REG_TRA_DEMANDS!$F16,DEMANDS!$H$2:$CO$25,MATCH($E16,DEMANDS!$F$2:$F$25,0),FALSE)/HLOOKUP(2018,DEMANDS!$H$2:$CO$25,MATCH($E16,DEMANDS!$F$2:$F$25,0),FALSE)</f>
        <v>0.49070889678091939</v>
      </c>
      <c r="AF16" s="14">
        <f>HLOOKUP(REG_TRA_DEMANDS!AF$3,'BY-Demands'!$J$5:$AK$14,MATCH($E16,'BY-Demands'!$I$5:$I$14,0),FALSE)*HLOOKUP(REG_TRA_DEMANDS!$F16,DEMANDS!$H$2:$CO$25,MATCH($E16,DEMANDS!$F$2:$F$25,0),FALSE)/HLOOKUP(2018,DEMANDS!$H$2:$CO$25,MATCH($E16,DEMANDS!$F$2:$F$25,0),FALSE)</f>
        <v>0.18922217409036649</v>
      </c>
    </row>
    <row r="17" spans="4:32" x14ac:dyDescent="0.2">
      <c r="D17" s="3" t="s">
        <v>59</v>
      </c>
      <c r="E17" s="3" t="str">
        <f>DEMANDS!$F$20</f>
        <v>TRAF</v>
      </c>
      <c r="F17" s="3">
        <v>2020</v>
      </c>
      <c r="G17" s="14">
        <f>HLOOKUP(REG_TRA_DEMANDS!G$3,'BY-Demands'!$J$5:$AK$14,MATCH($E17,'BY-Demands'!$I$5:$I$14,0),FALSE)*HLOOKUP(REG_TRA_DEMANDS!$F17,DEMANDS!$H$2:$CO$25,MATCH($E17,DEMANDS!$F$2:$F$25,0),FALSE)/HLOOKUP(2018,DEMANDS!$H$2:$CO$25,MATCH($E17,DEMANDS!$F$2:$F$25,0),FALSE)</f>
        <v>0.17991488188042462</v>
      </c>
      <c r="H17" s="14">
        <f>HLOOKUP(REG_TRA_DEMANDS!H$3,'BY-Demands'!$J$5:$AK$14,MATCH($E17,'BY-Demands'!$I$5:$I$14,0),FALSE)*HLOOKUP(REG_TRA_DEMANDS!$F17,DEMANDS!$H$2:$CO$25,MATCH($E17,DEMANDS!$F$2:$F$25,0),FALSE)/HLOOKUP(2018,DEMANDS!$H$2:$CO$25,MATCH($E17,DEMANDS!$F$2:$F$25,0),FALSE)</f>
        <v>2.6871723541686299</v>
      </c>
      <c r="I17" s="14">
        <f>HLOOKUP(REG_TRA_DEMANDS!I$3,'BY-Demands'!$J$5:$AK$14,MATCH($E17,'BY-Demands'!$I$5:$I$14,0),FALSE)*HLOOKUP(REG_TRA_DEMANDS!$F17,DEMANDS!$H$2:$CO$25,MATCH($E17,DEMANDS!$F$2:$F$25,0),FALSE)/HLOOKUP(2018,DEMANDS!$H$2:$CO$25,MATCH($E17,DEMANDS!$F$2:$F$25,0),FALSE)</f>
        <v>0.48763398226070803</v>
      </c>
      <c r="J17" s="14">
        <f>HLOOKUP(REG_TRA_DEMANDS!J$3,'BY-Demands'!$J$5:$AK$14,MATCH($E17,'BY-Demands'!$I$5:$I$14,0),FALSE)*HLOOKUP(REG_TRA_DEMANDS!$F17,DEMANDS!$H$2:$CO$25,MATCH($E17,DEMANDS!$F$2:$F$25,0),FALSE)/HLOOKUP(2018,DEMANDS!$H$2:$CO$25,MATCH($E17,DEMANDS!$F$2:$F$25,0),FALSE)</f>
        <v>0.3135901348759621</v>
      </c>
      <c r="K17" s="14">
        <f>HLOOKUP(REG_TRA_DEMANDS!K$3,'BY-Demands'!$J$5:$AK$14,MATCH($E17,'BY-Demands'!$I$5:$I$14,0),FALSE)*HLOOKUP(REG_TRA_DEMANDS!$F17,DEMANDS!$H$2:$CO$25,MATCH($E17,DEMANDS!$F$2:$F$25,0),FALSE)/HLOOKUP(2018,DEMANDS!$H$2:$CO$25,MATCH($E17,DEMANDS!$F$2:$F$25,0),FALSE)</f>
        <v>0.22335515894815736</v>
      </c>
      <c r="L17" s="14">
        <f>HLOOKUP(REG_TRA_DEMANDS!L$3,'BY-Demands'!$J$5:$AK$14,MATCH($E17,'BY-Demands'!$I$5:$I$14,0),FALSE)*HLOOKUP(REG_TRA_DEMANDS!$F17,DEMANDS!$H$2:$CO$25,MATCH($E17,DEMANDS!$F$2:$F$25,0),FALSE)/HLOOKUP(2018,DEMANDS!$H$2:$CO$25,MATCH($E17,DEMANDS!$F$2:$F$25,0),FALSE)</f>
        <v>0.10778652622510916</v>
      </c>
      <c r="M17" s="14">
        <f>HLOOKUP(REG_TRA_DEMANDS!M$3,'BY-Demands'!$J$5:$AK$14,MATCH($E17,'BY-Demands'!$I$5:$I$14,0),FALSE)*HLOOKUP(REG_TRA_DEMANDS!$F17,DEMANDS!$H$2:$CO$25,MATCH($E17,DEMANDS!$F$2:$F$25,0),FALSE)/HLOOKUP(2018,DEMANDS!$H$2:$CO$25,MATCH($E17,DEMANDS!$F$2:$F$25,0),FALSE)</f>
        <v>0.2824588239748011</v>
      </c>
      <c r="N17" s="14">
        <f>HLOOKUP(REG_TRA_DEMANDS!N$3,'BY-Demands'!$J$5:$AK$14,MATCH($E17,'BY-Demands'!$I$5:$I$14,0),FALSE)*HLOOKUP(REG_TRA_DEMANDS!$F17,DEMANDS!$H$2:$CO$25,MATCH($E17,DEMANDS!$F$2:$F$25,0),FALSE)/HLOOKUP(2018,DEMANDS!$H$2:$CO$25,MATCH($E17,DEMANDS!$F$2:$F$25,0),FALSE)</f>
        <v>0.43704621254646414</v>
      </c>
      <c r="O17" s="14">
        <f>HLOOKUP(REG_TRA_DEMANDS!O$3,'BY-Demands'!$J$5:$AK$14,MATCH($E17,'BY-Demands'!$I$5:$I$14,0),FALSE)*HLOOKUP(REG_TRA_DEMANDS!$F17,DEMANDS!$H$2:$CO$25,MATCH($E17,DEMANDS!$F$2:$F$25,0),FALSE)/HLOOKUP(2018,DEMANDS!$H$2:$CO$25,MATCH($E17,DEMANDS!$F$2:$F$25,0),FALSE)</f>
        <v>0.20559159765702764</v>
      </c>
      <c r="P17" s="14">
        <f>HLOOKUP(REG_TRA_DEMANDS!P$3,'BY-Demands'!$J$5:$AK$14,MATCH($E17,'BY-Demands'!$I$5:$I$14,0),FALSE)*HLOOKUP(REG_TRA_DEMANDS!$F17,DEMANDS!$H$2:$CO$25,MATCH($E17,DEMANDS!$F$2:$F$25,0),FALSE)/HLOOKUP(2018,DEMANDS!$H$2:$CO$25,MATCH($E17,DEMANDS!$F$2:$F$25,0),FALSE)</f>
        <v>0.23409610092244049</v>
      </c>
      <c r="Q17" s="14">
        <f>HLOOKUP(REG_TRA_DEMANDS!Q$3,'BY-Demands'!$J$5:$AK$14,MATCH($E17,'BY-Demands'!$I$5:$I$14,0),FALSE)*HLOOKUP(REG_TRA_DEMANDS!$F17,DEMANDS!$H$2:$CO$25,MATCH($E17,DEMANDS!$F$2:$F$25,0),FALSE)/HLOOKUP(2018,DEMANDS!$H$2:$CO$25,MATCH($E17,DEMANDS!$F$2:$F$25,0),FALSE)</f>
        <v>0.47314719217489071</v>
      </c>
      <c r="R17" s="14">
        <f>HLOOKUP(REG_TRA_DEMANDS!R$3,'BY-Demands'!$J$5:$AK$14,MATCH($E17,'BY-Demands'!$I$5:$I$14,0),FALSE)*HLOOKUP(REG_TRA_DEMANDS!$F17,DEMANDS!$H$2:$CO$25,MATCH($E17,DEMANDS!$F$2:$F$25,0),FALSE)/HLOOKUP(2018,DEMANDS!$H$2:$CO$25,MATCH($E17,DEMANDS!$F$2:$F$25,0),FALSE)</f>
        <v>0.31213492756751032</v>
      </c>
      <c r="S17" s="14">
        <f>HLOOKUP(REG_TRA_DEMANDS!S$3,'BY-Demands'!$J$5:$AK$14,MATCH($E17,'BY-Demands'!$I$5:$I$14,0),FALSE)*HLOOKUP(REG_TRA_DEMANDS!$F17,DEMANDS!$H$2:$CO$25,MATCH($E17,DEMANDS!$F$2:$F$25,0),FALSE)/HLOOKUP(2018,DEMANDS!$H$2:$CO$25,MATCH($E17,DEMANDS!$F$2:$F$25,0),FALSE)</f>
        <v>0.30715715583422787</v>
      </c>
      <c r="T17" s="14">
        <f>HLOOKUP(REG_TRA_DEMANDS!T$3,'BY-Demands'!$J$5:$AK$14,MATCH($E17,'BY-Demands'!$I$5:$I$14,0),FALSE)*HLOOKUP(REG_TRA_DEMANDS!$F17,DEMANDS!$H$2:$CO$25,MATCH($E17,DEMANDS!$F$2:$F$25,0),FALSE)/HLOOKUP(2018,DEMANDS!$H$2:$CO$25,MATCH($E17,DEMANDS!$F$2:$F$25,0),FALSE)</f>
        <v>1.643458450750628</v>
      </c>
      <c r="U17" s="14">
        <f>HLOOKUP(REG_TRA_DEMANDS!U$3,'BY-Demands'!$J$5:$AK$14,MATCH($E17,'BY-Demands'!$I$5:$I$14,0),FALSE)*HLOOKUP(REG_TRA_DEMANDS!$F17,DEMANDS!$H$2:$CO$25,MATCH($E17,DEMANDS!$F$2:$F$25,0),FALSE)/HLOOKUP(2018,DEMANDS!$H$2:$CO$25,MATCH($E17,DEMANDS!$F$2:$F$25,0),FALSE)</f>
        <v>0.44716269403431846</v>
      </c>
      <c r="V17" s="14">
        <f>HLOOKUP(REG_TRA_DEMANDS!V$3,'BY-Demands'!$J$5:$AK$14,MATCH($E17,'BY-Demands'!$I$5:$I$14,0),FALSE)*HLOOKUP(REG_TRA_DEMANDS!$F17,DEMANDS!$H$2:$CO$25,MATCH($E17,DEMANDS!$F$2:$F$25,0),FALSE)/HLOOKUP(2018,DEMANDS!$H$2:$CO$25,MATCH($E17,DEMANDS!$F$2:$F$25,0),FALSE)</f>
        <v>0.50383886577623815</v>
      </c>
      <c r="W17" s="14">
        <f>HLOOKUP(REG_TRA_DEMANDS!W$3,'BY-Demands'!$J$5:$AK$14,MATCH($E17,'BY-Demands'!$I$5:$I$14,0),FALSE)*HLOOKUP(REG_TRA_DEMANDS!$F17,DEMANDS!$H$2:$CO$25,MATCH($E17,DEMANDS!$F$2:$F$25,0),FALSE)/HLOOKUP(2018,DEMANDS!$H$2:$CO$25,MATCH($E17,DEMANDS!$F$2:$F$25,0),FALSE)</f>
        <v>0.41246493081645397</v>
      </c>
      <c r="X17" s="14">
        <f>HLOOKUP(REG_TRA_DEMANDS!X$3,'BY-Demands'!$J$5:$AK$14,MATCH($E17,'BY-Demands'!$I$5:$I$14,0),FALSE)*HLOOKUP(REG_TRA_DEMANDS!$F17,DEMANDS!$H$2:$CO$25,MATCH($E17,DEMANDS!$F$2:$F$25,0),FALSE)/HLOOKUP(2018,DEMANDS!$H$2:$CO$25,MATCH($E17,DEMANDS!$F$2:$F$25,0),FALSE)</f>
        <v>0.38312416759737483</v>
      </c>
      <c r="Y17" s="14">
        <f>HLOOKUP(REG_TRA_DEMANDS!Y$3,'BY-Demands'!$J$5:$AK$14,MATCH($E17,'BY-Demands'!$I$5:$I$14,0),FALSE)*HLOOKUP(REG_TRA_DEMANDS!$F17,DEMANDS!$H$2:$CO$25,MATCH($E17,DEMANDS!$F$2:$F$25,0),FALSE)/HLOOKUP(2018,DEMANDS!$H$2:$CO$25,MATCH($E17,DEMANDS!$F$2:$F$25,0),FALSE)</f>
        <v>0.61177286314532875</v>
      </c>
      <c r="Z17" s="14">
        <f>HLOOKUP(REG_TRA_DEMANDS!Z$3,'BY-Demands'!$J$5:$AK$14,MATCH($E17,'BY-Demands'!$I$5:$I$14,0),FALSE)*HLOOKUP(REG_TRA_DEMANDS!$F17,DEMANDS!$H$2:$CO$25,MATCH($E17,DEMANDS!$F$2:$F$25,0),FALSE)/HLOOKUP(2018,DEMANDS!$H$2:$CO$25,MATCH($E17,DEMANDS!$F$2:$F$25,0),FALSE)</f>
        <v>8.1588596696128737E-2</v>
      </c>
      <c r="AA17" s="14">
        <f>HLOOKUP(REG_TRA_DEMANDS!AA$3,'BY-Demands'!$J$5:$AK$14,MATCH($E17,'BY-Demands'!$I$5:$I$14,0),FALSE)*HLOOKUP(REG_TRA_DEMANDS!$F17,DEMANDS!$H$2:$CO$25,MATCH($E17,DEMANDS!$F$2:$F$25,0),FALSE)/HLOOKUP(2018,DEMANDS!$H$2:$CO$25,MATCH($E17,DEMANDS!$F$2:$F$25,0),FALSE)</f>
        <v>0.34456408847334713</v>
      </c>
      <c r="AB17" s="14">
        <f>HLOOKUP(REG_TRA_DEMANDS!AB$3,'BY-Demands'!$J$5:$AK$14,MATCH($E17,'BY-Demands'!$I$5:$I$14,0),FALSE)*HLOOKUP(REG_TRA_DEMANDS!$F17,DEMANDS!$H$2:$CO$25,MATCH($E17,DEMANDS!$F$2:$F$25,0),FALSE)/HLOOKUP(2018,DEMANDS!$H$2:$CO$25,MATCH($E17,DEMANDS!$F$2:$F$25,0),FALSE)</f>
        <v>0.15301315083761008</v>
      </c>
      <c r="AC17" s="14">
        <f>HLOOKUP(REG_TRA_DEMANDS!AC$3,'BY-Demands'!$J$5:$AK$14,MATCH($E17,'BY-Demands'!$I$5:$I$14,0),FALSE)*HLOOKUP(REG_TRA_DEMANDS!$F17,DEMANDS!$H$2:$CO$25,MATCH($E17,DEMANDS!$F$2:$F$25,0),FALSE)/HLOOKUP(2018,DEMANDS!$H$2:$CO$25,MATCH($E17,DEMANDS!$F$2:$F$25,0),FALSE)</f>
        <v>0.16686146187994025</v>
      </c>
      <c r="AD17" s="14">
        <f>HLOOKUP(REG_TRA_DEMANDS!AD$3,'BY-Demands'!$J$5:$AK$14,MATCH($E17,'BY-Demands'!$I$5:$I$14,0),FALSE)*HLOOKUP(REG_TRA_DEMANDS!$F17,DEMANDS!$H$2:$CO$25,MATCH($E17,DEMANDS!$F$2:$F$25,0),FALSE)/HLOOKUP(2018,DEMANDS!$H$2:$CO$25,MATCH($E17,DEMANDS!$F$2:$F$25,0),FALSE)</f>
        <v>0.1939549663563945</v>
      </c>
      <c r="AE17" s="14">
        <f>HLOOKUP(REG_TRA_DEMANDS!AE$3,'BY-Demands'!$J$5:$AK$14,MATCH($E17,'BY-Demands'!$I$5:$I$14,0),FALSE)*HLOOKUP(REG_TRA_DEMANDS!$F17,DEMANDS!$H$2:$CO$25,MATCH($E17,DEMANDS!$F$2:$F$25,0),FALSE)/HLOOKUP(2018,DEMANDS!$H$2:$CO$25,MATCH($E17,DEMANDS!$F$2:$F$25,0),FALSE)</f>
        <v>0.40532554878448751</v>
      </c>
      <c r="AF17" s="14">
        <f>HLOOKUP(REG_TRA_DEMANDS!AF$3,'BY-Demands'!$J$5:$AK$14,MATCH($E17,'BY-Demands'!$I$5:$I$14,0),FALSE)*HLOOKUP(REG_TRA_DEMANDS!$F17,DEMANDS!$H$2:$CO$25,MATCH($E17,DEMANDS!$F$2:$F$25,0),FALSE)/HLOOKUP(2018,DEMANDS!$H$2:$CO$25,MATCH($E17,DEMANDS!$F$2:$F$25,0),FALSE)</f>
        <v>0.15629751581539669</v>
      </c>
    </row>
    <row r="18" spans="4:32" x14ac:dyDescent="0.2">
      <c r="D18" s="3" t="s">
        <v>59</v>
      </c>
      <c r="E18" s="3" t="str">
        <f>DEMANDS!$F$20</f>
        <v>TRAF</v>
      </c>
      <c r="F18" s="3">
        <v>2030</v>
      </c>
      <c r="G18" s="14">
        <f>HLOOKUP(REG_TRA_DEMANDS!G$3,'BY-Demands'!$J$5:$AK$14,MATCH($E18,'BY-Demands'!$I$5:$I$14,0),FALSE)*HLOOKUP(REG_TRA_DEMANDS!$F18,DEMANDS!$H$2:$CO$25,MATCH($E18,DEMANDS!$F$2:$F$25,0),FALSE)/HLOOKUP(2018,DEMANDS!$H$2:$CO$25,MATCH($E18,DEMANDS!$F$2:$F$25,0),FALSE)</f>
        <v>0.16815723922948045</v>
      </c>
      <c r="H18" s="14">
        <f>HLOOKUP(REG_TRA_DEMANDS!H$3,'BY-Demands'!$J$5:$AK$14,MATCH($E18,'BY-Demands'!$I$5:$I$14,0),FALSE)*HLOOKUP(REG_TRA_DEMANDS!$F18,DEMANDS!$H$2:$CO$25,MATCH($E18,DEMANDS!$F$2:$F$25,0),FALSE)/HLOOKUP(2018,DEMANDS!$H$2:$CO$25,MATCH($E18,DEMANDS!$F$2:$F$25,0),FALSE)</f>
        <v>2.5115625771919272</v>
      </c>
      <c r="I18" s="14">
        <f>HLOOKUP(REG_TRA_DEMANDS!I$3,'BY-Demands'!$J$5:$AK$14,MATCH($E18,'BY-Demands'!$I$5:$I$14,0),FALSE)*HLOOKUP(REG_TRA_DEMANDS!$F18,DEMANDS!$H$2:$CO$25,MATCH($E18,DEMANDS!$F$2:$F$25,0),FALSE)/HLOOKUP(2018,DEMANDS!$H$2:$CO$25,MATCH($E18,DEMANDS!$F$2:$F$25,0),FALSE)</f>
        <v>0.45576654557090263</v>
      </c>
      <c r="J18" s="14">
        <f>HLOOKUP(REG_TRA_DEMANDS!J$3,'BY-Demands'!$J$5:$AK$14,MATCH($E18,'BY-Demands'!$I$5:$I$14,0),FALSE)*HLOOKUP(REG_TRA_DEMANDS!$F18,DEMANDS!$H$2:$CO$25,MATCH($E18,DEMANDS!$F$2:$F$25,0),FALSE)/HLOOKUP(2018,DEMANDS!$H$2:$CO$25,MATCH($E18,DEMANDS!$F$2:$F$25,0),FALSE)</f>
        <v>0.29309666203927115</v>
      </c>
      <c r="K18" s="14">
        <f>HLOOKUP(REG_TRA_DEMANDS!K$3,'BY-Demands'!$J$5:$AK$14,MATCH($E18,'BY-Demands'!$I$5:$I$14,0),FALSE)*HLOOKUP(REG_TRA_DEMANDS!$F18,DEMANDS!$H$2:$CO$25,MATCH($E18,DEMANDS!$F$2:$F$25,0),FALSE)/HLOOKUP(2018,DEMANDS!$H$2:$CO$25,MATCH($E18,DEMANDS!$F$2:$F$25,0),FALSE)</f>
        <v>0.20875864466479388</v>
      </c>
      <c r="L18" s="14">
        <f>HLOOKUP(REG_TRA_DEMANDS!L$3,'BY-Demands'!$J$5:$AK$14,MATCH($E18,'BY-Demands'!$I$5:$I$14,0),FALSE)*HLOOKUP(REG_TRA_DEMANDS!$F18,DEMANDS!$H$2:$CO$25,MATCH($E18,DEMANDS!$F$2:$F$25,0),FALSE)/HLOOKUP(2018,DEMANDS!$H$2:$CO$25,MATCH($E18,DEMANDS!$F$2:$F$25,0),FALSE)</f>
        <v>0.10074255384941797</v>
      </c>
      <c r="M18" s="14">
        <f>HLOOKUP(REG_TRA_DEMANDS!M$3,'BY-Demands'!$J$5:$AK$14,MATCH($E18,'BY-Demands'!$I$5:$I$14,0),FALSE)*HLOOKUP(REG_TRA_DEMANDS!$F18,DEMANDS!$H$2:$CO$25,MATCH($E18,DEMANDS!$F$2:$F$25,0),FALSE)/HLOOKUP(2018,DEMANDS!$H$2:$CO$25,MATCH($E18,DEMANDS!$F$2:$F$25,0),FALSE)</f>
        <v>0.26399981779815307</v>
      </c>
      <c r="N18" s="14">
        <f>HLOOKUP(REG_TRA_DEMANDS!N$3,'BY-Demands'!$J$5:$AK$14,MATCH($E18,'BY-Demands'!$I$5:$I$14,0),FALSE)*HLOOKUP(REG_TRA_DEMANDS!$F18,DEMANDS!$H$2:$CO$25,MATCH($E18,DEMANDS!$F$2:$F$25,0),FALSE)/HLOOKUP(2018,DEMANDS!$H$2:$CO$25,MATCH($E18,DEMANDS!$F$2:$F$25,0),FALSE)</f>
        <v>0.40848474428234821</v>
      </c>
      <c r="O18" s="14">
        <f>HLOOKUP(REG_TRA_DEMANDS!O$3,'BY-Demands'!$J$5:$AK$14,MATCH($E18,'BY-Demands'!$I$5:$I$14,0),FALSE)*HLOOKUP(REG_TRA_DEMANDS!$F18,DEMANDS!$H$2:$CO$25,MATCH($E18,DEMANDS!$F$2:$F$25,0),FALSE)/HLOOKUP(2018,DEMANDS!$H$2:$CO$25,MATCH($E18,DEMANDS!$F$2:$F$25,0),FALSE)</f>
        <v>0.19215595235618702</v>
      </c>
      <c r="P18" s="14">
        <f>HLOOKUP(REG_TRA_DEMANDS!P$3,'BY-Demands'!$J$5:$AK$14,MATCH($E18,'BY-Demands'!$I$5:$I$14,0),FALSE)*HLOOKUP(REG_TRA_DEMANDS!$F18,DEMANDS!$H$2:$CO$25,MATCH($E18,DEMANDS!$F$2:$F$25,0),FALSE)/HLOOKUP(2018,DEMANDS!$H$2:$CO$25,MATCH($E18,DEMANDS!$F$2:$F$25,0),FALSE)</f>
        <v>0.21879765383536329</v>
      </c>
      <c r="Q18" s="14">
        <f>HLOOKUP(REG_TRA_DEMANDS!Q$3,'BY-Demands'!$J$5:$AK$14,MATCH($E18,'BY-Demands'!$I$5:$I$14,0),FALSE)*HLOOKUP(REG_TRA_DEMANDS!$F18,DEMANDS!$H$2:$CO$25,MATCH($E18,DEMANDS!$F$2:$F$25,0),FALSE)/HLOOKUP(2018,DEMANDS!$H$2:$CO$25,MATCH($E18,DEMANDS!$F$2:$F$25,0),FALSE)</f>
        <v>0.44222648373351059</v>
      </c>
      <c r="R18" s="14">
        <f>HLOOKUP(REG_TRA_DEMANDS!R$3,'BY-Demands'!$J$5:$AK$14,MATCH($E18,'BY-Demands'!$I$5:$I$14,0),FALSE)*HLOOKUP(REG_TRA_DEMANDS!$F18,DEMANDS!$H$2:$CO$25,MATCH($E18,DEMANDS!$F$2:$F$25,0),FALSE)/HLOOKUP(2018,DEMANDS!$H$2:$CO$25,MATCH($E18,DEMANDS!$F$2:$F$25,0),FALSE)</f>
        <v>0.29173655418750127</v>
      </c>
      <c r="S18" s="14">
        <f>HLOOKUP(REG_TRA_DEMANDS!S$3,'BY-Demands'!$J$5:$AK$14,MATCH($E18,'BY-Demands'!$I$5:$I$14,0),FALSE)*HLOOKUP(REG_TRA_DEMANDS!$F18,DEMANDS!$H$2:$CO$25,MATCH($E18,DEMANDS!$F$2:$F$25,0),FALSE)/HLOOKUP(2018,DEMANDS!$H$2:$CO$25,MATCH($E18,DEMANDS!$F$2:$F$25,0),FALSE)</f>
        <v>0.2870840855121215</v>
      </c>
      <c r="T18" s="14">
        <f>HLOOKUP(REG_TRA_DEMANDS!T$3,'BY-Demands'!$J$5:$AK$14,MATCH($E18,'BY-Demands'!$I$5:$I$14,0),FALSE)*HLOOKUP(REG_TRA_DEMANDS!$F18,DEMANDS!$H$2:$CO$25,MATCH($E18,DEMANDS!$F$2:$F$25,0),FALSE)/HLOOKUP(2018,DEMANDS!$H$2:$CO$25,MATCH($E18,DEMANDS!$F$2:$F$25,0),FALSE)</f>
        <v>1.5360565672953015</v>
      </c>
      <c r="U18" s="14">
        <f>HLOOKUP(REG_TRA_DEMANDS!U$3,'BY-Demands'!$J$5:$AK$14,MATCH($E18,'BY-Demands'!$I$5:$I$14,0),FALSE)*HLOOKUP(REG_TRA_DEMANDS!$F18,DEMANDS!$H$2:$CO$25,MATCH($E18,DEMANDS!$F$2:$F$25,0),FALSE)/HLOOKUP(2018,DEMANDS!$H$2:$CO$25,MATCH($E18,DEMANDS!$F$2:$F$25,0),FALSE)</f>
        <v>0.41794010217122118</v>
      </c>
      <c r="V18" s="14">
        <f>HLOOKUP(REG_TRA_DEMANDS!V$3,'BY-Demands'!$J$5:$AK$14,MATCH($E18,'BY-Demands'!$I$5:$I$14,0),FALSE)*HLOOKUP(REG_TRA_DEMANDS!$F18,DEMANDS!$H$2:$CO$25,MATCH($E18,DEMANDS!$F$2:$F$25,0),FALSE)/HLOOKUP(2018,DEMANDS!$H$2:$CO$25,MATCH($E18,DEMANDS!$F$2:$F$25,0),FALSE)</f>
        <v>0.47091242147358597</v>
      </c>
      <c r="W18" s="14">
        <f>HLOOKUP(REG_TRA_DEMANDS!W$3,'BY-Demands'!$J$5:$AK$14,MATCH($E18,'BY-Demands'!$I$5:$I$14,0),FALSE)*HLOOKUP(REG_TRA_DEMANDS!$F18,DEMANDS!$H$2:$CO$25,MATCH($E18,DEMANDS!$F$2:$F$25,0),FALSE)/HLOOKUP(2018,DEMANDS!$H$2:$CO$25,MATCH($E18,DEMANDS!$F$2:$F$25,0),FALSE)</f>
        <v>0.38550987733839071</v>
      </c>
      <c r="X18" s="14">
        <f>HLOOKUP(REG_TRA_DEMANDS!X$3,'BY-Demands'!$J$5:$AK$14,MATCH($E18,'BY-Demands'!$I$5:$I$14,0),FALSE)*HLOOKUP(REG_TRA_DEMANDS!$F18,DEMANDS!$H$2:$CO$25,MATCH($E18,DEMANDS!$F$2:$F$25,0),FALSE)/HLOOKUP(2018,DEMANDS!$H$2:$CO$25,MATCH($E18,DEMANDS!$F$2:$F$25,0),FALSE)</f>
        <v>0.35808656644693609</v>
      </c>
      <c r="Y18" s="14">
        <f>HLOOKUP(REG_TRA_DEMANDS!Y$3,'BY-Demands'!$J$5:$AK$14,MATCH($E18,'BY-Demands'!$I$5:$I$14,0),FALSE)*HLOOKUP(REG_TRA_DEMANDS!$F18,DEMANDS!$H$2:$CO$25,MATCH($E18,DEMANDS!$F$2:$F$25,0),FALSE)/HLOOKUP(2018,DEMANDS!$H$2:$CO$25,MATCH($E18,DEMANDS!$F$2:$F$25,0),FALSE)</f>
        <v>0.57179280905959506</v>
      </c>
      <c r="Z18" s="14">
        <f>HLOOKUP(REG_TRA_DEMANDS!Z$3,'BY-Demands'!$J$5:$AK$14,MATCH($E18,'BY-Demands'!$I$5:$I$14,0),FALSE)*HLOOKUP(REG_TRA_DEMANDS!$F18,DEMANDS!$H$2:$CO$25,MATCH($E18,DEMANDS!$F$2:$F$25,0),FALSE)/HLOOKUP(2018,DEMANDS!$H$2:$CO$25,MATCH($E18,DEMANDS!$F$2:$F$25,0),FALSE)</f>
        <v>7.6256688883285045E-2</v>
      </c>
      <c r="AA18" s="14">
        <f>HLOOKUP(REG_TRA_DEMANDS!AA$3,'BY-Demands'!$J$5:$AK$14,MATCH($E18,'BY-Demands'!$I$5:$I$14,0),FALSE)*HLOOKUP(REG_TRA_DEMANDS!$F18,DEMANDS!$H$2:$CO$25,MATCH($E18,DEMANDS!$F$2:$F$25,0),FALSE)/HLOOKUP(2018,DEMANDS!$H$2:$CO$25,MATCH($E18,DEMANDS!$F$2:$F$25,0),FALSE)</f>
        <v>0.32204643245581721</v>
      </c>
      <c r="AB18" s="14">
        <f>HLOOKUP(REG_TRA_DEMANDS!AB$3,'BY-Demands'!$J$5:$AK$14,MATCH($E18,'BY-Demands'!$I$5:$I$14,0),FALSE)*HLOOKUP(REG_TRA_DEMANDS!$F18,DEMANDS!$H$2:$CO$25,MATCH($E18,DEMANDS!$F$2:$F$25,0),FALSE)/HLOOKUP(2018,DEMANDS!$H$2:$CO$25,MATCH($E18,DEMANDS!$F$2:$F$25,0),FALSE)</f>
        <v>0.14301356698084308</v>
      </c>
      <c r="AC18" s="14">
        <f>HLOOKUP(REG_TRA_DEMANDS!AC$3,'BY-Demands'!$J$5:$AK$14,MATCH($E18,'BY-Demands'!$I$5:$I$14,0),FALSE)*HLOOKUP(REG_TRA_DEMANDS!$F18,DEMANDS!$H$2:$CO$25,MATCH($E18,DEMANDS!$F$2:$F$25,0),FALSE)/HLOOKUP(2018,DEMANDS!$H$2:$CO$25,MATCH($E18,DEMANDS!$F$2:$F$25,0),FALSE)</f>
        <v>0.15595687510816669</v>
      </c>
      <c r="AD18" s="14">
        <f>HLOOKUP(REG_TRA_DEMANDS!AD$3,'BY-Demands'!$J$5:$AK$14,MATCH($E18,'BY-Demands'!$I$5:$I$14,0),FALSE)*HLOOKUP(REG_TRA_DEMANDS!$F18,DEMANDS!$H$2:$CO$25,MATCH($E18,DEMANDS!$F$2:$F$25,0),FALSE)/HLOOKUP(2018,DEMANDS!$H$2:$CO$25,MATCH($E18,DEMANDS!$F$2:$F$25,0),FALSE)</f>
        <v>0.18127978817791549</v>
      </c>
      <c r="AE18" s="14">
        <f>HLOOKUP(REG_TRA_DEMANDS!AE$3,'BY-Demands'!$J$5:$AK$14,MATCH($E18,'BY-Demands'!$I$5:$I$14,0),FALSE)*HLOOKUP(REG_TRA_DEMANDS!$F18,DEMANDS!$H$2:$CO$25,MATCH($E18,DEMANDS!$F$2:$F$25,0),FALSE)/HLOOKUP(2018,DEMANDS!$H$2:$CO$25,MATCH($E18,DEMANDS!$F$2:$F$25,0),FALSE)</f>
        <v>0.37883706206178708</v>
      </c>
      <c r="AF18" s="14">
        <f>HLOOKUP(REG_TRA_DEMANDS!AF$3,'BY-Demands'!$J$5:$AK$14,MATCH($E18,'BY-Demands'!$I$5:$I$14,0),FALSE)*HLOOKUP(REG_TRA_DEMANDS!$F18,DEMANDS!$H$2:$CO$25,MATCH($E18,DEMANDS!$F$2:$F$25,0),FALSE)/HLOOKUP(2018,DEMANDS!$H$2:$CO$25,MATCH($E18,DEMANDS!$F$2:$F$25,0),FALSE)</f>
        <v>0.14608329496284322</v>
      </c>
    </row>
    <row r="19" spans="4:32" x14ac:dyDescent="0.2">
      <c r="D19" s="3" t="s">
        <v>59</v>
      </c>
      <c r="E19" s="3" t="str">
        <f>DEMANDS!$F$20</f>
        <v>TRAF</v>
      </c>
      <c r="F19" s="3">
        <v>2050</v>
      </c>
      <c r="G19" s="14">
        <f>HLOOKUP(REG_TRA_DEMANDS!G$3,'BY-Demands'!$J$5:$AK$14,MATCH($E19,'BY-Demands'!$I$5:$I$14,0),FALSE)*HLOOKUP(REG_TRA_DEMANDS!$F19,DEMANDS!$H$2:$CO$25,MATCH($E19,DEMANDS!$F$2:$F$25,0),FALSE)/HLOOKUP(2018,DEMANDS!$H$2:$CO$25,MATCH($E19,DEMANDS!$F$2:$F$25,0),FALSE)</f>
        <v>0.1446419539275921</v>
      </c>
      <c r="H19" s="14">
        <f>HLOOKUP(REG_TRA_DEMANDS!H$3,'BY-Demands'!$J$5:$AK$14,MATCH($E19,'BY-Demands'!$I$5:$I$14,0),FALSE)*HLOOKUP(REG_TRA_DEMANDS!$F19,DEMANDS!$H$2:$CO$25,MATCH($E19,DEMANDS!$F$2:$F$25,0),FALSE)/HLOOKUP(2018,DEMANDS!$H$2:$CO$25,MATCH($E19,DEMANDS!$F$2:$F$25,0),FALSE)</f>
        <v>2.1603430232385223</v>
      </c>
      <c r="I19" s="14">
        <f>HLOOKUP(REG_TRA_DEMANDS!I$3,'BY-Demands'!$J$5:$AK$14,MATCH($E19,'BY-Demands'!$I$5:$I$14,0),FALSE)*HLOOKUP(REG_TRA_DEMANDS!$F19,DEMANDS!$H$2:$CO$25,MATCH($E19,DEMANDS!$F$2:$F$25,0),FALSE)/HLOOKUP(2018,DEMANDS!$H$2:$CO$25,MATCH($E19,DEMANDS!$F$2:$F$25,0),FALSE)</f>
        <v>0.39203167219129176</v>
      </c>
      <c r="J19" s="14">
        <f>HLOOKUP(REG_TRA_DEMANDS!J$3,'BY-Demands'!$J$5:$AK$14,MATCH($E19,'BY-Demands'!$I$5:$I$14,0),FALSE)*HLOOKUP(REG_TRA_DEMANDS!$F19,DEMANDS!$H$2:$CO$25,MATCH($E19,DEMANDS!$F$2:$F$25,0),FALSE)/HLOOKUP(2018,DEMANDS!$H$2:$CO$25,MATCH($E19,DEMANDS!$F$2:$F$25,0),FALSE)</f>
        <v>0.25210971636588919</v>
      </c>
      <c r="K19" s="14">
        <f>HLOOKUP(REG_TRA_DEMANDS!K$3,'BY-Demands'!$J$5:$AK$14,MATCH($E19,'BY-Demands'!$I$5:$I$14,0),FALSE)*HLOOKUP(REG_TRA_DEMANDS!$F19,DEMANDS!$H$2:$CO$25,MATCH($E19,DEMANDS!$F$2:$F$25,0),FALSE)/HLOOKUP(2018,DEMANDS!$H$2:$CO$25,MATCH($E19,DEMANDS!$F$2:$F$25,0),FALSE)</f>
        <v>0.17956561609806693</v>
      </c>
      <c r="L19" s="14">
        <f>HLOOKUP(REG_TRA_DEMANDS!L$3,'BY-Demands'!$J$5:$AK$14,MATCH($E19,'BY-Demands'!$I$5:$I$14,0),FALSE)*HLOOKUP(REG_TRA_DEMANDS!$F19,DEMANDS!$H$2:$CO$25,MATCH($E19,DEMANDS!$F$2:$F$25,0),FALSE)/HLOOKUP(2018,DEMANDS!$H$2:$CO$25,MATCH($E19,DEMANDS!$F$2:$F$25,0),FALSE)</f>
        <v>8.6654609098035573E-2</v>
      </c>
      <c r="M19" s="14">
        <f>HLOOKUP(REG_TRA_DEMANDS!M$3,'BY-Demands'!$J$5:$AK$14,MATCH($E19,'BY-Demands'!$I$5:$I$14,0),FALSE)*HLOOKUP(REG_TRA_DEMANDS!$F19,DEMANDS!$H$2:$CO$25,MATCH($E19,DEMANDS!$F$2:$F$25,0),FALSE)/HLOOKUP(2018,DEMANDS!$H$2:$CO$25,MATCH($E19,DEMANDS!$F$2:$F$25,0),FALSE)</f>
        <v>0.22708180544485712</v>
      </c>
      <c r="N19" s="14">
        <f>HLOOKUP(REG_TRA_DEMANDS!N$3,'BY-Demands'!$J$5:$AK$14,MATCH($E19,'BY-Demands'!$I$5:$I$14,0),FALSE)*HLOOKUP(REG_TRA_DEMANDS!$F19,DEMANDS!$H$2:$CO$25,MATCH($E19,DEMANDS!$F$2:$F$25,0),FALSE)/HLOOKUP(2018,DEMANDS!$H$2:$CO$25,MATCH($E19,DEMANDS!$F$2:$F$25,0),FALSE)</f>
        <v>0.3513618077541163</v>
      </c>
      <c r="O19" s="14">
        <f>HLOOKUP(REG_TRA_DEMANDS!O$3,'BY-Demands'!$J$5:$AK$14,MATCH($E19,'BY-Demands'!$I$5:$I$14,0),FALSE)*HLOOKUP(REG_TRA_DEMANDS!$F19,DEMANDS!$H$2:$CO$25,MATCH($E19,DEMANDS!$F$2:$F$25,0),FALSE)/HLOOKUP(2018,DEMANDS!$H$2:$CO$25,MATCH($E19,DEMANDS!$F$2:$F$25,0),FALSE)</f>
        <v>0.16528466175450579</v>
      </c>
      <c r="P19" s="14">
        <f>HLOOKUP(REG_TRA_DEMANDS!P$3,'BY-Demands'!$J$5:$AK$14,MATCH($E19,'BY-Demands'!$I$5:$I$14,0),FALSE)*HLOOKUP(REG_TRA_DEMANDS!$F19,DEMANDS!$H$2:$CO$25,MATCH($E19,DEMANDS!$F$2:$F$25,0),FALSE)/HLOOKUP(2018,DEMANDS!$H$2:$CO$25,MATCH($E19,DEMANDS!$F$2:$F$25,0),FALSE)</f>
        <v>0.18820075966120894</v>
      </c>
      <c r="Q19" s="14">
        <f>HLOOKUP(REG_TRA_DEMANDS!Q$3,'BY-Demands'!$J$5:$AK$14,MATCH($E19,'BY-Demands'!$I$5:$I$14,0),FALSE)*HLOOKUP(REG_TRA_DEMANDS!$F19,DEMANDS!$H$2:$CO$25,MATCH($E19,DEMANDS!$F$2:$F$25,0),FALSE)/HLOOKUP(2018,DEMANDS!$H$2:$CO$25,MATCH($E19,DEMANDS!$F$2:$F$25,0),FALSE)</f>
        <v>0.38038506685075008</v>
      </c>
      <c r="R19" s="14">
        <f>HLOOKUP(REG_TRA_DEMANDS!R$3,'BY-Demands'!$J$5:$AK$14,MATCH($E19,'BY-Demands'!$I$5:$I$14,0),FALSE)*HLOOKUP(REG_TRA_DEMANDS!$F19,DEMANDS!$H$2:$CO$25,MATCH($E19,DEMANDS!$F$2:$F$25,0),FALSE)/HLOOKUP(2018,DEMANDS!$H$2:$CO$25,MATCH($E19,DEMANDS!$F$2:$F$25,0),FALSE)</f>
        <v>0.25093980742748312</v>
      </c>
      <c r="S19" s="14">
        <f>HLOOKUP(REG_TRA_DEMANDS!S$3,'BY-Demands'!$J$5:$AK$14,MATCH($E19,'BY-Demands'!$I$5:$I$14,0),FALSE)*HLOOKUP(REG_TRA_DEMANDS!$F19,DEMANDS!$H$2:$CO$25,MATCH($E19,DEMANDS!$F$2:$F$25,0),FALSE)/HLOOKUP(2018,DEMANDS!$H$2:$CO$25,MATCH($E19,DEMANDS!$F$2:$F$25,0),FALSE)</f>
        <v>0.24693794486790879</v>
      </c>
      <c r="T19" s="14">
        <f>HLOOKUP(REG_TRA_DEMANDS!T$3,'BY-Demands'!$J$5:$AK$14,MATCH($E19,'BY-Demands'!$I$5:$I$14,0),FALSE)*HLOOKUP(REG_TRA_DEMANDS!$F19,DEMANDS!$H$2:$CO$25,MATCH($E19,DEMANDS!$F$2:$F$25,0),FALSE)/HLOOKUP(2018,DEMANDS!$H$2:$CO$25,MATCH($E19,DEMANDS!$F$2:$F$25,0),FALSE)</f>
        <v>1.3212528003846484</v>
      </c>
      <c r="U19" s="14">
        <f>HLOOKUP(REG_TRA_DEMANDS!U$3,'BY-Demands'!$J$5:$AK$14,MATCH($E19,'BY-Demands'!$I$5:$I$14,0),FALSE)*HLOOKUP(REG_TRA_DEMANDS!$F19,DEMANDS!$H$2:$CO$25,MATCH($E19,DEMANDS!$F$2:$F$25,0),FALSE)/HLOOKUP(2018,DEMANDS!$H$2:$CO$25,MATCH($E19,DEMANDS!$F$2:$F$25,0),FALSE)</f>
        <v>0.35949491844502668</v>
      </c>
      <c r="V19" s="14">
        <f>HLOOKUP(REG_TRA_DEMANDS!V$3,'BY-Demands'!$J$5:$AK$14,MATCH($E19,'BY-Demands'!$I$5:$I$14,0),FALSE)*HLOOKUP(REG_TRA_DEMANDS!$F19,DEMANDS!$H$2:$CO$25,MATCH($E19,DEMANDS!$F$2:$F$25,0),FALSE)/HLOOKUP(2018,DEMANDS!$H$2:$CO$25,MATCH($E19,DEMANDS!$F$2:$F$25,0),FALSE)</f>
        <v>0.40505953286828184</v>
      </c>
      <c r="W19" s="14">
        <f>HLOOKUP(REG_TRA_DEMANDS!W$3,'BY-Demands'!$J$5:$AK$14,MATCH($E19,'BY-Demands'!$I$5:$I$14,0),FALSE)*HLOOKUP(REG_TRA_DEMANDS!$F19,DEMANDS!$H$2:$CO$25,MATCH($E19,DEMANDS!$F$2:$F$25,0),FALSE)/HLOOKUP(2018,DEMANDS!$H$2:$CO$25,MATCH($E19,DEMANDS!$F$2:$F$25,0),FALSE)</f>
        <v>0.33159977038226424</v>
      </c>
      <c r="X19" s="14">
        <f>HLOOKUP(REG_TRA_DEMANDS!X$3,'BY-Demands'!$J$5:$AK$14,MATCH($E19,'BY-Demands'!$I$5:$I$14,0),FALSE)*HLOOKUP(REG_TRA_DEMANDS!$F19,DEMANDS!$H$2:$CO$25,MATCH($E19,DEMANDS!$F$2:$F$25,0),FALSE)/HLOOKUP(2018,DEMANDS!$H$2:$CO$25,MATCH($E19,DEMANDS!$F$2:$F$25,0),FALSE)</f>
        <v>0.30801136414605851</v>
      </c>
      <c r="Y19" s="14">
        <f>HLOOKUP(REG_TRA_DEMANDS!Y$3,'BY-Demands'!$J$5:$AK$14,MATCH($E19,'BY-Demands'!$I$5:$I$14,0),FALSE)*HLOOKUP(REG_TRA_DEMANDS!$F19,DEMANDS!$H$2:$CO$25,MATCH($E19,DEMANDS!$F$2:$F$25,0),FALSE)/HLOOKUP(2018,DEMANDS!$H$2:$CO$25,MATCH($E19,DEMANDS!$F$2:$F$25,0),FALSE)</f>
        <v>0.49183270088812792</v>
      </c>
      <c r="Z19" s="14">
        <f>HLOOKUP(REG_TRA_DEMANDS!Z$3,'BY-Demands'!$J$5:$AK$14,MATCH($E19,'BY-Demands'!$I$5:$I$14,0),FALSE)*HLOOKUP(REG_TRA_DEMANDS!$F19,DEMANDS!$H$2:$CO$25,MATCH($E19,DEMANDS!$F$2:$F$25,0),FALSE)/HLOOKUP(2018,DEMANDS!$H$2:$CO$25,MATCH($E19,DEMANDS!$F$2:$F$25,0),FALSE)</f>
        <v>6.5592873257597661E-2</v>
      </c>
      <c r="AA19" s="14">
        <f>HLOOKUP(REG_TRA_DEMANDS!AA$3,'BY-Demands'!$J$5:$AK$14,MATCH($E19,'BY-Demands'!$I$5:$I$14,0),FALSE)*HLOOKUP(REG_TRA_DEMANDS!$F19,DEMANDS!$H$2:$CO$25,MATCH($E19,DEMANDS!$F$2:$F$25,0),FALSE)/HLOOKUP(2018,DEMANDS!$H$2:$CO$25,MATCH($E19,DEMANDS!$F$2:$F$25,0),FALSE)</f>
        <v>0.27701112042075737</v>
      </c>
      <c r="AB19" s="14">
        <f>HLOOKUP(REG_TRA_DEMANDS!AB$3,'BY-Demands'!$J$5:$AK$14,MATCH($E19,'BY-Demands'!$I$5:$I$14,0),FALSE)*HLOOKUP(REG_TRA_DEMANDS!$F19,DEMANDS!$H$2:$CO$25,MATCH($E19,DEMANDS!$F$2:$F$25,0),FALSE)/HLOOKUP(2018,DEMANDS!$H$2:$CO$25,MATCH($E19,DEMANDS!$F$2:$F$25,0),FALSE)</f>
        <v>0.12301439926730905</v>
      </c>
      <c r="AC19" s="14">
        <f>HLOOKUP(REG_TRA_DEMANDS!AC$3,'BY-Demands'!$J$5:$AK$14,MATCH($E19,'BY-Demands'!$I$5:$I$14,0),FALSE)*HLOOKUP(REG_TRA_DEMANDS!$F19,DEMANDS!$H$2:$CO$25,MATCH($E19,DEMANDS!$F$2:$F$25,0),FALSE)/HLOOKUP(2018,DEMANDS!$H$2:$CO$25,MATCH($E19,DEMANDS!$F$2:$F$25,0),FALSE)</f>
        <v>0.13414770156461955</v>
      </c>
      <c r="AD19" s="14">
        <f>HLOOKUP(REG_TRA_DEMANDS!AD$3,'BY-Demands'!$J$5:$AK$14,MATCH($E19,'BY-Demands'!$I$5:$I$14,0),FALSE)*HLOOKUP(REG_TRA_DEMANDS!$F19,DEMANDS!$H$2:$CO$25,MATCH($E19,DEMANDS!$F$2:$F$25,0),FALSE)/HLOOKUP(2018,DEMANDS!$H$2:$CO$25,MATCH($E19,DEMANDS!$F$2:$F$25,0),FALSE)</f>
        <v>0.15592943182095748</v>
      </c>
      <c r="AE19" s="14">
        <f>HLOOKUP(REG_TRA_DEMANDS!AE$3,'BY-Demands'!$J$5:$AK$14,MATCH($E19,'BY-Demands'!$I$5:$I$14,0),FALSE)*HLOOKUP(REG_TRA_DEMANDS!$F19,DEMANDS!$H$2:$CO$25,MATCH($E19,DEMANDS!$F$2:$F$25,0),FALSE)/HLOOKUP(2018,DEMANDS!$H$2:$CO$25,MATCH($E19,DEMANDS!$F$2:$F$25,0),FALSE)</f>
        <v>0.32586008861638621</v>
      </c>
      <c r="AF19" s="14">
        <f>HLOOKUP(REG_TRA_DEMANDS!AF$3,'BY-Demands'!$J$5:$AK$14,MATCH($E19,'BY-Demands'!$I$5:$I$14,0),FALSE)*HLOOKUP(REG_TRA_DEMANDS!$F19,DEMANDS!$H$2:$CO$25,MATCH($E19,DEMANDS!$F$2:$F$25,0),FALSE)/HLOOKUP(2018,DEMANDS!$H$2:$CO$25,MATCH($E19,DEMANDS!$F$2:$F$25,0),FALSE)</f>
        <v>0.12565485325773626</v>
      </c>
    </row>
    <row r="20" spans="4:32" x14ac:dyDescent="0.2">
      <c r="D20" s="3" t="s">
        <v>59</v>
      </c>
      <c r="E20" s="3" t="str">
        <f t="array" ref="E20:E23">DEMANDS!$F$21</f>
        <v>TTURS</v>
      </c>
      <c r="F20" s="3">
        <v>2019</v>
      </c>
      <c r="G20" s="14">
        <f>HLOOKUP(REG_TRA_DEMANDS!G$3,'BY-Demands'!$J$5:$AK$14,MATCH($E20,'BY-Demands'!$I$5:$I$14,0),FALSE)*HLOOKUP(REG_TRA_DEMANDS!$F20,DEMANDS!$H$2:$CO$25,MATCH($E20,DEMANDS!$F$2:$F$25,0),FALSE)/HLOOKUP(2018,DEMANDS!$H$2:$CO$25,MATCH($E20,DEMANDS!$F$2:$F$25,0),FALSE)</f>
        <v>0.13064779508364899</v>
      </c>
      <c r="H20" s="14">
        <f>HLOOKUP(REG_TRA_DEMANDS!H$3,'BY-Demands'!$J$5:$AK$14,MATCH($E20,'BY-Demands'!$I$5:$I$14,0),FALSE)*HLOOKUP(REG_TRA_DEMANDS!$F20,DEMANDS!$H$2:$CO$25,MATCH($E20,DEMANDS!$F$2:$F$25,0),FALSE)/HLOOKUP(2018,DEMANDS!$H$2:$CO$25,MATCH($E20,DEMANDS!$F$2:$F$25,0),FALSE)</f>
        <v>3.0919251481787136</v>
      </c>
      <c r="I20" s="14">
        <f>HLOOKUP(REG_TRA_DEMANDS!I$3,'BY-Demands'!$J$5:$AK$14,MATCH($E20,'BY-Demands'!$I$5:$I$14,0),FALSE)*HLOOKUP(REG_TRA_DEMANDS!$F20,DEMANDS!$H$2:$CO$25,MATCH($E20,DEMANDS!$F$2:$F$25,0),FALSE)/HLOOKUP(2018,DEMANDS!$H$2:$CO$25,MATCH($E20,DEMANDS!$F$2:$F$25,0),FALSE)</f>
        <v>0.51060312297639665</v>
      </c>
      <c r="J20" s="14">
        <f>HLOOKUP(REG_TRA_DEMANDS!J$3,'BY-Demands'!$J$5:$AK$14,MATCH($E20,'BY-Demands'!$I$5:$I$14,0),FALSE)*HLOOKUP(REG_TRA_DEMANDS!$F20,DEMANDS!$H$2:$CO$25,MATCH($E20,DEMANDS!$F$2:$F$25,0),FALSE)/HLOOKUP(2018,DEMANDS!$H$2:$CO$25,MATCH($E20,DEMANDS!$F$2:$F$25,0),FALSE)</f>
        <v>0.22771801450398094</v>
      </c>
      <c r="K20" s="14">
        <f>HLOOKUP(REG_TRA_DEMANDS!K$3,'BY-Demands'!$J$5:$AK$14,MATCH($E20,'BY-Demands'!$I$5:$I$14,0),FALSE)*HLOOKUP(REG_TRA_DEMANDS!$F20,DEMANDS!$H$2:$CO$25,MATCH($E20,DEMANDS!$F$2:$F$25,0),FALSE)/HLOOKUP(2018,DEMANDS!$H$2:$CO$25,MATCH($E20,DEMANDS!$F$2:$F$25,0),FALSE)</f>
        <v>0.1943630348521006</v>
      </c>
      <c r="L20" s="14">
        <f>HLOOKUP(REG_TRA_DEMANDS!L$3,'BY-Demands'!$J$5:$AK$14,MATCH($E20,'BY-Demands'!$I$5:$I$14,0),FALSE)*HLOOKUP(REG_TRA_DEMANDS!$F20,DEMANDS!$H$2:$CO$25,MATCH($E20,DEMANDS!$F$2:$F$25,0),FALSE)/HLOOKUP(2018,DEMANDS!$H$2:$CO$25,MATCH($E20,DEMANDS!$F$2:$F$25,0),FALSE)</f>
        <v>9.3795533767547012E-2</v>
      </c>
      <c r="M20" s="14">
        <f>HLOOKUP(REG_TRA_DEMANDS!M$3,'BY-Demands'!$J$5:$AK$14,MATCH($E20,'BY-Demands'!$I$5:$I$14,0),FALSE)*HLOOKUP(REG_TRA_DEMANDS!$F20,DEMANDS!$H$2:$CO$25,MATCH($E20,DEMANDS!$F$2:$F$25,0),FALSE)/HLOOKUP(2018,DEMANDS!$H$2:$CO$25,MATCH($E20,DEMANDS!$F$2:$F$25,0),FALSE)</f>
        <v>0.29576354987636128</v>
      </c>
      <c r="N20" s="14">
        <f>HLOOKUP(REG_TRA_DEMANDS!N$3,'BY-Demands'!$J$5:$AK$14,MATCH($E20,'BY-Demands'!$I$5:$I$14,0),FALSE)*HLOOKUP(REG_TRA_DEMANDS!$F20,DEMANDS!$H$2:$CO$25,MATCH($E20,DEMANDS!$F$2:$F$25,0),FALSE)/HLOOKUP(2018,DEMANDS!$H$2:$CO$25,MATCH($E20,DEMANDS!$F$2:$F$25,0),FALSE)</f>
        <v>0.4475877985016371</v>
      </c>
      <c r="O20" s="14">
        <f>HLOOKUP(REG_TRA_DEMANDS!O$3,'BY-Demands'!$J$5:$AK$14,MATCH($E20,'BY-Demands'!$I$5:$I$14,0),FALSE)*HLOOKUP(REG_TRA_DEMANDS!$F20,DEMANDS!$H$2:$CO$25,MATCH($E20,DEMANDS!$F$2:$F$25,0),FALSE)/HLOOKUP(2018,DEMANDS!$H$2:$CO$25,MATCH($E20,DEMANDS!$F$2:$F$25,0),FALSE)</f>
        <v>0.1789052334805798</v>
      </c>
      <c r="P20" s="14">
        <f>HLOOKUP(REG_TRA_DEMANDS!P$3,'BY-Demands'!$J$5:$AK$14,MATCH($E20,'BY-Demands'!$I$5:$I$14,0),FALSE)*HLOOKUP(REG_TRA_DEMANDS!$F20,DEMANDS!$H$2:$CO$25,MATCH($E20,DEMANDS!$F$2:$F$25,0),FALSE)/HLOOKUP(2018,DEMANDS!$H$2:$CO$25,MATCH($E20,DEMANDS!$F$2:$F$25,0),FALSE)</f>
        <v>0.20370977252820086</v>
      </c>
      <c r="Q20" s="14">
        <f>HLOOKUP(REG_TRA_DEMANDS!Q$3,'BY-Demands'!$J$5:$AK$14,MATCH($E20,'BY-Demands'!$I$5:$I$14,0),FALSE)*HLOOKUP(REG_TRA_DEMANDS!$F20,DEMANDS!$H$2:$CO$25,MATCH($E20,DEMANDS!$F$2:$F$25,0),FALSE)/HLOOKUP(2018,DEMANDS!$H$2:$CO$25,MATCH($E20,DEMANDS!$F$2:$F$25,0),FALSE)</f>
        <v>0.3435826806631439</v>
      </c>
      <c r="R20" s="14">
        <f>HLOOKUP(REG_TRA_DEMANDS!R$3,'BY-Demands'!$J$5:$AK$14,MATCH($E20,'BY-Demands'!$I$5:$I$14,0),FALSE)*HLOOKUP(REG_TRA_DEMANDS!$F20,DEMANDS!$H$2:$CO$25,MATCH($E20,DEMANDS!$F$2:$F$25,0),FALSE)/HLOOKUP(2018,DEMANDS!$H$2:$CO$25,MATCH($E20,DEMANDS!$F$2:$F$25,0),FALSE)</f>
        <v>0.32683749411207558</v>
      </c>
      <c r="S20" s="14">
        <f>HLOOKUP(REG_TRA_DEMANDS!S$3,'BY-Demands'!$J$5:$AK$14,MATCH($E20,'BY-Demands'!$I$5:$I$14,0),FALSE)*HLOOKUP(REG_TRA_DEMANDS!$F20,DEMANDS!$H$2:$CO$25,MATCH($E20,DEMANDS!$F$2:$F$25,0),FALSE)/HLOOKUP(2018,DEMANDS!$H$2:$CO$25,MATCH($E20,DEMANDS!$F$2:$F$25,0),FALSE)</f>
        <v>0.27266175557601846</v>
      </c>
      <c r="T20" s="14">
        <f>HLOOKUP(REG_TRA_DEMANDS!T$3,'BY-Demands'!$J$5:$AK$14,MATCH($E20,'BY-Demands'!$I$5:$I$14,0),FALSE)*HLOOKUP(REG_TRA_DEMANDS!$F20,DEMANDS!$H$2:$CO$25,MATCH($E20,DEMANDS!$F$2:$F$25,0),FALSE)/HLOOKUP(2018,DEMANDS!$H$2:$CO$25,MATCH($E20,DEMANDS!$F$2:$F$25,0),FALSE)</f>
        <v>1.2457757890372787</v>
      </c>
      <c r="U20" s="14">
        <f>HLOOKUP(REG_TRA_DEMANDS!U$3,'BY-Demands'!$J$5:$AK$14,MATCH($E20,'BY-Demands'!$I$5:$I$14,0),FALSE)*HLOOKUP(REG_TRA_DEMANDS!$F20,DEMANDS!$H$2:$CO$25,MATCH($E20,DEMANDS!$F$2:$F$25,0),FALSE)/HLOOKUP(2018,DEMANDS!$H$2:$CO$25,MATCH($E20,DEMANDS!$F$2:$F$25,0),FALSE)</f>
        <v>0.33895865011628784</v>
      </c>
      <c r="V20" s="14">
        <f>HLOOKUP(REG_TRA_DEMANDS!V$3,'BY-Demands'!$J$5:$AK$14,MATCH($E20,'BY-Demands'!$I$5:$I$14,0),FALSE)*HLOOKUP(REG_TRA_DEMANDS!$F20,DEMANDS!$H$2:$CO$25,MATCH($E20,DEMANDS!$F$2:$F$25,0),FALSE)/HLOOKUP(2018,DEMANDS!$H$2:$CO$25,MATCH($E20,DEMANDS!$F$2:$F$25,0),FALSE)</f>
        <v>0.44725505188660325</v>
      </c>
      <c r="W20" s="14">
        <f>HLOOKUP(REG_TRA_DEMANDS!W$3,'BY-Demands'!$J$5:$AK$14,MATCH($E20,'BY-Demands'!$I$5:$I$14,0),FALSE)*HLOOKUP(REG_TRA_DEMANDS!$F20,DEMANDS!$H$2:$CO$25,MATCH($E20,DEMANDS!$F$2:$F$25,0),FALSE)/HLOOKUP(2018,DEMANDS!$H$2:$CO$25,MATCH($E20,DEMANDS!$F$2:$F$25,0),FALSE)</f>
        <v>0.3661429011624644</v>
      </c>
      <c r="X20" s="14">
        <f>HLOOKUP(REG_TRA_DEMANDS!X$3,'BY-Demands'!$J$5:$AK$14,MATCH($E20,'BY-Demands'!$I$5:$I$14,0),FALSE)*HLOOKUP(REG_TRA_DEMANDS!$F20,DEMANDS!$H$2:$CO$25,MATCH($E20,DEMANDS!$F$2:$F$25,0),FALSE)/HLOOKUP(2018,DEMANDS!$H$2:$CO$25,MATCH($E20,DEMANDS!$F$2:$F$25,0),FALSE)</f>
        <v>0.26660117757391238</v>
      </c>
      <c r="Y20" s="14">
        <f>HLOOKUP(REG_TRA_DEMANDS!Y$3,'BY-Demands'!$J$5:$AK$14,MATCH($E20,'BY-Demands'!$I$5:$I$14,0),FALSE)*HLOOKUP(REG_TRA_DEMANDS!$F20,DEMANDS!$H$2:$CO$25,MATCH($E20,DEMANDS!$F$2:$F$25,0),FALSE)/HLOOKUP(2018,DEMANDS!$H$2:$CO$25,MATCH($E20,DEMANDS!$F$2:$F$25,0),FALSE)</f>
        <v>0.5921925929827917</v>
      </c>
      <c r="Z20" s="14">
        <f>HLOOKUP(REG_TRA_DEMANDS!Z$3,'BY-Demands'!$J$5:$AK$14,MATCH($E20,'BY-Demands'!$I$5:$I$14,0),FALSE)*HLOOKUP(REG_TRA_DEMANDS!$F20,DEMANDS!$H$2:$CO$25,MATCH($E20,DEMANDS!$F$2:$F$25,0),FALSE)/HLOOKUP(2018,DEMANDS!$H$2:$CO$25,MATCH($E20,DEMANDS!$F$2:$F$25,0),FALSE)</f>
        <v>7.3534707118324452E-2</v>
      </c>
      <c r="AA20" s="14">
        <f>HLOOKUP(REG_TRA_DEMANDS!AA$3,'BY-Demands'!$J$5:$AK$14,MATCH($E20,'BY-Demands'!$I$5:$I$14,0),FALSE)*HLOOKUP(REG_TRA_DEMANDS!$F20,DEMANDS!$H$2:$CO$25,MATCH($E20,DEMANDS!$F$2:$F$25,0),FALSE)/HLOOKUP(2018,DEMANDS!$H$2:$CO$25,MATCH($E20,DEMANDS!$F$2:$F$25,0),FALSE)</f>
        <v>0.29948801716050255</v>
      </c>
      <c r="AB20" s="14">
        <f>HLOOKUP(REG_TRA_DEMANDS!AB$3,'BY-Demands'!$J$5:$AK$14,MATCH($E20,'BY-Demands'!$I$5:$I$14,0),FALSE)*HLOOKUP(REG_TRA_DEMANDS!$F20,DEMANDS!$H$2:$CO$25,MATCH($E20,DEMANDS!$F$2:$F$25,0),FALSE)/HLOOKUP(2018,DEMANDS!$H$2:$CO$25,MATCH($E20,DEMANDS!$F$2:$F$25,0),FALSE)</f>
        <v>0.14811584497082575</v>
      </c>
      <c r="AC20" s="14">
        <f>HLOOKUP(REG_TRA_DEMANDS!AC$3,'BY-Demands'!$J$5:$AK$14,MATCH($E20,'BY-Demands'!$I$5:$I$14,0),FALSE)*HLOOKUP(REG_TRA_DEMANDS!$F20,DEMANDS!$H$2:$CO$25,MATCH($E20,DEMANDS!$F$2:$F$25,0),FALSE)/HLOOKUP(2018,DEMANDS!$H$2:$CO$25,MATCH($E20,DEMANDS!$F$2:$F$25,0),FALSE)</f>
        <v>0.15038999597426655</v>
      </c>
      <c r="AD20" s="14">
        <f>HLOOKUP(REG_TRA_DEMANDS!AD$3,'BY-Demands'!$J$5:$AK$14,MATCH($E20,'BY-Demands'!$I$5:$I$14,0),FALSE)*HLOOKUP(REG_TRA_DEMANDS!$F20,DEMANDS!$H$2:$CO$25,MATCH($E20,DEMANDS!$F$2:$F$25,0),FALSE)/HLOOKUP(2018,DEMANDS!$H$2:$CO$25,MATCH($E20,DEMANDS!$F$2:$F$25,0),FALSE)</f>
        <v>0.17480900790929571</v>
      </c>
      <c r="AE20" s="14">
        <f>HLOOKUP(REG_TRA_DEMANDS!AE$3,'BY-Demands'!$J$5:$AK$14,MATCH($E20,'BY-Demands'!$I$5:$I$14,0),FALSE)*HLOOKUP(REG_TRA_DEMANDS!$F20,DEMANDS!$H$2:$CO$25,MATCH($E20,DEMANDS!$F$2:$F$25,0),FALSE)/HLOOKUP(2018,DEMANDS!$H$2:$CO$25,MATCH($E20,DEMANDS!$F$2:$F$25,0),FALSE)</f>
        <v>0.36531447683124091</v>
      </c>
      <c r="AF20" s="14">
        <f>HLOOKUP(REG_TRA_DEMANDS!AF$3,'BY-Demands'!$J$5:$AK$14,MATCH($E20,'BY-Demands'!$I$5:$I$14,0),FALSE)*HLOOKUP(REG_TRA_DEMANDS!$F20,DEMANDS!$H$2:$CO$25,MATCH($E20,DEMANDS!$F$2:$F$25,0),FALSE)/HLOOKUP(2018,DEMANDS!$H$2:$CO$25,MATCH($E20,DEMANDS!$F$2:$F$25,0),FALSE)</f>
        <v>0.14086885317580392</v>
      </c>
    </row>
    <row r="21" spans="4:32" x14ac:dyDescent="0.2">
      <c r="D21" s="3" t="s">
        <v>59</v>
      </c>
      <c r="E21" s="3" t="str">
        <v>TTURS</v>
      </c>
      <c r="F21" s="3">
        <v>2020</v>
      </c>
      <c r="G21" s="14">
        <f>HLOOKUP(REG_TRA_DEMANDS!G$3,'BY-Demands'!$J$5:$AK$14,MATCH($E21,'BY-Demands'!$I$5:$I$14,0),FALSE)*HLOOKUP(REG_TRA_DEMANDS!$F21,DEMANDS!$H$2:$CO$25,MATCH($E21,DEMANDS!$F$2:$F$25,0),FALSE)/HLOOKUP(2018,DEMANDS!$H$2:$CO$25,MATCH($E21,DEMANDS!$F$2:$F$25,0),FALSE)</f>
        <v>0.11877072280331726</v>
      </c>
      <c r="H21" s="14">
        <f>HLOOKUP(REG_TRA_DEMANDS!H$3,'BY-Demands'!$J$5:$AK$14,MATCH($E21,'BY-Demands'!$I$5:$I$14,0),FALSE)*HLOOKUP(REG_TRA_DEMANDS!$F21,DEMANDS!$H$2:$CO$25,MATCH($E21,DEMANDS!$F$2:$F$25,0),FALSE)/HLOOKUP(2018,DEMANDS!$H$2:$CO$25,MATCH($E21,DEMANDS!$F$2:$F$25,0),FALSE)</f>
        <v>2.8108410437988307</v>
      </c>
      <c r="I21" s="14">
        <f>HLOOKUP(REG_TRA_DEMANDS!I$3,'BY-Demands'!$J$5:$AK$14,MATCH($E21,'BY-Demands'!$I$5:$I$14,0),FALSE)*HLOOKUP(REG_TRA_DEMANDS!$F21,DEMANDS!$H$2:$CO$25,MATCH($E21,DEMANDS!$F$2:$F$25,0),FALSE)/HLOOKUP(2018,DEMANDS!$H$2:$CO$25,MATCH($E21,DEMANDS!$F$2:$F$25,0),FALSE)</f>
        <v>0.46418465725126973</v>
      </c>
      <c r="J21" s="14">
        <f>HLOOKUP(REG_TRA_DEMANDS!J$3,'BY-Demands'!$J$5:$AK$14,MATCH($E21,'BY-Demands'!$I$5:$I$14,0),FALSE)*HLOOKUP(REG_TRA_DEMANDS!$F21,DEMANDS!$H$2:$CO$25,MATCH($E21,DEMANDS!$F$2:$F$25,0),FALSE)/HLOOKUP(2018,DEMANDS!$H$2:$CO$25,MATCH($E21,DEMANDS!$F$2:$F$25,0),FALSE)</f>
        <v>0.20701637682180085</v>
      </c>
      <c r="K21" s="14">
        <f>HLOOKUP(REG_TRA_DEMANDS!K$3,'BY-Demands'!$J$5:$AK$14,MATCH($E21,'BY-Demands'!$I$5:$I$14,0),FALSE)*HLOOKUP(REG_TRA_DEMANDS!$F21,DEMANDS!$H$2:$CO$25,MATCH($E21,DEMANDS!$F$2:$F$25,0),FALSE)/HLOOKUP(2018,DEMANDS!$H$2:$CO$25,MATCH($E21,DEMANDS!$F$2:$F$25,0),FALSE)</f>
        <v>0.17669366804736417</v>
      </c>
      <c r="L21" s="14">
        <f>HLOOKUP(REG_TRA_DEMANDS!L$3,'BY-Demands'!$J$5:$AK$14,MATCH($E21,'BY-Demands'!$I$5:$I$14,0),FALSE)*HLOOKUP(REG_TRA_DEMANDS!$F21,DEMANDS!$H$2:$CO$25,MATCH($E21,DEMANDS!$F$2:$F$25,0),FALSE)/HLOOKUP(2018,DEMANDS!$H$2:$CO$25,MATCH($E21,DEMANDS!$F$2:$F$25,0),FALSE)</f>
        <v>8.5268667061406372E-2</v>
      </c>
      <c r="M21" s="14">
        <f>HLOOKUP(REG_TRA_DEMANDS!M$3,'BY-Demands'!$J$5:$AK$14,MATCH($E21,'BY-Demands'!$I$5:$I$14,0),FALSE)*HLOOKUP(REG_TRA_DEMANDS!$F21,DEMANDS!$H$2:$CO$25,MATCH($E21,DEMANDS!$F$2:$F$25,0),FALSE)/HLOOKUP(2018,DEMANDS!$H$2:$CO$25,MATCH($E21,DEMANDS!$F$2:$F$25,0),FALSE)</f>
        <v>0.26887595443305573</v>
      </c>
      <c r="N21" s="14">
        <f>HLOOKUP(REG_TRA_DEMANDS!N$3,'BY-Demands'!$J$5:$AK$14,MATCH($E21,'BY-Demands'!$I$5:$I$14,0),FALSE)*HLOOKUP(REG_TRA_DEMANDS!$F21,DEMANDS!$H$2:$CO$25,MATCH($E21,DEMANDS!$F$2:$F$25,0),FALSE)/HLOOKUP(2018,DEMANDS!$H$2:$CO$25,MATCH($E21,DEMANDS!$F$2:$F$25,0),FALSE)</f>
        <v>0.40689799863785192</v>
      </c>
      <c r="O21" s="14">
        <f>HLOOKUP(REG_TRA_DEMANDS!O$3,'BY-Demands'!$J$5:$AK$14,MATCH($E21,'BY-Demands'!$I$5:$I$14,0),FALSE)*HLOOKUP(REG_TRA_DEMANDS!$F21,DEMANDS!$H$2:$CO$25,MATCH($E21,DEMANDS!$F$2:$F$25,0),FALSE)/HLOOKUP(2018,DEMANDS!$H$2:$CO$25,MATCH($E21,DEMANDS!$F$2:$F$25,0),FALSE)</f>
        <v>0.16264112134598166</v>
      </c>
      <c r="P21" s="14">
        <f>HLOOKUP(REG_TRA_DEMANDS!P$3,'BY-Demands'!$J$5:$AK$14,MATCH($E21,'BY-Demands'!$I$5:$I$14,0),FALSE)*HLOOKUP(REG_TRA_DEMANDS!$F21,DEMANDS!$H$2:$CO$25,MATCH($E21,DEMANDS!$F$2:$F$25,0),FALSE)/HLOOKUP(2018,DEMANDS!$H$2:$CO$25,MATCH($E21,DEMANDS!$F$2:$F$25,0),FALSE)</f>
        <v>0.18519070229836443</v>
      </c>
      <c r="Q21" s="14">
        <f>HLOOKUP(REG_TRA_DEMANDS!Q$3,'BY-Demands'!$J$5:$AK$14,MATCH($E21,'BY-Demands'!$I$5:$I$14,0),FALSE)*HLOOKUP(REG_TRA_DEMANDS!$F21,DEMANDS!$H$2:$CO$25,MATCH($E21,DEMANDS!$F$2:$F$25,0),FALSE)/HLOOKUP(2018,DEMANDS!$H$2:$CO$25,MATCH($E21,DEMANDS!$F$2:$F$25,0),FALSE)</f>
        <v>0.31234789151194903</v>
      </c>
      <c r="R21" s="14">
        <f>HLOOKUP(REG_TRA_DEMANDS!R$3,'BY-Demands'!$J$5:$AK$14,MATCH($E21,'BY-Demands'!$I$5:$I$14,0),FALSE)*HLOOKUP(REG_TRA_DEMANDS!$F21,DEMANDS!$H$2:$CO$25,MATCH($E21,DEMANDS!$F$2:$F$25,0),FALSE)/HLOOKUP(2018,DEMANDS!$H$2:$CO$25,MATCH($E21,DEMANDS!$F$2:$F$25,0),FALSE)</f>
        <v>0.29712499464734149</v>
      </c>
      <c r="S21" s="14">
        <f>HLOOKUP(REG_TRA_DEMANDS!S$3,'BY-Demands'!$J$5:$AK$14,MATCH($E21,'BY-Demands'!$I$5:$I$14,0),FALSE)*HLOOKUP(REG_TRA_DEMANDS!$F21,DEMANDS!$H$2:$CO$25,MATCH($E21,DEMANDS!$F$2:$F$25,0),FALSE)/HLOOKUP(2018,DEMANDS!$H$2:$CO$25,MATCH($E21,DEMANDS!$F$2:$F$25,0),FALSE)</f>
        <v>0.2478743232509259</v>
      </c>
      <c r="T21" s="14">
        <f>HLOOKUP(REG_TRA_DEMANDS!T$3,'BY-Demands'!$J$5:$AK$14,MATCH($E21,'BY-Demands'!$I$5:$I$14,0),FALSE)*HLOOKUP(REG_TRA_DEMANDS!$F21,DEMANDS!$H$2:$CO$25,MATCH($E21,DEMANDS!$F$2:$F$25,0),FALSE)/HLOOKUP(2018,DEMANDS!$H$2:$CO$25,MATCH($E21,DEMANDS!$F$2:$F$25,0),FALSE)</f>
        <v>1.1325234445793442</v>
      </c>
      <c r="U21" s="14">
        <f>HLOOKUP(REG_TRA_DEMANDS!U$3,'BY-Demands'!$J$5:$AK$14,MATCH($E21,'BY-Demands'!$I$5:$I$14,0),FALSE)*HLOOKUP(REG_TRA_DEMANDS!$F21,DEMANDS!$H$2:$CO$25,MATCH($E21,DEMANDS!$F$2:$F$25,0),FALSE)/HLOOKUP(2018,DEMANDS!$H$2:$CO$25,MATCH($E21,DEMANDS!$F$2:$F$25,0),FALSE)</f>
        <v>0.30814422737844349</v>
      </c>
      <c r="V21" s="14">
        <f>HLOOKUP(REG_TRA_DEMANDS!V$3,'BY-Demands'!$J$5:$AK$14,MATCH($E21,'BY-Demands'!$I$5:$I$14,0),FALSE)*HLOOKUP(REG_TRA_DEMANDS!$F21,DEMANDS!$H$2:$CO$25,MATCH($E21,DEMANDS!$F$2:$F$25,0),FALSE)/HLOOKUP(2018,DEMANDS!$H$2:$CO$25,MATCH($E21,DEMANDS!$F$2:$F$25,0),FALSE)</f>
        <v>0.4065955017150939</v>
      </c>
      <c r="W21" s="14">
        <f>HLOOKUP(REG_TRA_DEMANDS!W$3,'BY-Demands'!$J$5:$AK$14,MATCH($E21,'BY-Demands'!$I$5:$I$14,0),FALSE)*HLOOKUP(REG_TRA_DEMANDS!$F21,DEMANDS!$H$2:$CO$25,MATCH($E21,DEMANDS!$F$2:$F$25,0),FALSE)/HLOOKUP(2018,DEMANDS!$H$2:$CO$25,MATCH($E21,DEMANDS!$F$2:$F$25,0),FALSE)</f>
        <v>0.33285718287496763</v>
      </c>
      <c r="X21" s="14">
        <f>HLOOKUP(REG_TRA_DEMANDS!X$3,'BY-Demands'!$J$5:$AK$14,MATCH($E21,'BY-Demands'!$I$5:$I$14,0),FALSE)*HLOOKUP(REG_TRA_DEMANDS!$F21,DEMANDS!$H$2:$CO$25,MATCH($E21,DEMANDS!$F$2:$F$25,0),FALSE)/HLOOKUP(2018,DEMANDS!$H$2:$CO$25,MATCH($E21,DEMANDS!$F$2:$F$25,0),FALSE)</f>
        <v>0.2423647068853749</v>
      </c>
      <c r="Y21" s="14">
        <f>HLOOKUP(REG_TRA_DEMANDS!Y$3,'BY-Demands'!$J$5:$AK$14,MATCH($E21,'BY-Demands'!$I$5:$I$14,0),FALSE)*HLOOKUP(REG_TRA_DEMANDS!$F21,DEMANDS!$H$2:$CO$25,MATCH($E21,DEMANDS!$F$2:$F$25,0),FALSE)/HLOOKUP(2018,DEMANDS!$H$2:$CO$25,MATCH($E21,DEMANDS!$F$2:$F$25,0),FALSE)</f>
        <v>0.53835690271162884</v>
      </c>
      <c r="Z21" s="14">
        <f>HLOOKUP(REG_TRA_DEMANDS!Z$3,'BY-Demands'!$J$5:$AK$14,MATCH($E21,'BY-Demands'!$I$5:$I$14,0),FALSE)*HLOOKUP(REG_TRA_DEMANDS!$F21,DEMANDS!$H$2:$CO$25,MATCH($E21,DEMANDS!$F$2:$F$25,0),FALSE)/HLOOKUP(2018,DEMANDS!$H$2:$CO$25,MATCH($E21,DEMANDS!$F$2:$F$25,0),FALSE)</f>
        <v>6.6849733743931328E-2</v>
      </c>
      <c r="AA21" s="14">
        <f>HLOOKUP(REG_TRA_DEMANDS!AA$3,'BY-Demands'!$J$5:$AK$14,MATCH($E21,'BY-Demands'!$I$5:$I$14,0),FALSE)*HLOOKUP(REG_TRA_DEMANDS!$F21,DEMANDS!$H$2:$CO$25,MATCH($E21,DEMANDS!$F$2:$F$25,0),FALSE)/HLOOKUP(2018,DEMANDS!$H$2:$CO$25,MATCH($E21,DEMANDS!$F$2:$F$25,0),FALSE)</f>
        <v>0.27226183378227509</v>
      </c>
      <c r="AB21" s="14">
        <f>HLOOKUP(REG_TRA_DEMANDS!AB$3,'BY-Demands'!$J$5:$AK$14,MATCH($E21,'BY-Demands'!$I$5:$I$14,0),FALSE)*HLOOKUP(REG_TRA_DEMANDS!$F21,DEMANDS!$H$2:$CO$25,MATCH($E21,DEMANDS!$F$2:$F$25,0),FALSE)/HLOOKUP(2018,DEMANDS!$H$2:$CO$25,MATCH($E21,DEMANDS!$F$2:$F$25,0),FALSE)</f>
        <v>0.13465076815529611</v>
      </c>
      <c r="AC21" s="14">
        <f>HLOOKUP(REG_TRA_DEMANDS!AC$3,'BY-Demands'!$J$5:$AK$14,MATCH($E21,'BY-Demands'!$I$5:$I$14,0),FALSE)*HLOOKUP(REG_TRA_DEMANDS!$F21,DEMANDS!$H$2:$CO$25,MATCH($E21,DEMANDS!$F$2:$F$25,0),FALSE)/HLOOKUP(2018,DEMANDS!$H$2:$CO$25,MATCH($E21,DEMANDS!$F$2:$F$25,0),FALSE)</f>
        <v>0.13671817815842413</v>
      </c>
      <c r="AD21" s="14">
        <f>HLOOKUP(REG_TRA_DEMANDS!AD$3,'BY-Demands'!$J$5:$AK$14,MATCH($E21,'BY-Demands'!$I$5:$I$14,0),FALSE)*HLOOKUP(REG_TRA_DEMANDS!$F21,DEMANDS!$H$2:$CO$25,MATCH($E21,DEMANDS!$F$2:$F$25,0),FALSE)/HLOOKUP(2018,DEMANDS!$H$2:$CO$25,MATCH($E21,DEMANDS!$F$2:$F$25,0),FALSE)</f>
        <v>0.15891727991754154</v>
      </c>
      <c r="AE21" s="14">
        <f>HLOOKUP(REG_TRA_DEMANDS!AE$3,'BY-Demands'!$J$5:$AK$14,MATCH($E21,'BY-Demands'!$I$5:$I$14,0),FALSE)*HLOOKUP(REG_TRA_DEMANDS!$F21,DEMANDS!$H$2:$CO$25,MATCH($E21,DEMANDS!$F$2:$F$25,0),FALSE)/HLOOKUP(2018,DEMANDS!$H$2:$CO$25,MATCH($E21,DEMANDS!$F$2:$F$25,0),FALSE)</f>
        <v>0.33210406984658275</v>
      </c>
      <c r="AF21" s="14">
        <f>HLOOKUP(REG_TRA_DEMANDS!AF$3,'BY-Demands'!$J$5:$AK$14,MATCH($E21,'BY-Demands'!$I$5:$I$14,0),FALSE)*HLOOKUP(REG_TRA_DEMANDS!$F21,DEMANDS!$H$2:$CO$25,MATCH($E21,DEMANDS!$F$2:$F$25,0),FALSE)/HLOOKUP(2018,DEMANDS!$H$2:$CO$25,MATCH($E21,DEMANDS!$F$2:$F$25,0),FALSE)</f>
        <v>0.12806259379618537</v>
      </c>
    </row>
    <row r="22" spans="4:32" x14ac:dyDescent="0.2">
      <c r="D22" s="3" t="s">
        <v>59</v>
      </c>
      <c r="E22" s="3" t="str">
        <v>TTURS</v>
      </c>
      <c r="F22" s="3">
        <v>2030</v>
      </c>
      <c r="G22" s="14">
        <f>HLOOKUP(REG_TRA_DEMANDS!G$3,'BY-Demands'!$J$5:$AK$14,MATCH($E22,'BY-Demands'!$I$5:$I$14,0),FALSE)*HLOOKUP(REG_TRA_DEMANDS!$F22,DEMANDS!$H$2:$CO$25,MATCH($E22,DEMANDS!$F$2:$F$25,0),FALSE)/HLOOKUP(2018,DEMANDS!$H$2:$CO$25,MATCH($E22,DEMANDS!$F$2:$F$25,0),FALSE)</f>
        <v>0</v>
      </c>
      <c r="H22" s="14">
        <f>HLOOKUP(REG_TRA_DEMANDS!H$3,'BY-Demands'!$J$5:$AK$14,MATCH($E22,'BY-Demands'!$I$5:$I$14,0),FALSE)*HLOOKUP(REG_TRA_DEMANDS!$F22,DEMANDS!$H$2:$CO$25,MATCH($E22,DEMANDS!$F$2:$F$25,0),FALSE)/HLOOKUP(2018,DEMANDS!$H$2:$CO$25,MATCH($E22,DEMANDS!$F$2:$F$25,0),FALSE)</f>
        <v>0</v>
      </c>
      <c r="I22" s="14">
        <f>HLOOKUP(REG_TRA_DEMANDS!I$3,'BY-Demands'!$J$5:$AK$14,MATCH($E22,'BY-Demands'!$I$5:$I$14,0),FALSE)*HLOOKUP(REG_TRA_DEMANDS!$F22,DEMANDS!$H$2:$CO$25,MATCH($E22,DEMANDS!$F$2:$F$25,0),FALSE)/HLOOKUP(2018,DEMANDS!$H$2:$CO$25,MATCH($E22,DEMANDS!$F$2:$F$25,0),FALSE)</f>
        <v>0</v>
      </c>
      <c r="J22" s="14">
        <f>HLOOKUP(REG_TRA_DEMANDS!J$3,'BY-Demands'!$J$5:$AK$14,MATCH($E22,'BY-Demands'!$I$5:$I$14,0),FALSE)*HLOOKUP(REG_TRA_DEMANDS!$F22,DEMANDS!$H$2:$CO$25,MATCH($E22,DEMANDS!$F$2:$F$25,0),FALSE)/HLOOKUP(2018,DEMANDS!$H$2:$CO$25,MATCH($E22,DEMANDS!$F$2:$F$25,0),FALSE)</f>
        <v>0</v>
      </c>
      <c r="K22" s="14">
        <f>HLOOKUP(REG_TRA_DEMANDS!K$3,'BY-Demands'!$J$5:$AK$14,MATCH($E22,'BY-Demands'!$I$5:$I$14,0),FALSE)*HLOOKUP(REG_TRA_DEMANDS!$F22,DEMANDS!$H$2:$CO$25,MATCH($E22,DEMANDS!$F$2:$F$25,0),FALSE)/HLOOKUP(2018,DEMANDS!$H$2:$CO$25,MATCH($E22,DEMANDS!$F$2:$F$25,0),FALSE)</f>
        <v>0</v>
      </c>
      <c r="L22" s="14">
        <f>HLOOKUP(REG_TRA_DEMANDS!L$3,'BY-Demands'!$J$5:$AK$14,MATCH($E22,'BY-Demands'!$I$5:$I$14,0),FALSE)*HLOOKUP(REG_TRA_DEMANDS!$F22,DEMANDS!$H$2:$CO$25,MATCH($E22,DEMANDS!$F$2:$F$25,0),FALSE)/HLOOKUP(2018,DEMANDS!$H$2:$CO$25,MATCH($E22,DEMANDS!$F$2:$F$25,0),FALSE)</f>
        <v>0</v>
      </c>
      <c r="M22" s="14">
        <f>HLOOKUP(REG_TRA_DEMANDS!M$3,'BY-Demands'!$J$5:$AK$14,MATCH($E22,'BY-Demands'!$I$5:$I$14,0),FALSE)*HLOOKUP(REG_TRA_DEMANDS!$F22,DEMANDS!$H$2:$CO$25,MATCH($E22,DEMANDS!$F$2:$F$25,0),FALSE)/HLOOKUP(2018,DEMANDS!$H$2:$CO$25,MATCH($E22,DEMANDS!$F$2:$F$25,0),FALSE)</f>
        <v>0</v>
      </c>
      <c r="N22" s="14">
        <f>HLOOKUP(REG_TRA_DEMANDS!N$3,'BY-Demands'!$J$5:$AK$14,MATCH($E22,'BY-Demands'!$I$5:$I$14,0),FALSE)*HLOOKUP(REG_TRA_DEMANDS!$F22,DEMANDS!$H$2:$CO$25,MATCH($E22,DEMANDS!$F$2:$F$25,0),FALSE)/HLOOKUP(2018,DEMANDS!$H$2:$CO$25,MATCH($E22,DEMANDS!$F$2:$F$25,0),FALSE)</f>
        <v>0</v>
      </c>
      <c r="O22" s="14">
        <f>HLOOKUP(REG_TRA_DEMANDS!O$3,'BY-Demands'!$J$5:$AK$14,MATCH($E22,'BY-Demands'!$I$5:$I$14,0),FALSE)*HLOOKUP(REG_TRA_DEMANDS!$F22,DEMANDS!$H$2:$CO$25,MATCH($E22,DEMANDS!$F$2:$F$25,0),FALSE)/HLOOKUP(2018,DEMANDS!$H$2:$CO$25,MATCH($E22,DEMANDS!$F$2:$F$25,0),FALSE)</f>
        <v>0</v>
      </c>
      <c r="P22" s="14">
        <f>HLOOKUP(REG_TRA_DEMANDS!P$3,'BY-Demands'!$J$5:$AK$14,MATCH($E22,'BY-Demands'!$I$5:$I$14,0),FALSE)*HLOOKUP(REG_TRA_DEMANDS!$F22,DEMANDS!$H$2:$CO$25,MATCH($E22,DEMANDS!$F$2:$F$25,0),FALSE)/HLOOKUP(2018,DEMANDS!$H$2:$CO$25,MATCH($E22,DEMANDS!$F$2:$F$25,0),FALSE)</f>
        <v>0</v>
      </c>
      <c r="Q22" s="14">
        <f>HLOOKUP(REG_TRA_DEMANDS!Q$3,'BY-Demands'!$J$5:$AK$14,MATCH($E22,'BY-Demands'!$I$5:$I$14,0),FALSE)*HLOOKUP(REG_TRA_DEMANDS!$F22,DEMANDS!$H$2:$CO$25,MATCH($E22,DEMANDS!$F$2:$F$25,0),FALSE)/HLOOKUP(2018,DEMANDS!$H$2:$CO$25,MATCH($E22,DEMANDS!$F$2:$F$25,0),FALSE)</f>
        <v>0</v>
      </c>
      <c r="R22" s="14">
        <f>HLOOKUP(REG_TRA_DEMANDS!R$3,'BY-Demands'!$J$5:$AK$14,MATCH($E22,'BY-Demands'!$I$5:$I$14,0),FALSE)*HLOOKUP(REG_TRA_DEMANDS!$F22,DEMANDS!$H$2:$CO$25,MATCH($E22,DEMANDS!$F$2:$F$25,0),FALSE)/HLOOKUP(2018,DEMANDS!$H$2:$CO$25,MATCH($E22,DEMANDS!$F$2:$F$25,0),FALSE)</f>
        <v>0</v>
      </c>
      <c r="S22" s="14">
        <f>HLOOKUP(REG_TRA_DEMANDS!S$3,'BY-Demands'!$J$5:$AK$14,MATCH($E22,'BY-Demands'!$I$5:$I$14,0),FALSE)*HLOOKUP(REG_TRA_DEMANDS!$F22,DEMANDS!$H$2:$CO$25,MATCH($E22,DEMANDS!$F$2:$F$25,0),FALSE)/HLOOKUP(2018,DEMANDS!$H$2:$CO$25,MATCH($E22,DEMANDS!$F$2:$F$25,0),FALSE)</f>
        <v>0</v>
      </c>
      <c r="T22" s="14">
        <f>HLOOKUP(REG_TRA_DEMANDS!T$3,'BY-Demands'!$J$5:$AK$14,MATCH($E22,'BY-Demands'!$I$5:$I$14,0),FALSE)*HLOOKUP(REG_TRA_DEMANDS!$F22,DEMANDS!$H$2:$CO$25,MATCH($E22,DEMANDS!$F$2:$F$25,0),FALSE)/HLOOKUP(2018,DEMANDS!$H$2:$CO$25,MATCH($E22,DEMANDS!$F$2:$F$25,0),FALSE)</f>
        <v>0</v>
      </c>
      <c r="U22" s="14">
        <f>HLOOKUP(REG_TRA_DEMANDS!U$3,'BY-Demands'!$J$5:$AK$14,MATCH($E22,'BY-Demands'!$I$5:$I$14,0),FALSE)*HLOOKUP(REG_TRA_DEMANDS!$F22,DEMANDS!$H$2:$CO$25,MATCH($E22,DEMANDS!$F$2:$F$25,0),FALSE)/HLOOKUP(2018,DEMANDS!$H$2:$CO$25,MATCH($E22,DEMANDS!$F$2:$F$25,0),FALSE)</f>
        <v>0</v>
      </c>
      <c r="V22" s="14">
        <f>HLOOKUP(REG_TRA_DEMANDS!V$3,'BY-Demands'!$J$5:$AK$14,MATCH($E22,'BY-Demands'!$I$5:$I$14,0),FALSE)*HLOOKUP(REG_TRA_DEMANDS!$F22,DEMANDS!$H$2:$CO$25,MATCH($E22,DEMANDS!$F$2:$F$25,0),FALSE)/HLOOKUP(2018,DEMANDS!$H$2:$CO$25,MATCH($E22,DEMANDS!$F$2:$F$25,0),FALSE)</f>
        <v>0</v>
      </c>
      <c r="W22" s="14">
        <f>HLOOKUP(REG_TRA_DEMANDS!W$3,'BY-Demands'!$J$5:$AK$14,MATCH($E22,'BY-Demands'!$I$5:$I$14,0),FALSE)*HLOOKUP(REG_TRA_DEMANDS!$F22,DEMANDS!$H$2:$CO$25,MATCH($E22,DEMANDS!$F$2:$F$25,0),FALSE)/HLOOKUP(2018,DEMANDS!$H$2:$CO$25,MATCH($E22,DEMANDS!$F$2:$F$25,0),FALSE)</f>
        <v>0</v>
      </c>
      <c r="X22" s="14">
        <f>HLOOKUP(REG_TRA_DEMANDS!X$3,'BY-Demands'!$J$5:$AK$14,MATCH($E22,'BY-Demands'!$I$5:$I$14,0),FALSE)*HLOOKUP(REG_TRA_DEMANDS!$F22,DEMANDS!$H$2:$CO$25,MATCH($E22,DEMANDS!$F$2:$F$25,0),FALSE)/HLOOKUP(2018,DEMANDS!$H$2:$CO$25,MATCH($E22,DEMANDS!$F$2:$F$25,0),FALSE)</f>
        <v>0</v>
      </c>
      <c r="Y22" s="14">
        <f>HLOOKUP(REG_TRA_DEMANDS!Y$3,'BY-Demands'!$J$5:$AK$14,MATCH($E22,'BY-Demands'!$I$5:$I$14,0),FALSE)*HLOOKUP(REG_TRA_DEMANDS!$F22,DEMANDS!$H$2:$CO$25,MATCH($E22,DEMANDS!$F$2:$F$25,0),FALSE)/HLOOKUP(2018,DEMANDS!$H$2:$CO$25,MATCH($E22,DEMANDS!$F$2:$F$25,0),FALSE)</f>
        <v>0</v>
      </c>
      <c r="Z22" s="14">
        <f>HLOOKUP(REG_TRA_DEMANDS!Z$3,'BY-Demands'!$J$5:$AK$14,MATCH($E22,'BY-Demands'!$I$5:$I$14,0),FALSE)*HLOOKUP(REG_TRA_DEMANDS!$F22,DEMANDS!$H$2:$CO$25,MATCH($E22,DEMANDS!$F$2:$F$25,0),FALSE)/HLOOKUP(2018,DEMANDS!$H$2:$CO$25,MATCH($E22,DEMANDS!$F$2:$F$25,0),FALSE)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A22" s="14">
        <f>HLOOKUP(REG_TRA_DEMANDS!AA$3,'BY-Demands'!$J$5:$AK$14,MATCH($E22,'BY-Demands'!$I$5:$I$14,0),FALSE)*HLOOKUP(REG_TRA_DEMANDS!$F22,DEMANDS!$H$2:$CO$25,MATCH($E22,DEMANDS!$F$2:$F$25,0),FALSE)/HLOOKUP(2018,DEMANDS!$H$2:$CO$25,MATCH($E22,DEMANDS!$F$2:$F$25,0),FALSE)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B22" s="14">
        <f>HLOOKUP(REG_TRA_DEMANDS!AB$3,'BY-Demands'!$J$5:$AK$14,MATCH($E22,'BY-Demands'!$I$5:$I$14,0),FALSE)*HLOOKUP(REG_TRA_DEMANDS!$F22,DEMANDS!$H$2:$CO$25,MATCH($E22,DEMANDS!$F$2:$F$25,0),FALSE)/HLOOKUP(2018,DEMANDS!$H$2:$CO$25,MATCH($E22,DEMANDS!$F$2:$F$25,0),FALSE)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C22" s="14">
        <f>HLOOKUP(REG_TRA_DEMANDS!AC$3,'BY-Demands'!$J$5:$AK$14,MATCH($E22,'BY-Demands'!$I$5:$I$14,0),FALSE)*HLOOKUP(REG_TRA_DEMANDS!$F22,DEMANDS!$H$2:$CO$25,MATCH($E22,DEMANDS!$F$2:$F$25,0),FALSE)/HLOOKUP(2018,DEMANDS!$H$2:$CO$25,MATCH($E22,DEMANDS!$F$2:$F$25,0),FALSE)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D22" s="14">
        <f>HLOOKUP(REG_TRA_DEMANDS!AD$3,'BY-Demands'!$J$5:$AK$14,MATCH($E22,'BY-Demands'!$I$5:$I$14,0),FALSE)*HLOOKUP(REG_TRA_DEMANDS!$F22,DEMANDS!$H$2:$CO$25,MATCH($E22,DEMANDS!$F$2:$F$25,0),FALSE)/HLOOKUP(2018,DEMANDS!$H$2:$CO$25,MATCH($E22,DEMANDS!$F$2:$F$25,0),FALSE)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E22" s="14">
        <f>HLOOKUP(REG_TRA_DEMANDS!AE$3,'BY-Demands'!$J$5:$AK$14,MATCH($E22,'BY-Demands'!$I$5:$I$14,0),FALSE)*HLOOKUP(REG_TRA_DEMANDS!$F22,DEMANDS!$H$2:$CO$25,MATCH($E22,DEMANDS!$F$2:$F$25,0),FALSE)/HLOOKUP(2018,DEMANDS!$H$2:$CO$25,MATCH($E22,DEMANDS!$F$2:$F$25,0),FALSE)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F22" s="14">
        <f>HLOOKUP(REG_TRA_DEMANDS!AF$3,'BY-Demands'!$J$5:$AK$14,MATCH($E22,'BY-Demands'!$I$5:$I$14,0),FALSE)*HLOOKUP(REG_TRA_DEMANDS!$F22,DEMANDS!$H$2:$CO$25,MATCH($E22,DEMANDS!$F$2:$F$25,0),FALSE)/HLOOKUP(2018,DEMANDS!$H$2:$CO$25,MATCH($E22,DEMANDS!$F$2:$F$25,0),FALSE)</f>
        <v>0</v>
      </c>
    </row>
    <row r="23" spans="4:32" x14ac:dyDescent="0.2">
      <c r="D23" s="3" t="s">
        <v>59</v>
      </c>
      <c r="E23" s="3" t="str">
        <v>TTURS</v>
      </c>
      <c r="F23" s="3">
        <v>2050</v>
      </c>
      <c r="G23" s="14">
        <f>HLOOKUP(REG_TRA_DEMANDS!G$3,'BY-Demands'!$J$5:$AK$14,MATCH($E23,'BY-Demands'!$I$5:$I$14,0),FALSE)*HLOOKUP(REG_TRA_DEMANDS!$F23,DEMANDS!$H$2:$CO$25,MATCH($E23,DEMANDS!$F$2:$F$25,0),FALSE)/HLOOKUP(2018,DEMANDS!$H$2:$CO$25,MATCH($E23,DEMANDS!$F$2:$F$25,0),FALSE)</f>
        <v>0</v>
      </c>
      <c r="H23" s="14">
        <f>HLOOKUP(REG_TRA_DEMANDS!H$3,'BY-Demands'!$J$5:$AK$14,MATCH($E23,'BY-Demands'!$I$5:$I$14,0),FALSE)*HLOOKUP(REG_TRA_DEMANDS!$F23,DEMANDS!$H$2:$CO$25,MATCH($E23,DEMANDS!$F$2:$F$25,0),FALSE)/HLOOKUP(2018,DEMANDS!$H$2:$CO$25,MATCH($E23,DEMANDS!$F$2:$F$25,0),FALSE)</f>
        <v>0</v>
      </c>
      <c r="I23" s="14">
        <f>HLOOKUP(REG_TRA_DEMANDS!I$3,'BY-Demands'!$J$5:$AK$14,MATCH($E23,'BY-Demands'!$I$5:$I$14,0),FALSE)*HLOOKUP(REG_TRA_DEMANDS!$F23,DEMANDS!$H$2:$CO$25,MATCH($E23,DEMANDS!$F$2:$F$25,0),FALSE)/HLOOKUP(2018,DEMANDS!$H$2:$CO$25,MATCH($E23,DEMANDS!$F$2:$F$25,0),FALSE)</f>
        <v>0</v>
      </c>
      <c r="J23" s="14">
        <f>HLOOKUP(REG_TRA_DEMANDS!J$3,'BY-Demands'!$J$5:$AK$14,MATCH($E23,'BY-Demands'!$I$5:$I$14,0),FALSE)*HLOOKUP(REG_TRA_DEMANDS!$F23,DEMANDS!$H$2:$CO$25,MATCH($E23,DEMANDS!$F$2:$F$25,0),FALSE)/HLOOKUP(2018,DEMANDS!$H$2:$CO$25,MATCH($E23,DEMANDS!$F$2:$F$25,0),FALSE)</f>
        <v>0</v>
      </c>
      <c r="K23" s="14">
        <f>HLOOKUP(REG_TRA_DEMANDS!K$3,'BY-Demands'!$J$5:$AK$14,MATCH($E23,'BY-Demands'!$I$5:$I$14,0),FALSE)*HLOOKUP(REG_TRA_DEMANDS!$F23,DEMANDS!$H$2:$CO$25,MATCH($E23,DEMANDS!$F$2:$F$25,0),FALSE)/HLOOKUP(2018,DEMANDS!$H$2:$CO$25,MATCH($E23,DEMANDS!$F$2:$F$25,0),FALSE)</f>
        <v>0</v>
      </c>
      <c r="L23" s="14">
        <f>HLOOKUP(REG_TRA_DEMANDS!L$3,'BY-Demands'!$J$5:$AK$14,MATCH($E23,'BY-Demands'!$I$5:$I$14,0),FALSE)*HLOOKUP(REG_TRA_DEMANDS!$F23,DEMANDS!$H$2:$CO$25,MATCH($E23,DEMANDS!$F$2:$F$25,0),FALSE)/HLOOKUP(2018,DEMANDS!$H$2:$CO$25,MATCH($E23,DEMANDS!$F$2:$F$25,0),FALSE)</f>
        <v>0</v>
      </c>
      <c r="M23" s="14">
        <f>HLOOKUP(REG_TRA_DEMANDS!M$3,'BY-Demands'!$J$5:$AK$14,MATCH($E23,'BY-Demands'!$I$5:$I$14,0),FALSE)*HLOOKUP(REG_TRA_DEMANDS!$F23,DEMANDS!$H$2:$CO$25,MATCH($E23,DEMANDS!$F$2:$F$25,0),FALSE)/HLOOKUP(2018,DEMANDS!$H$2:$CO$25,MATCH($E23,DEMANDS!$F$2:$F$25,0),FALSE)</f>
        <v>0</v>
      </c>
      <c r="N23" s="14">
        <f>HLOOKUP(REG_TRA_DEMANDS!N$3,'BY-Demands'!$J$5:$AK$14,MATCH($E23,'BY-Demands'!$I$5:$I$14,0),FALSE)*HLOOKUP(REG_TRA_DEMANDS!$F23,DEMANDS!$H$2:$CO$25,MATCH($E23,DEMANDS!$F$2:$F$25,0),FALSE)/HLOOKUP(2018,DEMANDS!$H$2:$CO$25,MATCH($E23,DEMANDS!$F$2:$F$25,0),FALSE)</f>
        <v>0</v>
      </c>
      <c r="O23" s="14">
        <f>HLOOKUP(REG_TRA_DEMANDS!O$3,'BY-Demands'!$J$5:$AK$14,MATCH($E23,'BY-Demands'!$I$5:$I$14,0),FALSE)*HLOOKUP(REG_TRA_DEMANDS!$F23,DEMANDS!$H$2:$CO$25,MATCH($E23,DEMANDS!$F$2:$F$25,0),FALSE)/HLOOKUP(2018,DEMANDS!$H$2:$CO$25,MATCH($E23,DEMANDS!$F$2:$F$25,0),FALSE)</f>
        <v>0</v>
      </c>
      <c r="P23" s="14">
        <f>HLOOKUP(REG_TRA_DEMANDS!P$3,'BY-Demands'!$J$5:$AK$14,MATCH($E23,'BY-Demands'!$I$5:$I$14,0),FALSE)*HLOOKUP(REG_TRA_DEMANDS!$F23,DEMANDS!$H$2:$CO$25,MATCH($E23,DEMANDS!$F$2:$F$25,0),FALSE)/HLOOKUP(2018,DEMANDS!$H$2:$CO$25,MATCH($E23,DEMANDS!$F$2:$F$25,0),FALSE)</f>
        <v>0</v>
      </c>
      <c r="Q23" s="14">
        <f>HLOOKUP(REG_TRA_DEMANDS!Q$3,'BY-Demands'!$J$5:$AK$14,MATCH($E23,'BY-Demands'!$I$5:$I$14,0),FALSE)*HLOOKUP(REG_TRA_DEMANDS!$F23,DEMANDS!$H$2:$CO$25,MATCH($E23,DEMANDS!$F$2:$F$25,0),FALSE)/HLOOKUP(2018,DEMANDS!$H$2:$CO$25,MATCH($E23,DEMANDS!$F$2:$F$25,0),FALSE)</f>
        <v>0</v>
      </c>
      <c r="R23" s="14">
        <f>HLOOKUP(REG_TRA_DEMANDS!R$3,'BY-Demands'!$J$5:$AK$14,MATCH($E23,'BY-Demands'!$I$5:$I$14,0),FALSE)*HLOOKUP(REG_TRA_DEMANDS!$F23,DEMANDS!$H$2:$CO$25,MATCH($E23,DEMANDS!$F$2:$F$25,0),FALSE)/HLOOKUP(2018,DEMANDS!$H$2:$CO$25,MATCH($E23,DEMANDS!$F$2:$F$25,0),FALSE)</f>
        <v>0</v>
      </c>
      <c r="S23" s="14">
        <f>HLOOKUP(REG_TRA_DEMANDS!S$3,'BY-Demands'!$J$5:$AK$14,MATCH($E23,'BY-Demands'!$I$5:$I$14,0),FALSE)*HLOOKUP(REG_TRA_DEMANDS!$F23,DEMANDS!$H$2:$CO$25,MATCH($E23,DEMANDS!$F$2:$F$25,0),FALSE)/HLOOKUP(2018,DEMANDS!$H$2:$CO$25,MATCH($E23,DEMANDS!$F$2:$F$25,0),FALSE)</f>
        <v>0</v>
      </c>
      <c r="T23" s="14">
        <f>HLOOKUP(REG_TRA_DEMANDS!T$3,'BY-Demands'!$J$5:$AK$14,MATCH($E23,'BY-Demands'!$I$5:$I$14,0),FALSE)*HLOOKUP(REG_TRA_DEMANDS!$F23,DEMANDS!$H$2:$CO$25,MATCH($E23,DEMANDS!$F$2:$F$25,0),FALSE)/HLOOKUP(2018,DEMANDS!$H$2:$CO$25,MATCH($E23,DEMANDS!$F$2:$F$25,0),FALSE)</f>
        <v>0</v>
      </c>
      <c r="U23" s="14">
        <f>HLOOKUP(REG_TRA_DEMANDS!U$3,'BY-Demands'!$J$5:$AK$14,MATCH($E23,'BY-Demands'!$I$5:$I$14,0),FALSE)*HLOOKUP(REG_TRA_DEMANDS!$F23,DEMANDS!$H$2:$CO$25,MATCH($E23,DEMANDS!$F$2:$F$25,0),FALSE)/HLOOKUP(2018,DEMANDS!$H$2:$CO$25,MATCH($E23,DEMANDS!$F$2:$F$25,0),FALSE)</f>
        <v>0</v>
      </c>
      <c r="V23" s="14">
        <f>HLOOKUP(REG_TRA_DEMANDS!V$3,'BY-Demands'!$J$5:$AK$14,MATCH($E23,'BY-Demands'!$I$5:$I$14,0),FALSE)*HLOOKUP(REG_TRA_DEMANDS!$F23,DEMANDS!$H$2:$CO$25,MATCH($E23,DEMANDS!$F$2:$F$25,0),FALSE)/HLOOKUP(2018,DEMANDS!$H$2:$CO$25,MATCH($E23,DEMANDS!$F$2:$F$25,0),FALSE)</f>
        <v>0</v>
      </c>
      <c r="W23" s="14">
        <f>HLOOKUP(REG_TRA_DEMANDS!W$3,'BY-Demands'!$J$5:$AK$14,MATCH($E23,'BY-Demands'!$I$5:$I$14,0),FALSE)*HLOOKUP(REG_TRA_DEMANDS!$F23,DEMANDS!$H$2:$CO$25,MATCH($E23,DEMANDS!$F$2:$F$25,0),FALSE)/HLOOKUP(2018,DEMANDS!$H$2:$CO$25,MATCH($E23,DEMANDS!$F$2:$F$25,0),FALSE)</f>
        <v>0</v>
      </c>
      <c r="X23" s="14">
        <f>HLOOKUP(REG_TRA_DEMANDS!X$3,'BY-Demands'!$J$5:$AK$14,MATCH($E23,'BY-Demands'!$I$5:$I$14,0),FALSE)*HLOOKUP(REG_TRA_DEMANDS!$F23,DEMANDS!$H$2:$CO$25,MATCH($E23,DEMANDS!$F$2:$F$25,0),FALSE)/HLOOKUP(2018,DEMANDS!$H$2:$CO$25,MATCH($E23,DEMANDS!$F$2:$F$25,0),FALSE)</f>
        <v>0</v>
      </c>
      <c r="Y23" s="14">
        <f>HLOOKUP(REG_TRA_DEMANDS!Y$3,'BY-Demands'!$J$5:$AK$14,MATCH($E23,'BY-Demands'!$I$5:$I$14,0),FALSE)*HLOOKUP(REG_TRA_DEMANDS!$F23,DEMANDS!$H$2:$CO$25,MATCH($E23,DEMANDS!$F$2:$F$25,0),FALSE)/HLOOKUP(2018,DEMANDS!$H$2:$CO$25,MATCH($E23,DEMANDS!$F$2:$F$25,0),FALSE)</f>
        <v>0</v>
      </c>
      <c r="Z23" s="14">
        <f>HLOOKUP(REG_TRA_DEMANDS!Z$3,'BY-Demands'!$J$5:$AK$14,MATCH($E23,'BY-Demands'!$I$5:$I$14,0),FALSE)*HLOOKUP(REG_TRA_DEMANDS!$F23,DEMANDS!$H$2:$CO$25,MATCH($E23,DEMANDS!$F$2:$F$25,0),FALSE)/HLOOKUP(2018,DEMANDS!$H$2:$CO$25,MATCH($E23,DEMANDS!$F$2:$F$25,0),FALSE)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A23" s="14">
        <f>HLOOKUP(REG_TRA_DEMANDS!AA$3,'BY-Demands'!$J$5:$AK$14,MATCH($E23,'BY-Demands'!$I$5:$I$14,0),FALSE)*HLOOKUP(REG_TRA_DEMANDS!$F23,DEMANDS!$H$2:$CO$25,MATCH($E23,DEMANDS!$F$2:$F$25,0),FALSE)/HLOOKUP(2018,DEMANDS!$H$2:$CO$25,MATCH($E23,DEMANDS!$F$2:$F$25,0),FALSE)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B23" s="14">
        <f>HLOOKUP(REG_TRA_DEMANDS!AB$3,'BY-Demands'!$J$5:$AK$14,MATCH($E23,'BY-Demands'!$I$5:$I$14,0),FALSE)*HLOOKUP(REG_TRA_DEMANDS!$F23,DEMANDS!$H$2:$CO$25,MATCH($E23,DEMANDS!$F$2:$F$25,0),FALSE)/HLOOKUP(2018,DEMANDS!$H$2:$CO$25,MATCH($E23,DEMANDS!$F$2:$F$25,0),FALSE)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C23" s="14">
        <f>HLOOKUP(REG_TRA_DEMANDS!AC$3,'BY-Demands'!$J$5:$AK$14,MATCH($E23,'BY-Demands'!$I$5:$I$14,0),FALSE)*HLOOKUP(REG_TRA_DEMANDS!$F23,DEMANDS!$H$2:$CO$25,MATCH($E23,DEMANDS!$F$2:$F$25,0),FALSE)/HLOOKUP(2018,DEMANDS!$H$2:$CO$25,MATCH($E23,DEMANDS!$F$2:$F$25,0),FALSE)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D23" s="14">
        <f>HLOOKUP(REG_TRA_DEMANDS!AD$3,'BY-Demands'!$J$5:$AK$14,MATCH($E23,'BY-Demands'!$I$5:$I$14,0),FALSE)*HLOOKUP(REG_TRA_DEMANDS!$F23,DEMANDS!$H$2:$CO$25,MATCH($E23,DEMANDS!$F$2:$F$25,0),FALSE)/HLOOKUP(2018,DEMANDS!$H$2:$CO$25,MATCH($E23,DEMANDS!$F$2:$F$25,0),FALSE)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E23" s="14">
        <f>HLOOKUP(REG_TRA_DEMANDS!AE$3,'BY-Demands'!$J$5:$AK$14,MATCH($E23,'BY-Demands'!$I$5:$I$14,0),FALSE)*HLOOKUP(REG_TRA_DEMANDS!$F23,DEMANDS!$H$2:$CO$25,MATCH($E23,DEMANDS!$F$2:$F$25,0),FALSE)/HLOOKUP(2018,DEMANDS!$H$2:$CO$25,MATCH($E23,DEMANDS!$F$2:$F$25,0),FALSE)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F23" s="14">
        <f>HLOOKUP(REG_TRA_DEMANDS!AF$3,'BY-Demands'!$J$5:$AK$14,MATCH($E23,'BY-Demands'!$I$5:$I$14,0),FALSE)*HLOOKUP(REG_TRA_DEMANDS!$F23,DEMANDS!$H$2:$CO$25,MATCH($E23,DEMANDS!$F$2:$F$25,0),FALSE)/HLOOKUP(2018,DEMANDS!$H$2:$CO$25,MATCH($E23,DEMANDS!$F$2:$F$25,0),FALSE)</f>
        <v>0</v>
      </c>
    </row>
    <row r="24" spans="4:32" x14ac:dyDescent="0.2">
      <c r="D24" s="3" t="s">
        <v>59</v>
      </c>
      <c r="E24" s="3" t="str">
        <f t="array" ref="E24:E27">DEMANDS!$F$22</f>
        <v>TNAV</v>
      </c>
      <c r="F24" s="3">
        <v>2019</v>
      </c>
      <c r="G24" s="14">
        <f>HLOOKUP(REG_TRA_DEMANDS!G$3,'BY-Demands'!$J$5:$AK$14,MATCH($E24,'BY-Demands'!$I$5:$I$14,0),FALSE)*HLOOKUP(REG_TRA_DEMANDS!$F24,DEMANDS!$H$2:$CO$25,MATCH($E24,DEMANDS!$F$2:$F$25,0),FALSE)/HLOOKUP(2018,DEMANDS!$H$2:$CO$25,MATCH($E24,DEMANDS!$F$2:$F$25,0),FALSE)</f>
        <v>5.1369795698699275E-2</v>
      </c>
      <c r="H24" s="14">
        <f>HLOOKUP(REG_TRA_DEMANDS!H$3,'BY-Demands'!$J$5:$AK$14,MATCH($E24,'BY-Demands'!$I$5:$I$14,0),FALSE)*HLOOKUP(REG_TRA_DEMANDS!$F24,DEMANDS!$H$2:$CO$25,MATCH($E24,DEMANDS!$F$2:$F$25,0),FALSE)/HLOOKUP(2018,DEMANDS!$H$2:$CO$25,MATCH($E24,DEMANDS!$F$2:$F$25,0),FALSE)</f>
        <v>1.2157232586735747</v>
      </c>
      <c r="I24" s="14">
        <f>HLOOKUP(REG_TRA_DEMANDS!I$3,'BY-Demands'!$J$5:$AK$14,MATCH($E24,'BY-Demands'!$I$5:$I$14,0),FALSE)*HLOOKUP(REG_TRA_DEMANDS!$F24,DEMANDS!$H$2:$CO$25,MATCH($E24,DEMANDS!$F$2:$F$25,0),FALSE)/HLOOKUP(2018,DEMANDS!$H$2:$CO$25,MATCH($E24,DEMANDS!$F$2:$F$25,0),FALSE)</f>
        <v>0.20076556281429395</v>
      </c>
      <c r="J24" s="14">
        <f>HLOOKUP(REG_TRA_DEMANDS!J$3,'BY-Demands'!$J$5:$AK$14,MATCH($E24,'BY-Demands'!$I$5:$I$14,0),FALSE)*HLOOKUP(REG_TRA_DEMANDS!$F24,DEMANDS!$H$2:$CO$25,MATCH($E24,DEMANDS!$F$2:$F$25,0),FALSE)/HLOOKUP(2018,DEMANDS!$H$2:$CO$25,MATCH($E24,DEMANDS!$F$2:$F$25,0),FALSE)</f>
        <v>8.9537124407597243E-2</v>
      </c>
      <c r="K24" s="14">
        <f>HLOOKUP(REG_TRA_DEMANDS!K$3,'BY-Demands'!$J$5:$AK$14,MATCH($E24,'BY-Demands'!$I$5:$I$14,0),FALSE)*HLOOKUP(REG_TRA_DEMANDS!$F24,DEMANDS!$H$2:$CO$25,MATCH($E24,DEMANDS!$F$2:$F$25,0),FALSE)/HLOOKUP(2018,DEMANDS!$H$2:$CO$25,MATCH($E24,DEMANDS!$F$2:$F$25,0),FALSE)</f>
        <v>7.6422180606561071E-2</v>
      </c>
      <c r="L24" s="14">
        <f>HLOOKUP(REG_TRA_DEMANDS!L$3,'BY-Demands'!$J$5:$AK$14,MATCH($E24,'BY-Demands'!$I$5:$I$14,0),FALSE)*HLOOKUP(REG_TRA_DEMANDS!$F24,DEMANDS!$H$2:$CO$25,MATCH($E24,DEMANDS!$F$2:$F$25,0),FALSE)/HLOOKUP(2018,DEMANDS!$H$2:$CO$25,MATCH($E24,DEMANDS!$F$2:$F$25,0),FALSE)</f>
        <v>3.6879745303044567E-2</v>
      </c>
      <c r="M24" s="14">
        <f>HLOOKUP(REG_TRA_DEMANDS!M$3,'BY-Demands'!$J$5:$AK$14,MATCH($E24,'BY-Demands'!$I$5:$I$14,0),FALSE)*HLOOKUP(REG_TRA_DEMANDS!$F24,DEMANDS!$H$2:$CO$25,MATCH($E24,DEMANDS!$F$2:$F$25,0),FALSE)/HLOOKUP(2018,DEMANDS!$H$2:$CO$25,MATCH($E24,DEMANDS!$F$2:$F$25,0),FALSE)</f>
        <v>0.11629215114226027</v>
      </c>
      <c r="N24" s="14">
        <f>HLOOKUP(REG_TRA_DEMANDS!N$3,'BY-Demands'!$J$5:$AK$14,MATCH($E24,'BY-Demands'!$I$5:$I$14,0),FALSE)*HLOOKUP(REG_TRA_DEMANDS!$F24,DEMANDS!$H$2:$CO$25,MATCH($E24,DEMANDS!$F$2:$F$25,0),FALSE)/HLOOKUP(2018,DEMANDS!$H$2:$CO$25,MATCH($E24,DEMANDS!$F$2:$F$25,0),FALSE)</f>
        <v>0.17598837968553932</v>
      </c>
      <c r="O24" s="14">
        <f>HLOOKUP(REG_TRA_DEMANDS!O$3,'BY-Demands'!$J$5:$AK$14,MATCH($E24,'BY-Demands'!$I$5:$I$14,0),FALSE)*HLOOKUP(REG_TRA_DEMANDS!$F24,DEMANDS!$H$2:$CO$25,MATCH($E24,DEMANDS!$F$2:$F$25,0),FALSE)/HLOOKUP(2018,DEMANDS!$H$2:$CO$25,MATCH($E24,DEMANDS!$F$2:$F$25,0),FALSE)</f>
        <v>7.0344281642420695E-2</v>
      </c>
      <c r="P24" s="14">
        <f>HLOOKUP(REG_TRA_DEMANDS!P$3,'BY-Demands'!$J$5:$AK$14,MATCH($E24,'BY-Demands'!$I$5:$I$14,0),FALSE)*HLOOKUP(REG_TRA_DEMANDS!$F24,DEMANDS!$H$2:$CO$25,MATCH($E24,DEMANDS!$F$2:$F$25,0),FALSE)/HLOOKUP(2018,DEMANDS!$H$2:$CO$25,MATCH($E24,DEMANDS!$F$2:$F$25,0),FALSE)</f>
        <v>8.0097252233779601E-2</v>
      </c>
      <c r="Q24" s="14">
        <f>HLOOKUP(REG_TRA_DEMANDS!Q$3,'BY-Demands'!$J$5:$AK$14,MATCH($E24,'BY-Demands'!$I$5:$I$14,0),FALSE)*HLOOKUP(REG_TRA_DEMANDS!$F24,DEMANDS!$H$2:$CO$25,MATCH($E24,DEMANDS!$F$2:$F$25,0),FALSE)/HLOOKUP(2018,DEMANDS!$H$2:$CO$25,MATCH($E24,DEMANDS!$F$2:$F$25,0),FALSE)</f>
        <v>0.13509429761119718</v>
      </c>
      <c r="R24" s="14">
        <f>HLOOKUP(REG_TRA_DEMANDS!R$3,'BY-Demands'!$J$5:$AK$14,MATCH($E24,'BY-Demands'!$I$5:$I$14,0),FALSE)*HLOOKUP(REG_TRA_DEMANDS!$F24,DEMANDS!$H$2:$CO$25,MATCH($E24,DEMANDS!$F$2:$F$25,0),FALSE)/HLOOKUP(2018,DEMANDS!$H$2:$CO$25,MATCH($E24,DEMANDS!$F$2:$F$25,0),FALSE)</f>
        <v>0.12851020783368303</v>
      </c>
      <c r="S24" s="14">
        <f>HLOOKUP(REG_TRA_DEMANDS!S$3,'BY-Demands'!$J$5:$AK$14,MATCH($E24,'BY-Demands'!$I$5:$I$14,0),FALSE)*HLOOKUP(REG_TRA_DEMANDS!$F24,DEMANDS!$H$2:$CO$25,MATCH($E24,DEMANDS!$F$2:$F$25,0),FALSE)/HLOOKUP(2018,DEMANDS!$H$2:$CO$25,MATCH($E24,DEMANDS!$F$2:$F$25,0),FALSE)</f>
        <v>0.10720868782990856</v>
      </c>
      <c r="T24" s="14">
        <f>HLOOKUP(REG_TRA_DEMANDS!T$3,'BY-Demands'!$J$5:$AK$14,MATCH($E24,'BY-Demands'!$I$5:$I$14,0),FALSE)*HLOOKUP(REG_TRA_DEMANDS!$F24,DEMANDS!$H$2:$CO$25,MATCH($E24,DEMANDS!$F$2:$F$25,0),FALSE)/HLOOKUP(2018,DEMANDS!$H$2:$CO$25,MATCH($E24,DEMANDS!$F$2:$F$25,0),FALSE)</f>
        <v>0.48983029318066279</v>
      </c>
      <c r="U24" s="14">
        <f>HLOOKUP(REG_TRA_DEMANDS!U$3,'BY-Demands'!$J$5:$AK$14,MATCH($E24,'BY-Demands'!$I$5:$I$14,0),FALSE)*HLOOKUP(REG_TRA_DEMANDS!$F24,DEMANDS!$H$2:$CO$25,MATCH($E24,DEMANDS!$F$2:$F$25,0),FALSE)/HLOOKUP(2018,DEMANDS!$H$2:$CO$25,MATCH($E24,DEMANDS!$F$2:$F$25,0),FALSE)</f>
        <v>0.13327616126726244</v>
      </c>
      <c r="V24" s="14">
        <f>HLOOKUP(REG_TRA_DEMANDS!V$3,'BY-Demands'!$J$5:$AK$14,MATCH($E24,'BY-Demands'!$I$5:$I$14,0),FALSE)*HLOOKUP(REG_TRA_DEMANDS!$F24,DEMANDS!$H$2:$CO$25,MATCH($E24,DEMANDS!$F$2:$F$25,0),FALSE)/HLOOKUP(2018,DEMANDS!$H$2:$CO$25,MATCH($E24,DEMANDS!$F$2:$F$25,0),FALSE)</f>
        <v>0.17585754605284931</v>
      </c>
      <c r="W24" s="14">
        <f>HLOOKUP(REG_TRA_DEMANDS!W$3,'BY-Demands'!$J$5:$AK$14,MATCH($E24,'BY-Demands'!$I$5:$I$14,0),FALSE)*HLOOKUP(REG_TRA_DEMANDS!$F24,DEMANDS!$H$2:$CO$25,MATCH($E24,DEMANDS!$F$2:$F$25,0),FALSE)/HLOOKUP(2018,DEMANDS!$H$2:$CO$25,MATCH($E24,DEMANDS!$F$2:$F$25,0),FALSE)</f>
        <v>0.14396481790758336</v>
      </c>
      <c r="X24" s="14">
        <f>HLOOKUP(REG_TRA_DEMANDS!X$3,'BY-Demands'!$J$5:$AK$14,MATCH($E24,'BY-Demands'!$I$5:$I$14,0),FALSE)*HLOOKUP(REG_TRA_DEMANDS!$F24,DEMANDS!$H$2:$CO$25,MATCH($E24,DEMANDS!$F$2:$F$25,0),FALSE)/HLOOKUP(2018,DEMANDS!$H$2:$CO$25,MATCH($E24,DEMANDS!$F$2:$F$25,0),FALSE)</f>
        <v>0.10482571111311897</v>
      </c>
      <c r="Y24" s="14">
        <f>HLOOKUP(REG_TRA_DEMANDS!Y$3,'BY-Demands'!$J$5:$AK$14,MATCH($E24,'BY-Demands'!$I$5:$I$14,0),FALSE)*HLOOKUP(REG_TRA_DEMANDS!$F24,DEMANDS!$H$2:$CO$25,MATCH($E24,DEMANDS!$F$2:$F$25,0),FALSE)/HLOOKUP(2018,DEMANDS!$H$2:$CO$25,MATCH($E24,DEMANDS!$F$2:$F$25,0),FALSE)</f>
        <v>0.23284596954990056</v>
      </c>
      <c r="Z24" s="14">
        <f>HLOOKUP(REG_TRA_DEMANDS!Z$3,'BY-Demands'!$J$5:$AK$14,MATCH($E24,'BY-Demands'!$I$5:$I$14,0),FALSE)*HLOOKUP(REG_TRA_DEMANDS!$F24,DEMANDS!$H$2:$CO$25,MATCH($E24,DEMANDS!$F$2:$F$25,0),FALSE)/HLOOKUP(2018,DEMANDS!$H$2:$CO$25,MATCH($E24,DEMANDS!$F$2:$F$25,0),FALSE)</f>
        <v>2.891333052359172E-2</v>
      </c>
      <c r="AA24" s="14">
        <f>HLOOKUP(REG_TRA_DEMANDS!AA$3,'BY-Demands'!$J$5:$AK$14,MATCH($E24,'BY-Demands'!$I$5:$I$14,0),FALSE)*HLOOKUP(REG_TRA_DEMANDS!$F24,DEMANDS!$H$2:$CO$25,MATCH($E24,DEMANDS!$F$2:$F$25,0),FALSE)/HLOOKUP(2018,DEMANDS!$H$2:$CO$25,MATCH($E24,DEMANDS!$F$2:$F$25,0),FALSE)</f>
        <v>0.11775658552747396</v>
      </c>
      <c r="AB24" s="14">
        <f>HLOOKUP(REG_TRA_DEMANDS!AB$3,'BY-Demands'!$J$5:$AK$14,MATCH($E24,'BY-Demands'!$I$5:$I$14,0),FALSE)*HLOOKUP(REG_TRA_DEMANDS!$F24,DEMANDS!$H$2:$CO$25,MATCH($E24,DEMANDS!$F$2:$F$25,0),FALSE)/HLOOKUP(2018,DEMANDS!$H$2:$CO$25,MATCH($E24,DEMANDS!$F$2:$F$25,0),FALSE)</f>
        <v>5.8238110264470733E-2</v>
      </c>
      <c r="AC24" s="14">
        <f>HLOOKUP(REG_TRA_DEMANDS!AC$3,'BY-Demands'!$J$5:$AK$14,MATCH($E24,'BY-Demands'!$I$5:$I$14,0),FALSE)*HLOOKUP(REG_TRA_DEMANDS!$F24,DEMANDS!$H$2:$CO$25,MATCH($E24,DEMANDS!$F$2:$F$25,0),FALSE)/HLOOKUP(2018,DEMANDS!$H$2:$CO$25,MATCH($E24,DEMANDS!$F$2:$F$25,0),FALSE)</f>
        <v>5.9132290471338791E-2</v>
      </c>
      <c r="AD24" s="14">
        <f>HLOOKUP(REG_TRA_DEMANDS!AD$3,'BY-Demands'!$J$5:$AK$14,MATCH($E24,'BY-Demands'!$I$5:$I$14,0),FALSE)*HLOOKUP(REG_TRA_DEMANDS!$F24,DEMANDS!$H$2:$CO$25,MATCH($E24,DEMANDS!$F$2:$F$25,0),FALSE)/HLOOKUP(2018,DEMANDS!$H$2:$CO$25,MATCH($E24,DEMANDS!$F$2:$F$25,0),FALSE)</f>
        <v>6.8733674508960146E-2</v>
      </c>
      <c r="AE24" s="14">
        <f>HLOOKUP(REG_TRA_DEMANDS!AE$3,'BY-Demands'!$J$5:$AK$14,MATCH($E24,'BY-Demands'!$I$5:$I$14,0),FALSE)*HLOOKUP(REG_TRA_DEMANDS!$F24,DEMANDS!$H$2:$CO$25,MATCH($E24,DEMANDS!$F$2:$F$25,0),FALSE)/HLOOKUP(2018,DEMANDS!$H$2:$CO$25,MATCH($E24,DEMANDS!$F$2:$F$25,0),FALSE)</f>
        <v>0.14363908727723138</v>
      </c>
      <c r="AF24" s="14">
        <f>HLOOKUP(REG_TRA_DEMANDS!AF$3,'BY-Demands'!$J$5:$AK$14,MATCH($E24,'BY-Demands'!$I$5:$I$14,0),FALSE)*HLOOKUP(REG_TRA_DEMANDS!$F24,DEMANDS!$H$2:$CO$25,MATCH($E24,DEMANDS!$F$2:$F$25,0),FALSE)/HLOOKUP(2018,DEMANDS!$H$2:$CO$25,MATCH($E24,DEMANDS!$F$2:$F$25,0),FALSE)</f>
        <v>5.5388643974572375E-2</v>
      </c>
    </row>
    <row r="25" spans="4:32" x14ac:dyDescent="0.2">
      <c r="D25" s="3" t="s">
        <v>59</v>
      </c>
      <c r="E25" s="3" t="str">
        <v>TNAV</v>
      </c>
      <c r="F25" s="3">
        <v>2020</v>
      </c>
      <c r="G25" s="14">
        <f>HLOOKUP(REG_TRA_DEMANDS!G$3,'BY-Demands'!$J$5:$AK$14,MATCH($E25,'BY-Demands'!$I$5:$I$14,0),FALSE)*HLOOKUP(REG_TRA_DEMANDS!$F25,DEMANDS!$H$2:$CO$25,MATCH($E25,DEMANDS!$F$2:$F$25,0),FALSE)/HLOOKUP(2018,DEMANDS!$H$2:$CO$25,MATCH($E25,DEMANDS!$F$2:$F$25,0),FALSE)</f>
        <v>5.2718404005341231E-2</v>
      </c>
      <c r="H25" s="14">
        <f>HLOOKUP(REG_TRA_DEMANDS!H$3,'BY-Demands'!$J$5:$AK$14,MATCH($E25,'BY-Demands'!$I$5:$I$14,0),FALSE)*HLOOKUP(REG_TRA_DEMANDS!$F25,DEMANDS!$H$2:$CO$25,MATCH($E25,DEMANDS!$F$2:$F$25,0),FALSE)/HLOOKUP(2018,DEMANDS!$H$2:$CO$25,MATCH($E25,DEMANDS!$F$2:$F$25,0),FALSE)</f>
        <v>1.2476395718090483</v>
      </c>
      <c r="I25" s="14">
        <f>HLOOKUP(REG_TRA_DEMANDS!I$3,'BY-Demands'!$J$5:$AK$14,MATCH($E25,'BY-Demands'!$I$5:$I$14,0),FALSE)*HLOOKUP(REG_TRA_DEMANDS!$F25,DEMANDS!$H$2:$CO$25,MATCH($E25,DEMANDS!$F$2:$F$25,0),FALSE)/HLOOKUP(2018,DEMANDS!$H$2:$CO$25,MATCH($E25,DEMANDS!$F$2:$F$25,0),FALSE)</f>
        <v>0.20603624964526884</v>
      </c>
      <c r="J25" s="14">
        <f>HLOOKUP(REG_TRA_DEMANDS!J$3,'BY-Demands'!$J$5:$AK$14,MATCH($E25,'BY-Demands'!$I$5:$I$14,0),FALSE)*HLOOKUP(REG_TRA_DEMANDS!$F25,DEMANDS!$H$2:$CO$25,MATCH($E25,DEMANDS!$F$2:$F$25,0),FALSE)/HLOOKUP(2018,DEMANDS!$H$2:$CO$25,MATCH($E25,DEMANDS!$F$2:$F$25,0),FALSE)</f>
        <v>9.1887737410560347E-2</v>
      </c>
      <c r="K25" s="14">
        <f>HLOOKUP(REG_TRA_DEMANDS!K$3,'BY-Demands'!$J$5:$AK$14,MATCH($E25,'BY-Demands'!$I$5:$I$14,0),FALSE)*HLOOKUP(REG_TRA_DEMANDS!$F25,DEMANDS!$H$2:$CO$25,MATCH($E25,DEMANDS!$F$2:$F$25,0),FALSE)/HLOOKUP(2018,DEMANDS!$H$2:$CO$25,MATCH($E25,DEMANDS!$F$2:$F$25,0),FALSE)</f>
        <v>7.8428487740469136E-2</v>
      </c>
      <c r="L25" s="14">
        <f>HLOOKUP(REG_TRA_DEMANDS!L$3,'BY-Demands'!$J$5:$AK$14,MATCH($E25,'BY-Demands'!$I$5:$I$14,0),FALSE)*HLOOKUP(REG_TRA_DEMANDS!$F25,DEMANDS!$H$2:$CO$25,MATCH($E25,DEMANDS!$F$2:$F$25,0),FALSE)/HLOOKUP(2018,DEMANDS!$H$2:$CO$25,MATCH($E25,DEMANDS!$F$2:$F$25,0),FALSE)</f>
        <v>3.7847947145898793E-2</v>
      </c>
      <c r="M25" s="14">
        <f>HLOOKUP(REG_TRA_DEMANDS!M$3,'BY-Demands'!$J$5:$AK$14,MATCH($E25,'BY-Demands'!$I$5:$I$14,0),FALSE)*HLOOKUP(REG_TRA_DEMANDS!$F25,DEMANDS!$H$2:$CO$25,MATCH($E25,DEMANDS!$F$2:$F$25,0),FALSE)/HLOOKUP(2018,DEMANDS!$H$2:$CO$25,MATCH($E25,DEMANDS!$F$2:$F$25,0),FALSE)</f>
        <v>0.11934516233092819</v>
      </c>
      <c r="N25" s="14">
        <f>HLOOKUP(REG_TRA_DEMANDS!N$3,'BY-Demands'!$J$5:$AK$14,MATCH($E25,'BY-Demands'!$I$5:$I$14,0),FALSE)*HLOOKUP(REG_TRA_DEMANDS!$F25,DEMANDS!$H$2:$CO$25,MATCH($E25,DEMANDS!$F$2:$F$25,0),FALSE)/HLOOKUP(2018,DEMANDS!$H$2:$CO$25,MATCH($E25,DEMANDS!$F$2:$F$25,0),FALSE)</f>
        <v>0.18060859254580552</v>
      </c>
      <c r="O25" s="14">
        <f>HLOOKUP(REG_TRA_DEMANDS!O$3,'BY-Demands'!$J$5:$AK$14,MATCH($E25,'BY-Demands'!$I$5:$I$14,0),FALSE)*HLOOKUP(REG_TRA_DEMANDS!$F25,DEMANDS!$H$2:$CO$25,MATCH($E25,DEMANDS!$F$2:$F$25,0),FALSE)/HLOOKUP(2018,DEMANDS!$H$2:$CO$25,MATCH($E25,DEMANDS!$F$2:$F$25,0),FALSE)</f>
        <v>7.2191026042654552E-2</v>
      </c>
      <c r="P25" s="14">
        <f>HLOOKUP(REG_TRA_DEMANDS!P$3,'BY-Demands'!$J$5:$AK$14,MATCH($E25,'BY-Demands'!$I$5:$I$14,0),FALSE)*HLOOKUP(REG_TRA_DEMANDS!$F25,DEMANDS!$H$2:$CO$25,MATCH($E25,DEMANDS!$F$2:$F$25,0),FALSE)/HLOOKUP(2018,DEMANDS!$H$2:$CO$25,MATCH($E25,DEMANDS!$F$2:$F$25,0),FALSE)</f>
        <v>8.2200040812796776E-2</v>
      </c>
      <c r="Q25" s="14">
        <f>HLOOKUP(REG_TRA_DEMANDS!Q$3,'BY-Demands'!$J$5:$AK$14,MATCH($E25,'BY-Demands'!$I$5:$I$14,0),FALSE)*HLOOKUP(REG_TRA_DEMANDS!$F25,DEMANDS!$H$2:$CO$25,MATCH($E25,DEMANDS!$F$2:$F$25,0),FALSE)/HLOOKUP(2018,DEMANDS!$H$2:$CO$25,MATCH($E25,DEMANDS!$F$2:$F$25,0),FALSE)</f>
        <v>0.13864092047508828</v>
      </c>
      <c r="R25" s="14">
        <f>HLOOKUP(REG_TRA_DEMANDS!R$3,'BY-Demands'!$J$5:$AK$14,MATCH($E25,'BY-Demands'!$I$5:$I$14,0),FALSE)*HLOOKUP(REG_TRA_DEMANDS!$F25,DEMANDS!$H$2:$CO$25,MATCH($E25,DEMANDS!$F$2:$F$25,0),FALSE)/HLOOKUP(2018,DEMANDS!$H$2:$CO$25,MATCH($E25,DEMANDS!$F$2:$F$25,0),FALSE)</f>
        <v>0.13188397896544515</v>
      </c>
      <c r="S25" s="14">
        <f>HLOOKUP(REG_TRA_DEMANDS!S$3,'BY-Demands'!$J$5:$AK$14,MATCH($E25,'BY-Demands'!$I$5:$I$14,0),FALSE)*HLOOKUP(REG_TRA_DEMANDS!$F25,DEMANDS!$H$2:$CO$25,MATCH($E25,DEMANDS!$F$2:$F$25,0),FALSE)/HLOOKUP(2018,DEMANDS!$H$2:$CO$25,MATCH($E25,DEMANDS!$F$2:$F$25,0),FALSE)</f>
        <v>0.11002323137607375</v>
      </c>
      <c r="T25" s="14">
        <f>HLOOKUP(REG_TRA_DEMANDS!T$3,'BY-Demands'!$J$5:$AK$14,MATCH($E25,'BY-Demands'!$I$5:$I$14,0),FALSE)*HLOOKUP(REG_TRA_DEMANDS!$F25,DEMANDS!$H$2:$CO$25,MATCH($E25,DEMANDS!$F$2:$F$25,0),FALSE)/HLOOKUP(2018,DEMANDS!$H$2:$CO$25,MATCH($E25,DEMANDS!$F$2:$F$25,0),FALSE)</f>
        <v>0.50268977983509444</v>
      </c>
      <c r="U25" s="14">
        <f>HLOOKUP(REG_TRA_DEMANDS!U$3,'BY-Demands'!$J$5:$AK$14,MATCH($E25,'BY-Demands'!$I$5:$I$14,0),FALSE)*HLOOKUP(REG_TRA_DEMANDS!$F25,DEMANDS!$H$2:$CO$25,MATCH($E25,DEMANDS!$F$2:$F$25,0),FALSE)/HLOOKUP(2018,DEMANDS!$H$2:$CO$25,MATCH($E25,DEMANDS!$F$2:$F$25,0),FALSE)</f>
        <v>0.1367750527017661</v>
      </c>
      <c r="V25" s="14">
        <f>HLOOKUP(REG_TRA_DEMANDS!V$3,'BY-Demands'!$J$5:$AK$14,MATCH($E25,'BY-Demands'!$I$5:$I$14,0),FALSE)*HLOOKUP(REG_TRA_DEMANDS!$F25,DEMANDS!$H$2:$CO$25,MATCH($E25,DEMANDS!$F$2:$F$25,0),FALSE)/HLOOKUP(2018,DEMANDS!$H$2:$CO$25,MATCH($E25,DEMANDS!$F$2:$F$25,0),FALSE)</f>
        <v>0.18047432414524395</v>
      </c>
      <c r="W25" s="14">
        <f>HLOOKUP(REG_TRA_DEMANDS!W$3,'BY-Demands'!$J$5:$AK$14,MATCH($E25,'BY-Demands'!$I$5:$I$14,0),FALSE)*HLOOKUP(REG_TRA_DEMANDS!$F25,DEMANDS!$H$2:$CO$25,MATCH($E25,DEMANDS!$F$2:$F$25,0),FALSE)/HLOOKUP(2018,DEMANDS!$H$2:$CO$25,MATCH($E25,DEMANDS!$F$2:$F$25,0),FALSE)</f>
        <v>0.14774431803316554</v>
      </c>
      <c r="X25" s="14">
        <f>HLOOKUP(REG_TRA_DEMANDS!X$3,'BY-Demands'!$J$5:$AK$14,MATCH($E25,'BY-Demands'!$I$5:$I$14,0),FALSE)*HLOOKUP(REG_TRA_DEMANDS!$F25,DEMANDS!$H$2:$CO$25,MATCH($E25,DEMANDS!$F$2:$F$25,0),FALSE)/HLOOKUP(2018,DEMANDS!$H$2:$CO$25,MATCH($E25,DEMANDS!$F$2:$F$25,0),FALSE)</f>
        <v>0.10757769450791341</v>
      </c>
      <c r="Y25" s="14">
        <f>HLOOKUP(REG_TRA_DEMANDS!Y$3,'BY-Demands'!$J$5:$AK$14,MATCH($E25,'BY-Demands'!$I$5:$I$14,0),FALSE)*HLOOKUP(REG_TRA_DEMANDS!$F25,DEMANDS!$H$2:$CO$25,MATCH($E25,DEMANDS!$F$2:$F$25,0),FALSE)/HLOOKUP(2018,DEMANDS!$H$2:$CO$25,MATCH($E25,DEMANDS!$F$2:$F$25,0),FALSE)</f>
        <v>0.23895886146297948</v>
      </c>
      <c r="Z25" s="14">
        <f>HLOOKUP(REG_TRA_DEMANDS!Z$3,'BY-Demands'!$J$5:$AK$14,MATCH($E25,'BY-Demands'!$I$5:$I$14,0),FALSE)*HLOOKUP(REG_TRA_DEMANDS!$F25,DEMANDS!$H$2:$CO$25,MATCH($E25,DEMANDS!$F$2:$F$25,0),FALSE)/HLOOKUP(2018,DEMANDS!$H$2:$CO$25,MATCH($E25,DEMANDS!$F$2:$F$25,0),FALSE)</f>
        <v>2.967239053514998E-2</v>
      </c>
      <c r="AA25" s="14">
        <f>HLOOKUP(REG_TRA_DEMANDS!AA$3,'BY-Demands'!$J$5:$AK$14,MATCH($E25,'BY-Demands'!$I$5:$I$14,0),FALSE)*HLOOKUP(REG_TRA_DEMANDS!$F25,DEMANDS!$H$2:$CO$25,MATCH($E25,DEMANDS!$F$2:$F$25,0),FALSE)/HLOOKUP(2018,DEMANDS!$H$2:$CO$25,MATCH($E25,DEMANDS!$F$2:$F$25,0),FALSE)</f>
        <v>0.12084804242824897</v>
      </c>
      <c r="AB25" s="14">
        <f>HLOOKUP(REG_TRA_DEMANDS!AB$3,'BY-Demands'!$J$5:$AK$14,MATCH($E25,'BY-Demands'!$I$5:$I$14,0),FALSE)*HLOOKUP(REG_TRA_DEMANDS!$F25,DEMANDS!$H$2:$CO$25,MATCH($E25,DEMANDS!$F$2:$F$25,0),FALSE)/HLOOKUP(2018,DEMANDS!$H$2:$CO$25,MATCH($E25,DEMANDS!$F$2:$F$25,0),FALSE)</f>
        <v>5.9767032040341915E-2</v>
      </c>
      <c r="AC25" s="14">
        <f>HLOOKUP(REG_TRA_DEMANDS!AC$3,'BY-Demands'!$J$5:$AK$14,MATCH($E25,'BY-Demands'!$I$5:$I$14,0),FALSE)*HLOOKUP(REG_TRA_DEMANDS!$F25,DEMANDS!$H$2:$CO$25,MATCH($E25,DEMANDS!$F$2:$F$25,0),FALSE)/HLOOKUP(2018,DEMANDS!$H$2:$CO$25,MATCH($E25,DEMANDS!$F$2:$F$25,0),FALSE)</f>
        <v>6.068468710900795E-2</v>
      </c>
      <c r="AD25" s="14">
        <f>HLOOKUP(REG_TRA_DEMANDS!AD$3,'BY-Demands'!$J$5:$AK$14,MATCH($E25,'BY-Demands'!$I$5:$I$14,0),FALSE)*HLOOKUP(REG_TRA_DEMANDS!$F25,DEMANDS!$H$2:$CO$25,MATCH($E25,DEMANDS!$F$2:$F$25,0),FALSE)/HLOOKUP(2018,DEMANDS!$H$2:$CO$25,MATCH($E25,DEMANDS!$F$2:$F$25,0),FALSE)</f>
        <v>7.0538135732292492E-2</v>
      </c>
      <c r="AE25" s="14">
        <f>HLOOKUP(REG_TRA_DEMANDS!AE$3,'BY-Demands'!$J$5:$AK$14,MATCH($E25,'BY-Demands'!$I$5:$I$14,0),FALSE)*HLOOKUP(REG_TRA_DEMANDS!$F25,DEMANDS!$H$2:$CO$25,MATCH($E25,DEMANDS!$F$2:$F$25,0),FALSE)/HLOOKUP(2018,DEMANDS!$H$2:$CO$25,MATCH($E25,DEMANDS!$F$2:$F$25,0),FALSE)</f>
        <v>0.1474100360152161</v>
      </c>
      <c r="AF25" s="14">
        <f>HLOOKUP(REG_TRA_DEMANDS!AF$3,'BY-Demands'!$J$5:$AK$14,MATCH($E25,'BY-Demands'!$I$5:$I$14,0),FALSE)*HLOOKUP(REG_TRA_DEMANDS!$F25,DEMANDS!$H$2:$CO$25,MATCH($E25,DEMANDS!$F$2:$F$25,0),FALSE)/HLOOKUP(2018,DEMANDS!$H$2:$CO$25,MATCH($E25,DEMANDS!$F$2:$F$25,0),FALSE)</f>
        <v>5.6842758875006623E-2</v>
      </c>
    </row>
    <row r="26" spans="4:32" x14ac:dyDescent="0.2">
      <c r="D26" s="3" t="s">
        <v>59</v>
      </c>
      <c r="E26" s="3" t="str">
        <v>TNAV</v>
      </c>
      <c r="F26" s="3">
        <v>2030</v>
      </c>
      <c r="G26" s="14">
        <f>HLOOKUP(REG_TRA_DEMANDS!G$3,'BY-Demands'!$J$5:$AK$14,MATCH($E26,'BY-Demands'!$I$5:$I$14,0),FALSE)*HLOOKUP(REG_TRA_DEMANDS!$F26,DEMANDS!$H$2:$CO$25,MATCH($E26,DEMANDS!$F$2:$F$25,0),FALSE)/HLOOKUP(2018,DEMANDS!$H$2:$CO$25,MATCH($E26,DEMANDS!$F$2:$F$25,0),FALSE)</f>
        <v>4.9147062512151188E-2</v>
      </c>
      <c r="H26" s="14">
        <f>HLOOKUP(REG_TRA_DEMANDS!H$3,'BY-Demands'!$J$5:$AK$14,MATCH($E26,'BY-Demands'!$I$5:$I$14,0),FALSE)*HLOOKUP(REG_TRA_DEMANDS!$F26,DEMANDS!$H$2:$CO$25,MATCH($E26,DEMANDS!$F$2:$F$25,0),FALSE)/HLOOKUP(2018,DEMANDS!$H$2:$CO$25,MATCH($E26,DEMANDS!$F$2:$F$25,0),FALSE)</f>
        <v>1.1631198095852893</v>
      </c>
      <c r="I26" s="14">
        <f>HLOOKUP(REG_TRA_DEMANDS!I$3,'BY-Demands'!$J$5:$AK$14,MATCH($E26,'BY-Demands'!$I$5:$I$14,0),FALSE)*HLOOKUP(REG_TRA_DEMANDS!$F26,DEMANDS!$H$2:$CO$25,MATCH($E26,DEMANDS!$F$2:$F$25,0),FALSE)/HLOOKUP(2018,DEMANDS!$H$2:$CO$25,MATCH($E26,DEMANDS!$F$2:$F$25,0),FALSE)</f>
        <v>0.19207858492945423</v>
      </c>
      <c r="J26" s="14">
        <f>HLOOKUP(REG_TRA_DEMANDS!J$3,'BY-Demands'!$J$5:$AK$14,MATCH($E26,'BY-Demands'!$I$5:$I$14,0),FALSE)*HLOOKUP(REG_TRA_DEMANDS!$F26,DEMANDS!$H$2:$CO$25,MATCH($E26,DEMANDS!$F$2:$F$25,0),FALSE)/HLOOKUP(2018,DEMANDS!$H$2:$CO$25,MATCH($E26,DEMANDS!$F$2:$F$25,0),FALSE)</f>
        <v>8.5662919047386127E-2</v>
      </c>
      <c r="K26" s="14">
        <f>HLOOKUP(REG_TRA_DEMANDS!K$3,'BY-Demands'!$J$5:$AK$14,MATCH($E26,'BY-Demands'!$I$5:$I$14,0),FALSE)*HLOOKUP(REG_TRA_DEMANDS!$F26,DEMANDS!$H$2:$CO$25,MATCH($E26,DEMANDS!$F$2:$F$25,0),FALSE)/HLOOKUP(2018,DEMANDS!$H$2:$CO$25,MATCH($E26,DEMANDS!$F$2:$F$25,0),FALSE)</f>
        <v>7.3115449195385221E-2</v>
      </c>
      <c r="L26" s="14">
        <f>HLOOKUP(REG_TRA_DEMANDS!L$3,'BY-Demands'!$J$5:$AK$14,MATCH($E26,'BY-Demands'!$I$5:$I$14,0),FALSE)*HLOOKUP(REG_TRA_DEMANDS!$F26,DEMANDS!$H$2:$CO$25,MATCH($E26,DEMANDS!$F$2:$F$25,0),FALSE)/HLOOKUP(2018,DEMANDS!$H$2:$CO$25,MATCH($E26,DEMANDS!$F$2:$F$25,0),FALSE)</f>
        <v>3.5283985914058062E-2</v>
      </c>
      <c r="M26" s="14">
        <f>HLOOKUP(REG_TRA_DEMANDS!M$3,'BY-Demands'!$J$5:$AK$14,MATCH($E26,'BY-Demands'!$I$5:$I$14,0),FALSE)*HLOOKUP(REG_TRA_DEMANDS!$F26,DEMANDS!$H$2:$CO$25,MATCH($E26,DEMANDS!$F$2:$F$25,0),FALSE)/HLOOKUP(2018,DEMANDS!$H$2:$CO$25,MATCH($E26,DEMANDS!$F$2:$F$25,0),FALSE)</f>
        <v>0.11126027550087997</v>
      </c>
      <c r="N26" s="14">
        <f>HLOOKUP(REG_TRA_DEMANDS!N$3,'BY-Demands'!$J$5:$AK$14,MATCH($E26,'BY-Demands'!$I$5:$I$14,0),FALSE)*HLOOKUP(REG_TRA_DEMANDS!$F26,DEMANDS!$H$2:$CO$25,MATCH($E26,DEMANDS!$F$2:$F$25,0),FALSE)/HLOOKUP(2018,DEMANDS!$H$2:$CO$25,MATCH($E26,DEMANDS!$F$2:$F$25,0),FALSE)</f>
        <v>0.16837349224724302</v>
      </c>
      <c r="O26" s="14">
        <f>HLOOKUP(REG_TRA_DEMANDS!O$3,'BY-Demands'!$J$5:$AK$14,MATCH($E26,'BY-Demands'!$I$5:$I$14,0),FALSE)*HLOOKUP(REG_TRA_DEMANDS!$F26,DEMANDS!$H$2:$CO$25,MATCH($E26,DEMANDS!$F$2:$F$25,0),FALSE)/HLOOKUP(2018,DEMANDS!$H$2:$CO$25,MATCH($E26,DEMANDS!$F$2:$F$25,0),FALSE)</f>
        <v>6.7300536438379466E-2</v>
      </c>
      <c r="P26" s="14">
        <f>HLOOKUP(REG_TRA_DEMANDS!P$3,'BY-Demands'!$J$5:$AK$14,MATCH($E26,'BY-Demands'!$I$5:$I$14,0),FALSE)*HLOOKUP(REG_TRA_DEMANDS!$F26,DEMANDS!$H$2:$CO$25,MATCH($E26,DEMANDS!$F$2:$F$25,0),FALSE)/HLOOKUP(2018,DEMANDS!$H$2:$CO$25,MATCH($E26,DEMANDS!$F$2:$F$25,0),FALSE)</f>
        <v>7.663150318280873E-2</v>
      </c>
      <c r="Q26" s="14">
        <f>HLOOKUP(REG_TRA_DEMANDS!Q$3,'BY-Demands'!$J$5:$AK$14,MATCH($E26,'BY-Demands'!$I$5:$I$14,0),FALSE)*HLOOKUP(REG_TRA_DEMANDS!$F26,DEMANDS!$H$2:$CO$25,MATCH($E26,DEMANDS!$F$2:$F$25,0),FALSE)/HLOOKUP(2018,DEMANDS!$H$2:$CO$25,MATCH($E26,DEMANDS!$F$2:$F$25,0),FALSE)</f>
        <v>0.12924886695433721</v>
      </c>
      <c r="R26" s="14">
        <f>HLOOKUP(REG_TRA_DEMANDS!R$3,'BY-Demands'!$J$5:$AK$14,MATCH($E26,'BY-Demands'!$I$5:$I$14,0),FALSE)*HLOOKUP(REG_TRA_DEMANDS!$F26,DEMANDS!$H$2:$CO$25,MATCH($E26,DEMANDS!$F$2:$F$25,0),FALSE)/HLOOKUP(2018,DEMANDS!$H$2:$CO$25,MATCH($E26,DEMANDS!$F$2:$F$25,0),FALSE)</f>
        <v>0.12294966588725377</v>
      </c>
      <c r="S26" s="14">
        <f>HLOOKUP(REG_TRA_DEMANDS!S$3,'BY-Demands'!$J$5:$AK$14,MATCH($E26,'BY-Demands'!$I$5:$I$14,0),FALSE)*HLOOKUP(REG_TRA_DEMANDS!$F26,DEMANDS!$H$2:$CO$25,MATCH($E26,DEMANDS!$F$2:$F$25,0),FALSE)/HLOOKUP(2018,DEMANDS!$H$2:$CO$25,MATCH($E26,DEMANDS!$F$2:$F$25,0),FALSE)</f>
        <v>0.10256984694910191</v>
      </c>
      <c r="T26" s="14">
        <f>HLOOKUP(REG_TRA_DEMANDS!T$3,'BY-Demands'!$J$5:$AK$14,MATCH($E26,'BY-Demands'!$I$5:$I$14,0),FALSE)*HLOOKUP(REG_TRA_DEMANDS!$F26,DEMANDS!$H$2:$CO$25,MATCH($E26,DEMANDS!$F$2:$F$25,0),FALSE)/HLOOKUP(2018,DEMANDS!$H$2:$CO$25,MATCH($E26,DEMANDS!$F$2:$F$25,0),FALSE)</f>
        <v>0.46863569753120399</v>
      </c>
      <c r="U26" s="14">
        <f>HLOOKUP(REG_TRA_DEMANDS!U$3,'BY-Demands'!$J$5:$AK$14,MATCH($E26,'BY-Demands'!$I$5:$I$14,0),FALSE)*HLOOKUP(REG_TRA_DEMANDS!$F26,DEMANDS!$H$2:$CO$25,MATCH($E26,DEMANDS!$F$2:$F$25,0),FALSE)/HLOOKUP(2018,DEMANDS!$H$2:$CO$25,MATCH($E26,DEMANDS!$F$2:$F$25,0),FALSE)</f>
        <v>0.12750940002954975</v>
      </c>
      <c r="V26" s="14">
        <f>HLOOKUP(REG_TRA_DEMANDS!V$3,'BY-Demands'!$J$5:$AK$14,MATCH($E26,'BY-Demands'!$I$5:$I$14,0),FALSE)*HLOOKUP(REG_TRA_DEMANDS!$F26,DEMANDS!$H$2:$CO$25,MATCH($E26,DEMANDS!$F$2:$F$25,0),FALSE)/HLOOKUP(2018,DEMANDS!$H$2:$CO$25,MATCH($E26,DEMANDS!$F$2:$F$25,0),FALSE)</f>
        <v>0.16824831968937998</v>
      </c>
      <c r="W26" s="14">
        <f>HLOOKUP(REG_TRA_DEMANDS!W$3,'BY-Demands'!$J$5:$AK$14,MATCH($E26,'BY-Demands'!$I$5:$I$14,0),FALSE)*HLOOKUP(REG_TRA_DEMANDS!$F26,DEMANDS!$H$2:$CO$25,MATCH($E26,DEMANDS!$F$2:$F$25,0),FALSE)/HLOOKUP(2018,DEMANDS!$H$2:$CO$25,MATCH($E26,DEMANDS!$F$2:$F$25,0),FALSE)</f>
        <v>0.13773556637745435</v>
      </c>
      <c r="X26" s="14">
        <f>HLOOKUP(REG_TRA_DEMANDS!X$3,'BY-Demands'!$J$5:$AK$14,MATCH($E26,'BY-Demands'!$I$5:$I$14,0),FALSE)*HLOOKUP(REG_TRA_DEMANDS!$F26,DEMANDS!$H$2:$CO$25,MATCH($E26,DEMANDS!$F$2:$F$25,0),FALSE)/HLOOKUP(2018,DEMANDS!$H$2:$CO$25,MATCH($E26,DEMANDS!$F$2:$F$25,0),FALSE)</f>
        <v>0.10028997987795404</v>
      </c>
      <c r="Y26" s="14">
        <f>HLOOKUP(REG_TRA_DEMANDS!Y$3,'BY-Demands'!$J$5:$AK$14,MATCH($E26,'BY-Demands'!$I$5:$I$14,0),FALSE)*HLOOKUP(REG_TRA_DEMANDS!$F26,DEMANDS!$H$2:$CO$25,MATCH($E26,DEMANDS!$F$2:$F$25,0),FALSE)/HLOOKUP(2018,DEMANDS!$H$2:$CO$25,MATCH($E26,DEMANDS!$F$2:$F$25,0),FALSE)</f>
        <v>0.22277089611748602</v>
      </c>
      <c r="Z26" s="14">
        <f>HLOOKUP(REG_TRA_DEMANDS!Z$3,'BY-Demands'!$J$5:$AK$14,MATCH($E26,'BY-Demands'!$I$5:$I$14,0),FALSE)*HLOOKUP(REG_TRA_DEMANDS!$F26,DEMANDS!$H$2:$CO$25,MATCH($E26,DEMANDS!$F$2:$F$25,0),FALSE)/HLOOKUP(2018,DEMANDS!$H$2:$CO$25,MATCH($E26,DEMANDS!$F$2:$F$25,0),FALSE)</f>
        <v>2.7662272028725086E-2</v>
      </c>
      <c r="AA26" s="14">
        <f>HLOOKUP(REG_TRA_DEMANDS!AA$3,'BY-Demands'!$J$5:$AK$14,MATCH($E26,'BY-Demands'!$I$5:$I$14,0),FALSE)*HLOOKUP(REG_TRA_DEMANDS!$F26,DEMANDS!$H$2:$CO$25,MATCH($E26,DEMANDS!$F$2:$F$25,0),FALSE)/HLOOKUP(2018,DEMANDS!$H$2:$CO$25,MATCH($E26,DEMANDS!$F$2:$F$25,0),FALSE)</f>
        <v>0.11266134488992686</v>
      </c>
      <c r="AB26" s="14">
        <f>HLOOKUP(REG_TRA_DEMANDS!AB$3,'BY-Demands'!$J$5:$AK$14,MATCH($E26,'BY-Demands'!$I$5:$I$14,0),FALSE)*HLOOKUP(REG_TRA_DEMANDS!$F26,DEMANDS!$H$2:$CO$25,MATCH($E26,DEMANDS!$F$2:$F$25,0),FALSE)/HLOOKUP(2018,DEMANDS!$H$2:$CO$25,MATCH($E26,DEMANDS!$F$2:$F$25,0),FALSE)</f>
        <v>5.5718190170454013E-2</v>
      </c>
      <c r="AC26" s="14">
        <f>HLOOKUP(REG_TRA_DEMANDS!AC$3,'BY-Demands'!$J$5:$AK$14,MATCH($E26,'BY-Demands'!$I$5:$I$14,0),FALSE)*HLOOKUP(REG_TRA_DEMANDS!$F26,DEMANDS!$H$2:$CO$25,MATCH($E26,DEMANDS!$F$2:$F$25,0),FALSE)/HLOOKUP(2018,DEMANDS!$H$2:$CO$25,MATCH($E26,DEMANDS!$F$2:$F$25,0),FALSE)</f>
        <v>5.6573679859021835E-2</v>
      </c>
      <c r="AD26" s="14">
        <f>HLOOKUP(REG_TRA_DEMANDS!AD$3,'BY-Demands'!$J$5:$AK$14,MATCH($E26,'BY-Demands'!$I$5:$I$14,0),FALSE)*HLOOKUP(REG_TRA_DEMANDS!$F26,DEMANDS!$H$2:$CO$25,MATCH($E26,DEMANDS!$F$2:$F$25,0),FALSE)/HLOOKUP(2018,DEMANDS!$H$2:$CO$25,MATCH($E26,DEMANDS!$F$2:$F$25,0),FALSE)</f>
        <v>6.5759619088133769E-2</v>
      </c>
      <c r="AE26" s="14">
        <f>HLOOKUP(REG_TRA_DEMANDS!AE$3,'BY-Demands'!$J$5:$AK$14,MATCH($E26,'BY-Demands'!$I$5:$I$14,0),FALSE)*HLOOKUP(REG_TRA_DEMANDS!$F26,DEMANDS!$H$2:$CO$25,MATCH($E26,DEMANDS!$F$2:$F$25,0),FALSE)/HLOOKUP(2018,DEMANDS!$H$2:$CO$25,MATCH($E26,DEMANDS!$F$2:$F$25,0),FALSE)</f>
        <v>0.13742392987132673</v>
      </c>
      <c r="AF26" s="14">
        <f>HLOOKUP(REG_TRA_DEMANDS!AF$3,'BY-Demands'!$J$5:$AK$14,MATCH($E26,'BY-Demands'!$I$5:$I$14,0),FALSE)*HLOOKUP(REG_TRA_DEMANDS!$F26,DEMANDS!$H$2:$CO$25,MATCH($E26,DEMANDS!$F$2:$F$25,0),FALSE)/HLOOKUP(2018,DEMANDS!$H$2:$CO$25,MATCH($E26,DEMANDS!$F$2:$F$25,0),FALSE)</f>
        <v>5.2992018186097681E-2</v>
      </c>
    </row>
    <row r="27" spans="4:32" x14ac:dyDescent="0.2">
      <c r="D27" s="3" t="s">
        <v>59</v>
      </c>
      <c r="E27" s="3" t="str">
        <v>TNAV</v>
      </c>
      <c r="F27" s="3">
        <v>2050</v>
      </c>
      <c r="G27" s="14">
        <f>HLOOKUP(REG_TRA_DEMANDS!G$3,'BY-Demands'!$J$5:$AK$14,MATCH($E27,'BY-Demands'!$I$5:$I$14,0),FALSE)*HLOOKUP(REG_TRA_DEMANDS!$F27,DEMANDS!$H$2:$CO$25,MATCH($E27,DEMANDS!$F$2:$F$25,0),FALSE)/HLOOKUP(2018,DEMANDS!$H$2:$CO$25,MATCH($E27,DEMANDS!$F$2:$F$25,0),FALSE)</f>
        <v>4.2004379525771102E-2</v>
      </c>
      <c r="H27" s="14">
        <f>HLOOKUP(REG_TRA_DEMANDS!H$3,'BY-Demands'!$J$5:$AK$14,MATCH($E27,'BY-Demands'!$I$5:$I$14,0),FALSE)*HLOOKUP(REG_TRA_DEMANDS!$F27,DEMANDS!$H$2:$CO$25,MATCH($E27,DEMANDS!$F$2:$F$25,0),FALSE)/HLOOKUP(2018,DEMANDS!$H$2:$CO$25,MATCH($E27,DEMANDS!$F$2:$F$25,0),FALSE)</f>
        <v>0.99408028513777114</v>
      </c>
      <c r="I27" s="14">
        <f>HLOOKUP(REG_TRA_DEMANDS!I$3,'BY-Demands'!$J$5:$AK$14,MATCH($E27,'BY-Demands'!$I$5:$I$14,0),FALSE)*HLOOKUP(REG_TRA_DEMANDS!$F27,DEMANDS!$H$2:$CO$25,MATCH($E27,DEMANDS!$F$2:$F$25,0),FALSE)/HLOOKUP(2018,DEMANDS!$H$2:$CO$25,MATCH($E27,DEMANDS!$F$2:$F$25,0),FALSE)</f>
        <v>0.16416325549782501</v>
      </c>
      <c r="J27" s="14">
        <f>HLOOKUP(REG_TRA_DEMANDS!J$3,'BY-Demands'!$J$5:$AK$14,MATCH($E27,'BY-Demands'!$I$5:$I$14,0),FALSE)*HLOOKUP(REG_TRA_DEMANDS!$F27,DEMANDS!$H$2:$CO$25,MATCH($E27,DEMANDS!$F$2:$F$25,0),FALSE)/HLOOKUP(2018,DEMANDS!$H$2:$CO$25,MATCH($E27,DEMANDS!$F$2:$F$25,0),FALSE)</f>
        <v>7.3213282321037701E-2</v>
      </c>
      <c r="K27" s="14">
        <f>HLOOKUP(REG_TRA_DEMANDS!K$3,'BY-Demands'!$J$5:$AK$14,MATCH($E27,'BY-Demands'!$I$5:$I$14,0),FALSE)*HLOOKUP(REG_TRA_DEMANDS!$F27,DEMANDS!$H$2:$CO$25,MATCH($E27,DEMANDS!$F$2:$F$25,0),FALSE)/HLOOKUP(2018,DEMANDS!$H$2:$CO$25,MATCH($E27,DEMANDS!$F$2:$F$25,0),FALSE)</f>
        <v>6.2489372105217399E-2</v>
      </c>
      <c r="L27" s="14">
        <f>HLOOKUP(REG_TRA_DEMANDS!L$3,'BY-Demands'!$J$5:$AK$14,MATCH($E27,'BY-Demands'!$I$5:$I$14,0),FALSE)*HLOOKUP(REG_TRA_DEMANDS!$F27,DEMANDS!$H$2:$CO$25,MATCH($E27,DEMANDS!$F$2:$F$25,0),FALSE)/HLOOKUP(2018,DEMANDS!$H$2:$CO$25,MATCH($E27,DEMANDS!$F$2:$F$25,0),FALSE)</f>
        <v>3.0156063450376601E-2</v>
      </c>
      <c r="M27" s="14">
        <f>HLOOKUP(REG_TRA_DEMANDS!M$3,'BY-Demands'!$J$5:$AK$14,MATCH($E27,'BY-Demands'!$I$5:$I$14,0),FALSE)*HLOOKUP(REG_TRA_DEMANDS!$F27,DEMANDS!$H$2:$CO$25,MATCH($E27,DEMANDS!$F$2:$F$25,0),FALSE)/HLOOKUP(2018,DEMANDS!$H$2:$CO$25,MATCH($E27,DEMANDS!$F$2:$F$25,0),FALSE)</f>
        <v>9.5090501840783506E-2</v>
      </c>
      <c r="N27" s="14">
        <f>HLOOKUP(REG_TRA_DEMANDS!N$3,'BY-Demands'!$J$5:$AK$14,MATCH($E27,'BY-Demands'!$I$5:$I$14,0),FALSE)*HLOOKUP(REG_TRA_DEMANDS!$F27,DEMANDS!$H$2:$CO$25,MATCH($E27,DEMANDS!$F$2:$F$25,0),FALSE)/HLOOKUP(2018,DEMANDS!$H$2:$CO$25,MATCH($E27,DEMANDS!$F$2:$F$25,0),FALSE)</f>
        <v>0.143903291650118</v>
      </c>
      <c r="O27" s="14">
        <f>HLOOKUP(REG_TRA_DEMANDS!O$3,'BY-Demands'!$J$5:$AK$14,MATCH($E27,'BY-Demands'!$I$5:$I$14,0),FALSE)*HLOOKUP(REG_TRA_DEMANDS!$F27,DEMANDS!$H$2:$CO$25,MATCH($E27,DEMANDS!$F$2:$F$25,0),FALSE)/HLOOKUP(2018,DEMANDS!$H$2:$CO$25,MATCH($E27,DEMANDS!$F$2:$F$25,0),FALSE)</f>
        <v>5.75195572298293E-2</v>
      </c>
      <c r="P27" s="14">
        <f>HLOOKUP(REG_TRA_DEMANDS!P$3,'BY-Demands'!$J$5:$AK$14,MATCH($E27,'BY-Demands'!$I$5:$I$14,0),FALSE)*HLOOKUP(REG_TRA_DEMANDS!$F27,DEMANDS!$H$2:$CO$25,MATCH($E27,DEMANDS!$F$2:$F$25,0),FALSE)/HLOOKUP(2018,DEMANDS!$H$2:$CO$25,MATCH($E27,DEMANDS!$F$2:$F$25,0),FALSE)</f>
        <v>6.5494427922832596E-2</v>
      </c>
      <c r="Q27" s="14">
        <f>HLOOKUP(REG_TRA_DEMANDS!Q$3,'BY-Demands'!$J$5:$AK$14,MATCH($E27,'BY-Demands'!$I$5:$I$14,0),FALSE)*HLOOKUP(REG_TRA_DEMANDS!$F27,DEMANDS!$H$2:$CO$25,MATCH($E27,DEMANDS!$F$2:$F$25,0),FALSE)/HLOOKUP(2018,DEMANDS!$H$2:$CO$25,MATCH($E27,DEMANDS!$F$2:$F$25,0),FALSE)</f>
        <v>0.110464759912835</v>
      </c>
      <c r="R27" s="14">
        <f>HLOOKUP(REG_TRA_DEMANDS!R$3,'BY-Demands'!$J$5:$AK$14,MATCH($E27,'BY-Demands'!$I$5:$I$14,0),FALSE)*HLOOKUP(REG_TRA_DEMANDS!$F27,DEMANDS!$H$2:$CO$25,MATCH($E27,DEMANDS!$F$2:$F$25,0),FALSE)/HLOOKUP(2018,DEMANDS!$H$2:$CO$25,MATCH($E27,DEMANDS!$F$2:$F$25,0),FALSE)</f>
        <v>0.105081039730871</v>
      </c>
      <c r="S27" s="14">
        <f>HLOOKUP(REG_TRA_DEMANDS!S$3,'BY-Demands'!$J$5:$AK$14,MATCH($E27,'BY-Demands'!$I$5:$I$14,0),FALSE)*HLOOKUP(REG_TRA_DEMANDS!$F27,DEMANDS!$H$2:$CO$25,MATCH($E27,DEMANDS!$F$2:$F$25,0),FALSE)/HLOOKUP(2018,DEMANDS!$H$2:$CO$25,MATCH($E27,DEMANDS!$F$2:$F$25,0),FALSE)</f>
        <v>8.7663078095158192E-2</v>
      </c>
      <c r="T27" s="14">
        <f>HLOOKUP(REG_TRA_DEMANDS!T$3,'BY-Demands'!$J$5:$AK$14,MATCH($E27,'BY-Demands'!$I$5:$I$14,0),FALSE)*HLOOKUP(REG_TRA_DEMANDS!$F27,DEMANDS!$H$2:$CO$25,MATCH($E27,DEMANDS!$F$2:$F$25,0),FALSE)/HLOOKUP(2018,DEMANDS!$H$2:$CO$25,MATCH($E27,DEMANDS!$F$2:$F$25,0),FALSE)</f>
        <v>0.40052753292342302</v>
      </c>
      <c r="U27" s="14">
        <f>HLOOKUP(REG_TRA_DEMANDS!U$3,'BY-Demands'!$J$5:$AK$14,MATCH($E27,'BY-Demands'!$I$5:$I$14,0),FALSE)*HLOOKUP(REG_TRA_DEMANDS!$F27,DEMANDS!$H$2:$CO$25,MATCH($E27,DEMANDS!$F$2:$F$25,0),FALSE)/HLOOKUP(2018,DEMANDS!$H$2:$CO$25,MATCH($E27,DEMANDS!$F$2:$F$25,0),FALSE)</f>
        <v>0.108978094685117</v>
      </c>
      <c r="V27" s="14">
        <f>HLOOKUP(REG_TRA_DEMANDS!V$3,'BY-Demands'!$J$5:$AK$14,MATCH($E27,'BY-Demands'!$I$5:$I$14,0),FALSE)*HLOOKUP(REG_TRA_DEMANDS!$F27,DEMANDS!$H$2:$CO$25,MATCH($E27,DEMANDS!$F$2:$F$25,0),FALSE)/HLOOKUP(2018,DEMANDS!$H$2:$CO$25,MATCH($E27,DEMANDS!$F$2:$F$25,0),FALSE)</f>
        <v>0.14379631077765201</v>
      </c>
      <c r="W27" s="14">
        <f>HLOOKUP(REG_TRA_DEMANDS!W$3,'BY-Demands'!$J$5:$AK$14,MATCH($E27,'BY-Demands'!$I$5:$I$14,0),FALSE)*HLOOKUP(REG_TRA_DEMANDS!$F27,DEMANDS!$H$2:$CO$25,MATCH($E27,DEMANDS!$F$2:$F$25,0),FALSE)/HLOOKUP(2018,DEMANDS!$H$2:$CO$25,MATCH($E27,DEMANDS!$F$2:$F$25,0),FALSE)</f>
        <v>0.11771806306603201</v>
      </c>
      <c r="X27" s="14">
        <f>HLOOKUP(REG_TRA_DEMANDS!X$3,'BY-Demands'!$J$5:$AK$14,MATCH($E27,'BY-Demands'!$I$5:$I$14,0),FALSE)*HLOOKUP(REG_TRA_DEMANDS!$F27,DEMANDS!$H$2:$CO$25,MATCH($E27,DEMANDS!$F$2:$F$25,0),FALSE)/HLOOKUP(2018,DEMANDS!$H$2:$CO$25,MATCH($E27,DEMANDS!$F$2:$F$25,0),FALSE)</f>
        <v>8.5714550618035304E-2</v>
      </c>
      <c r="Y27" s="14">
        <f>HLOOKUP(REG_TRA_DEMANDS!Y$3,'BY-Demands'!$J$5:$AK$14,MATCH($E27,'BY-Demands'!$I$5:$I$14,0),FALSE)*HLOOKUP(REG_TRA_DEMANDS!$F27,DEMANDS!$H$2:$CO$25,MATCH($E27,DEMANDS!$F$2:$F$25,0),FALSE)/HLOOKUP(2018,DEMANDS!$H$2:$CO$25,MATCH($E27,DEMANDS!$F$2:$F$25,0),FALSE)</f>
        <v>0.190394965426499</v>
      </c>
      <c r="Z27" s="14">
        <f>HLOOKUP(REG_TRA_DEMANDS!Z$3,'BY-Demands'!$J$5:$AK$14,MATCH($E27,'BY-Demands'!$I$5:$I$14,0),FALSE)*HLOOKUP(REG_TRA_DEMANDS!$F27,DEMANDS!$H$2:$CO$25,MATCH($E27,DEMANDS!$F$2:$F$25,0),FALSE)/HLOOKUP(2018,DEMANDS!$H$2:$CO$25,MATCH($E27,DEMANDS!$F$2:$F$25,0),FALSE)</f>
        <v>2.36420350158753E-2</v>
      </c>
      <c r="AA27" s="14">
        <f>HLOOKUP(REG_TRA_DEMANDS!AA$3,'BY-Demands'!$J$5:$AK$14,MATCH($E27,'BY-Demands'!$I$5:$I$14,0),FALSE)*HLOOKUP(REG_TRA_DEMANDS!$F27,DEMANDS!$H$2:$CO$25,MATCH($E27,DEMANDS!$F$2:$F$25,0),FALSE)/HLOOKUP(2018,DEMANDS!$H$2:$CO$25,MATCH($E27,DEMANDS!$F$2:$F$25,0),FALSE)</f>
        <v>9.6287949813282703E-2</v>
      </c>
      <c r="AB27" s="14">
        <f>HLOOKUP(REG_TRA_DEMANDS!AB$3,'BY-Demands'!$J$5:$AK$14,MATCH($E27,'BY-Demands'!$I$5:$I$14,0),FALSE)*HLOOKUP(REG_TRA_DEMANDS!$F27,DEMANDS!$H$2:$CO$25,MATCH($E27,DEMANDS!$F$2:$F$25,0),FALSE)/HLOOKUP(2018,DEMANDS!$H$2:$CO$25,MATCH($E27,DEMANDS!$F$2:$F$25,0),FALSE)</f>
        <v>4.7620506430678201E-2</v>
      </c>
      <c r="AC27" s="14">
        <f>HLOOKUP(REG_TRA_DEMANDS!AC$3,'BY-Demands'!$J$5:$AK$14,MATCH($E27,'BY-Demands'!$I$5:$I$14,0),FALSE)*HLOOKUP(REG_TRA_DEMANDS!$F27,DEMANDS!$H$2:$CO$25,MATCH($E27,DEMANDS!$F$2:$F$25,0),FALSE)/HLOOKUP(2018,DEMANDS!$H$2:$CO$25,MATCH($E27,DEMANDS!$F$2:$F$25,0),FALSE)</f>
        <v>4.8351665359049598E-2</v>
      </c>
      <c r="AD27" s="14">
        <f>HLOOKUP(REG_TRA_DEMANDS!AD$3,'BY-Demands'!$J$5:$AK$14,MATCH($E27,'BY-Demands'!$I$5:$I$14,0),FALSE)*HLOOKUP(REG_TRA_DEMANDS!$F27,DEMANDS!$H$2:$CO$25,MATCH($E27,DEMANDS!$F$2:$F$25,0),FALSE)/HLOOKUP(2018,DEMANDS!$H$2:$CO$25,MATCH($E27,DEMANDS!$F$2:$F$25,0),FALSE)</f>
        <v>5.6202585799816303E-2</v>
      </c>
      <c r="AE27" s="14">
        <f>HLOOKUP(REG_TRA_DEMANDS!AE$3,'BY-Demands'!$J$5:$AK$14,MATCH($E27,'BY-Demands'!$I$5:$I$14,0),FALSE)*HLOOKUP(REG_TRA_DEMANDS!$F27,DEMANDS!$H$2:$CO$25,MATCH($E27,DEMANDS!$F$2:$F$25,0),FALSE)/HLOOKUP(2018,DEMANDS!$H$2:$CO$25,MATCH($E27,DEMANDS!$F$2:$F$25,0),FALSE)</f>
        <v>0.117451717583548</v>
      </c>
      <c r="AF27" s="14">
        <f>HLOOKUP(REG_TRA_DEMANDS!AF$3,'BY-Demands'!$J$5:$AK$14,MATCH($E27,'BY-Demands'!$I$5:$I$14,0),FALSE)*HLOOKUP(REG_TRA_DEMANDS!$F27,DEMANDS!$H$2:$CO$25,MATCH($E27,DEMANDS!$F$2:$F$25,0),FALSE)/HLOOKUP(2018,DEMANDS!$H$2:$CO$25,MATCH($E27,DEMANDS!$F$2:$F$25,0),FALSE)</f>
        <v>4.529053680827979E-2</v>
      </c>
    </row>
    <row r="28" spans="4:32" x14ac:dyDescent="0.2">
      <c r="D28" s="3" t="s">
        <v>59</v>
      </c>
      <c r="E28" s="3" t="str">
        <f>DEMANDS!$F$23</f>
        <v>TOTH</v>
      </c>
      <c r="F28" s="3">
        <v>2019</v>
      </c>
      <c r="G28" s="14">
        <f>HLOOKUP(REG_TRA_DEMANDS!G$3,'BY-Demands'!$J$5:$AK$14,MATCH($E28,'BY-Demands'!$I$5:$I$14,0),FALSE)*HLOOKUP(REG_TRA_DEMANDS!$F28,DEMANDS!$H$2:$CO$25,MATCH($E28,DEMANDS!$F$2:$F$25,0),FALSE)/HLOOKUP(2018,DEMANDS!$H$2:$CO$25,MATCH($E28,DEMANDS!$F$2:$F$25,0),FALSE)</f>
        <v>0.1629624043332934</v>
      </c>
      <c r="H28" s="14">
        <f>HLOOKUP(REG_TRA_DEMANDS!H$3,'BY-Demands'!$J$5:$AK$14,MATCH($E28,'BY-Demands'!$I$5:$I$14,0),FALSE)*HLOOKUP(REG_TRA_DEMANDS!$F28,DEMANDS!$H$2:$CO$25,MATCH($E28,DEMANDS!$F$2:$F$25,0),FALSE)/HLOOKUP(2018,DEMANDS!$H$2:$CO$25,MATCH($E28,DEMANDS!$F$2:$F$25,0),FALSE)</f>
        <v>3.8566862597502731</v>
      </c>
      <c r="I28" s="14">
        <f>HLOOKUP(REG_TRA_DEMANDS!I$3,'BY-Demands'!$J$5:$AK$14,MATCH($E28,'BY-Demands'!$I$5:$I$14,0),FALSE)*HLOOKUP(REG_TRA_DEMANDS!$F28,DEMANDS!$H$2:$CO$25,MATCH($E28,DEMANDS!$F$2:$F$25,0),FALSE)/HLOOKUP(2018,DEMANDS!$H$2:$CO$25,MATCH($E28,DEMANDS!$F$2:$F$25,0),FALSE)</f>
        <v>0.63689641701986843</v>
      </c>
      <c r="J28" s="14">
        <f>HLOOKUP(REG_TRA_DEMANDS!J$3,'BY-Demands'!$J$5:$AK$14,MATCH($E28,'BY-Demands'!$I$5:$I$14,0),FALSE)*HLOOKUP(REG_TRA_DEMANDS!$F28,DEMANDS!$H$2:$CO$25,MATCH($E28,DEMANDS!$F$2:$F$25,0),FALSE)/HLOOKUP(2018,DEMANDS!$H$2:$CO$25,MATCH($E28,DEMANDS!$F$2:$F$25,0),FALSE)</f>
        <v>0.28404210824846116</v>
      </c>
      <c r="K28" s="14">
        <f>HLOOKUP(REG_TRA_DEMANDS!K$3,'BY-Demands'!$J$5:$AK$14,MATCH($E28,'BY-Demands'!$I$5:$I$14,0),FALSE)*HLOOKUP(REG_TRA_DEMANDS!$F28,DEMANDS!$H$2:$CO$25,MATCH($E28,DEMANDS!$F$2:$F$25,0),FALSE)/HLOOKUP(2018,DEMANDS!$H$2:$CO$25,MATCH($E28,DEMANDS!$F$2:$F$25,0),FALSE)</f>
        <v>0.24243706105207907</v>
      </c>
      <c r="L28" s="14">
        <f>HLOOKUP(REG_TRA_DEMANDS!L$3,'BY-Demands'!$J$5:$AK$14,MATCH($E28,'BY-Demands'!$I$5:$I$14,0),FALSE)*HLOOKUP(REG_TRA_DEMANDS!$F28,DEMANDS!$H$2:$CO$25,MATCH($E28,DEMANDS!$F$2:$F$25,0),FALSE)/HLOOKUP(2018,DEMANDS!$H$2:$CO$25,MATCH($E28,DEMANDS!$F$2:$F$25,0),FALSE)</f>
        <v>0.11699505291074819</v>
      </c>
      <c r="M28" s="14">
        <f>HLOOKUP(REG_TRA_DEMANDS!M$3,'BY-Demands'!$J$5:$AK$14,MATCH($E28,'BY-Demands'!$I$5:$I$14,0),FALSE)*HLOOKUP(REG_TRA_DEMANDS!$F28,DEMANDS!$H$2:$CO$25,MATCH($E28,DEMANDS!$F$2:$F$25,0),FALSE)/HLOOKUP(2018,DEMANDS!$H$2:$CO$25,MATCH($E28,DEMANDS!$F$2:$F$25,0),FALSE)</f>
        <v>0.36891812197168955</v>
      </c>
      <c r="N28" s="14">
        <f>HLOOKUP(REG_TRA_DEMANDS!N$3,'BY-Demands'!$J$5:$AK$14,MATCH($E28,'BY-Demands'!$I$5:$I$14,0),FALSE)*HLOOKUP(REG_TRA_DEMANDS!$F28,DEMANDS!$H$2:$CO$25,MATCH($E28,DEMANDS!$F$2:$F$25,0),FALSE)/HLOOKUP(2018,DEMANDS!$H$2:$CO$25,MATCH($E28,DEMANDS!$F$2:$F$25,0),FALSE)</f>
        <v>0.55829479362718504</v>
      </c>
      <c r="O28" s="14">
        <f>HLOOKUP(REG_TRA_DEMANDS!O$3,'BY-Demands'!$J$5:$AK$14,MATCH($E28,'BY-Demands'!$I$5:$I$14,0),FALSE)*HLOOKUP(REG_TRA_DEMANDS!$F28,DEMANDS!$H$2:$CO$25,MATCH($E28,DEMANDS!$F$2:$F$25,0),FALSE)/HLOOKUP(2018,DEMANDS!$H$2:$CO$25,MATCH($E28,DEMANDS!$F$2:$F$25,0),FALSE)</f>
        <v>0.22315590536478461</v>
      </c>
      <c r="P28" s="14">
        <f>HLOOKUP(REG_TRA_DEMANDS!P$3,'BY-Demands'!$J$5:$AK$14,MATCH($E28,'BY-Demands'!$I$5:$I$14,0),FALSE)*HLOOKUP(REG_TRA_DEMANDS!$F28,DEMANDS!$H$2:$CO$25,MATCH($E28,DEMANDS!$F$2:$F$25,0),FALSE)/HLOOKUP(2018,DEMANDS!$H$2:$CO$25,MATCH($E28,DEMANDS!$F$2:$F$25,0),FALSE)</f>
        <v>0.25409563396097901</v>
      </c>
      <c r="Q28" s="14">
        <f>HLOOKUP(REG_TRA_DEMANDS!Q$3,'BY-Demands'!$J$5:$AK$14,MATCH($E28,'BY-Demands'!$I$5:$I$14,0),FALSE)*HLOOKUP(REG_TRA_DEMANDS!$F28,DEMANDS!$H$2:$CO$25,MATCH($E28,DEMANDS!$F$2:$F$25,0),FALSE)/HLOOKUP(2018,DEMANDS!$H$2:$CO$25,MATCH($E28,DEMANDS!$F$2:$F$25,0),FALSE)</f>
        <v>0.42856490377273548</v>
      </c>
      <c r="R28" s="14">
        <f>HLOOKUP(REG_TRA_DEMANDS!R$3,'BY-Demands'!$J$5:$AK$14,MATCH($E28,'BY-Demands'!$I$5:$I$14,0),FALSE)*HLOOKUP(REG_TRA_DEMANDS!$F28,DEMANDS!$H$2:$CO$25,MATCH($E28,DEMANDS!$F$2:$F$25,0),FALSE)/HLOOKUP(2018,DEMANDS!$H$2:$CO$25,MATCH($E28,DEMANDS!$F$2:$F$25,0),FALSE)</f>
        <v>0.4076779392462821</v>
      </c>
      <c r="S28" s="14">
        <f>HLOOKUP(REG_TRA_DEMANDS!S$3,'BY-Demands'!$J$5:$AK$14,MATCH($E28,'BY-Demands'!$I$5:$I$14,0),FALSE)*HLOOKUP(REG_TRA_DEMANDS!$F28,DEMANDS!$H$2:$CO$25,MATCH($E28,DEMANDS!$F$2:$F$25,0),FALSE)/HLOOKUP(2018,DEMANDS!$H$2:$CO$25,MATCH($E28,DEMANDS!$F$2:$F$25,0),FALSE)</f>
        <v>0.34010229740161857</v>
      </c>
      <c r="T28" s="14">
        <f>HLOOKUP(REG_TRA_DEMANDS!T$3,'BY-Demands'!$J$5:$AK$14,MATCH($E28,'BY-Demands'!$I$5:$I$14,0),FALSE)*HLOOKUP(REG_TRA_DEMANDS!$F28,DEMANDS!$H$2:$CO$25,MATCH($E28,DEMANDS!$F$2:$F$25,0),FALSE)/HLOOKUP(2018,DEMANDS!$H$2:$CO$25,MATCH($E28,DEMANDS!$F$2:$F$25,0),FALSE)</f>
        <v>1.5539077235229115</v>
      </c>
      <c r="U28" s="14">
        <f>HLOOKUP(REG_TRA_DEMANDS!U$3,'BY-Demands'!$J$5:$AK$14,MATCH($E28,'BY-Demands'!$I$5:$I$14,0),FALSE)*HLOOKUP(REG_TRA_DEMANDS!$F28,DEMANDS!$H$2:$CO$25,MATCH($E28,DEMANDS!$F$2:$F$25,0),FALSE)/HLOOKUP(2018,DEMANDS!$H$2:$CO$25,MATCH($E28,DEMANDS!$F$2:$F$25,0),FALSE)</f>
        <v>0.42279715901176512</v>
      </c>
      <c r="V28" s="14">
        <f>HLOOKUP(REG_TRA_DEMANDS!V$3,'BY-Demands'!$J$5:$AK$14,MATCH($E28,'BY-Demands'!$I$5:$I$14,0),FALSE)*HLOOKUP(REG_TRA_DEMANDS!$F28,DEMANDS!$H$2:$CO$25,MATCH($E28,DEMANDS!$F$2:$F$25,0),FALSE)/HLOOKUP(2018,DEMANDS!$H$2:$CO$25,MATCH($E28,DEMANDS!$F$2:$F$25,0),FALSE)</f>
        <v>0.5578797449967432</v>
      </c>
      <c r="W28" s="14">
        <f>HLOOKUP(REG_TRA_DEMANDS!W$3,'BY-Demands'!$J$5:$AK$14,MATCH($E28,'BY-Demands'!$I$5:$I$14,0),FALSE)*HLOOKUP(REG_TRA_DEMANDS!$F28,DEMANDS!$H$2:$CO$25,MATCH($E28,DEMANDS!$F$2:$F$25,0),FALSE)/HLOOKUP(2018,DEMANDS!$H$2:$CO$25,MATCH($E28,DEMANDS!$F$2:$F$25,0),FALSE)</f>
        <v>0.45670520091670769</v>
      </c>
      <c r="X28" s="14">
        <f>HLOOKUP(REG_TRA_DEMANDS!X$3,'BY-Demands'!$J$5:$AK$14,MATCH($E28,'BY-Demands'!$I$5:$I$14,0),FALSE)*HLOOKUP(REG_TRA_DEMANDS!$F28,DEMANDS!$H$2:$CO$25,MATCH($E28,DEMANDS!$F$2:$F$25,0),FALSE)/HLOOKUP(2018,DEMANDS!$H$2:$CO$25,MATCH($E28,DEMANDS!$F$2:$F$25,0),FALSE)</f>
        <v>0.33254268751887739</v>
      </c>
      <c r="Y28" s="14">
        <f>HLOOKUP(REG_TRA_DEMANDS!Y$3,'BY-Demands'!$J$5:$AK$14,MATCH($E28,'BY-Demands'!$I$5:$I$14,0),FALSE)*HLOOKUP(REG_TRA_DEMANDS!$F28,DEMANDS!$H$2:$CO$25,MATCH($E28,DEMANDS!$F$2:$F$25,0),FALSE)/HLOOKUP(2018,DEMANDS!$H$2:$CO$25,MATCH($E28,DEMANDS!$F$2:$F$25,0),FALSE)</f>
        <v>0.738666341204264</v>
      </c>
      <c r="Z28" s="14">
        <f>HLOOKUP(REG_TRA_DEMANDS!Z$3,'BY-Demands'!$J$5:$AK$14,MATCH($E28,'BY-Demands'!$I$5:$I$14,0),FALSE)*HLOOKUP(REG_TRA_DEMANDS!$F28,DEMANDS!$H$2:$CO$25,MATCH($E28,DEMANDS!$F$2:$F$25,0),FALSE)/HLOOKUP(2018,DEMANDS!$H$2:$CO$25,MATCH($E28,DEMANDS!$F$2:$F$25,0),FALSE)</f>
        <v>9.1722884923348305E-2</v>
      </c>
      <c r="AA28" s="14">
        <f>HLOOKUP(REG_TRA_DEMANDS!AA$3,'BY-Demands'!$J$5:$AK$14,MATCH($E28,'BY-Demands'!$I$5:$I$14,0),FALSE)*HLOOKUP(REG_TRA_DEMANDS!$F28,DEMANDS!$H$2:$CO$25,MATCH($E28,DEMANDS!$F$2:$F$25,0),FALSE)/HLOOKUP(2018,DEMANDS!$H$2:$CO$25,MATCH($E28,DEMANDS!$F$2:$F$25,0),FALSE)</f>
        <v>0.37356380422829233</v>
      </c>
      <c r="AB28" s="14">
        <f>HLOOKUP(REG_TRA_DEMANDS!AB$3,'BY-Demands'!$J$5:$AK$14,MATCH($E28,'BY-Demands'!$I$5:$I$14,0),FALSE)*HLOOKUP(REG_TRA_DEMANDS!$F28,DEMANDS!$H$2:$CO$25,MATCH($E28,DEMANDS!$F$2:$F$25,0),FALSE)/HLOOKUP(2018,DEMANDS!$H$2:$CO$25,MATCH($E28,DEMANDS!$F$2:$F$25,0),FALSE)</f>
        <v>0.18475102622932804</v>
      </c>
      <c r="AC28" s="14">
        <f>HLOOKUP(REG_TRA_DEMANDS!AC$3,'BY-Demands'!$J$5:$AK$14,MATCH($E28,'BY-Demands'!$I$5:$I$14,0),FALSE)*HLOOKUP(REG_TRA_DEMANDS!$F28,DEMANDS!$H$2:$CO$25,MATCH($E28,DEMANDS!$F$2:$F$25,0),FALSE)/HLOOKUP(2018,DEMANDS!$H$2:$CO$25,MATCH($E28,DEMANDS!$F$2:$F$25,0),FALSE)</f>
        <v>0.18758766893807341</v>
      </c>
      <c r="AD28" s="14">
        <f>HLOOKUP(REG_TRA_DEMANDS!AD$3,'BY-Demands'!$J$5:$AK$14,MATCH($E28,'BY-Demands'!$I$5:$I$14,0),FALSE)*HLOOKUP(REG_TRA_DEMANDS!$F28,DEMANDS!$H$2:$CO$25,MATCH($E28,DEMANDS!$F$2:$F$25,0),FALSE)/HLOOKUP(2018,DEMANDS!$H$2:$CO$25,MATCH($E28,DEMANDS!$F$2:$F$25,0),FALSE)</f>
        <v>0.21804651360382518</v>
      </c>
      <c r="AE28" s="14">
        <f>HLOOKUP(REG_TRA_DEMANDS!AE$3,'BY-Demands'!$J$5:$AK$14,MATCH($E28,'BY-Demands'!$I$5:$I$14,0),FALSE)*HLOOKUP(REG_TRA_DEMANDS!$F28,DEMANDS!$H$2:$CO$25,MATCH($E28,DEMANDS!$F$2:$F$25,0),FALSE)/HLOOKUP(2018,DEMANDS!$H$2:$CO$25,MATCH($E28,DEMANDS!$F$2:$F$25,0),FALSE)</f>
        <v>0.45567187294712425</v>
      </c>
      <c r="AF28" s="14">
        <f>HLOOKUP(REG_TRA_DEMANDS!AF$3,'BY-Demands'!$J$5:$AK$14,MATCH($E28,'BY-Demands'!$I$5:$I$14,0),FALSE)*HLOOKUP(REG_TRA_DEMANDS!$F28,DEMANDS!$H$2:$CO$25,MATCH($E28,DEMANDS!$F$2:$F$25,0),FALSE)/HLOOKUP(2018,DEMANDS!$H$2:$CO$25,MATCH($E28,DEMANDS!$F$2:$F$25,0),FALSE)</f>
        <v>0.17571155329873456</v>
      </c>
    </row>
    <row r="29" spans="4:32" x14ac:dyDescent="0.2">
      <c r="D29" s="3" t="s">
        <v>59</v>
      </c>
      <c r="E29" s="3" t="str">
        <f>DEMANDS!$F$23</f>
        <v>TOTH</v>
      </c>
      <c r="F29" s="3">
        <v>2020</v>
      </c>
      <c r="G29" s="14">
        <f>HLOOKUP(REG_TRA_DEMANDS!G$3,'BY-Demands'!$J$5:$AK$14,MATCH($E29,'BY-Demands'!$I$5:$I$14,0),FALSE)*HLOOKUP(REG_TRA_DEMANDS!$F29,DEMANDS!$H$2:$CO$25,MATCH($E29,DEMANDS!$F$2:$F$25,0),FALSE)/HLOOKUP(2018,DEMANDS!$H$2:$CO$25,MATCH($E29,DEMANDS!$F$2:$F$25,0),FALSE)</f>
        <v>0.16235731275947515</v>
      </c>
      <c r="H29" s="14">
        <f>HLOOKUP(REG_TRA_DEMANDS!H$3,'BY-Demands'!$J$5:$AK$14,MATCH($E29,'BY-Demands'!$I$5:$I$14,0),FALSE)*HLOOKUP(REG_TRA_DEMANDS!$F29,DEMANDS!$H$2:$CO$25,MATCH($E29,DEMANDS!$F$2:$F$25,0),FALSE)/HLOOKUP(2018,DEMANDS!$H$2:$CO$25,MATCH($E29,DEMANDS!$F$2:$F$25,0),FALSE)</f>
        <v>3.8423660957334085</v>
      </c>
      <c r="I29" s="14">
        <f>HLOOKUP(REG_TRA_DEMANDS!I$3,'BY-Demands'!$J$5:$AK$14,MATCH($E29,'BY-Demands'!$I$5:$I$14,0),FALSE)*HLOOKUP(REG_TRA_DEMANDS!$F29,DEMANDS!$H$2:$CO$25,MATCH($E29,DEMANDS!$F$2:$F$25,0),FALSE)/HLOOKUP(2018,DEMANDS!$H$2:$CO$25,MATCH($E29,DEMANDS!$F$2:$F$25,0),FALSE)</f>
        <v>0.63453157307374231</v>
      </c>
      <c r="J29" s="14">
        <f>HLOOKUP(REG_TRA_DEMANDS!J$3,'BY-Demands'!$J$5:$AK$14,MATCH($E29,'BY-Demands'!$I$5:$I$14,0),FALSE)*HLOOKUP(REG_TRA_DEMANDS!$F29,DEMANDS!$H$2:$CO$25,MATCH($E29,DEMANDS!$F$2:$F$25,0),FALSE)/HLOOKUP(2018,DEMANDS!$H$2:$CO$25,MATCH($E29,DEMANDS!$F$2:$F$25,0),FALSE)</f>
        <v>0.28298743869437681</v>
      </c>
      <c r="K29" s="14">
        <f>HLOOKUP(REG_TRA_DEMANDS!K$3,'BY-Demands'!$J$5:$AK$14,MATCH($E29,'BY-Demands'!$I$5:$I$14,0),FALSE)*HLOOKUP(REG_TRA_DEMANDS!$F29,DEMANDS!$H$2:$CO$25,MATCH($E29,DEMANDS!$F$2:$F$25,0),FALSE)/HLOOKUP(2018,DEMANDS!$H$2:$CO$25,MATCH($E29,DEMANDS!$F$2:$F$25,0),FALSE)</f>
        <v>0.24153687414440531</v>
      </c>
      <c r="L29" s="14">
        <f>HLOOKUP(REG_TRA_DEMANDS!L$3,'BY-Demands'!$J$5:$AK$14,MATCH($E29,'BY-Demands'!$I$5:$I$14,0),FALSE)*HLOOKUP(REG_TRA_DEMANDS!$F29,DEMANDS!$H$2:$CO$25,MATCH($E29,DEMANDS!$F$2:$F$25,0),FALSE)/HLOOKUP(2018,DEMANDS!$H$2:$CO$25,MATCH($E29,DEMANDS!$F$2:$F$25,0),FALSE)</f>
        <v>0.11656064154461539</v>
      </c>
      <c r="M29" s="14">
        <f>HLOOKUP(REG_TRA_DEMANDS!M$3,'BY-Demands'!$J$5:$AK$14,MATCH($E29,'BY-Demands'!$I$5:$I$14,0),FALSE)*HLOOKUP(REG_TRA_DEMANDS!$F29,DEMANDS!$H$2:$CO$25,MATCH($E29,DEMANDS!$F$2:$F$25,0),FALSE)/HLOOKUP(2018,DEMANDS!$H$2:$CO$25,MATCH($E29,DEMANDS!$F$2:$F$25,0),FALSE)</f>
        <v>0.3675483014419349</v>
      </c>
      <c r="N29" s="14">
        <f>HLOOKUP(REG_TRA_DEMANDS!N$3,'BY-Demands'!$J$5:$AK$14,MATCH($E29,'BY-Demands'!$I$5:$I$14,0),FALSE)*HLOOKUP(REG_TRA_DEMANDS!$F29,DEMANDS!$H$2:$CO$25,MATCH($E29,DEMANDS!$F$2:$F$25,0),FALSE)/HLOOKUP(2018,DEMANDS!$H$2:$CO$25,MATCH($E29,DEMANDS!$F$2:$F$25,0),FALSE)</f>
        <v>0.55622180337699523</v>
      </c>
      <c r="O29" s="14">
        <f>HLOOKUP(REG_TRA_DEMANDS!O$3,'BY-Demands'!$J$5:$AK$14,MATCH($E29,'BY-Demands'!$I$5:$I$14,0),FALSE)*HLOOKUP(REG_TRA_DEMANDS!$F29,DEMANDS!$H$2:$CO$25,MATCH($E29,DEMANDS!$F$2:$F$25,0),FALSE)/HLOOKUP(2018,DEMANDS!$H$2:$CO$25,MATCH($E29,DEMANDS!$F$2:$F$25,0),FALSE)</f>
        <v>0.22232731082767995</v>
      </c>
      <c r="P29" s="14">
        <f>HLOOKUP(REG_TRA_DEMANDS!P$3,'BY-Demands'!$J$5:$AK$14,MATCH($E29,'BY-Demands'!$I$5:$I$14,0),FALSE)*HLOOKUP(REG_TRA_DEMANDS!$F29,DEMANDS!$H$2:$CO$25,MATCH($E29,DEMANDS!$F$2:$F$25,0),FALSE)/HLOOKUP(2018,DEMANDS!$H$2:$CO$25,MATCH($E29,DEMANDS!$F$2:$F$25,0),FALSE)</f>
        <v>0.25315215790168288</v>
      </c>
      <c r="Q29" s="14">
        <f>HLOOKUP(REG_TRA_DEMANDS!Q$3,'BY-Demands'!$J$5:$AK$14,MATCH($E29,'BY-Demands'!$I$5:$I$14,0),FALSE)*HLOOKUP(REG_TRA_DEMANDS!$F29,DEMANDS!$H$2:$CO$25,MATCH($E29,DEMANDS!$F$2:$F$25,0),FALSE)/HLOOKUP(2018,DEMANDS!$H$2:$CO$25,MATCH($E29,DEMANDS!$F$2:$F$25,0),FALSE)</f>
        <v>0.42697361028901426</v>
      </c>
      <c r="R29" s="14">
        <f>HLOOKUP(REG_TRA_DEMANDS!R$3,'BY-Demands'!$J$5:$AK$14,MATCH($E29,'BY-Demands'!$I$5:$I$14,0),FALSE)*HLOOKUP(REG_TRA_DEMANDS!$F29,DEMANDS!$H$2:$CO$25,MATCH($E29,DEMANDS!$F$2:$F$25,0),FALSE)/HLOOKUP(2018,DEMANDS!$H$2:$CO$25,MATCH($E29,DEMANDS!$F$2:$F$25,0),FALSE)</f>
        <v>0.40616420062123709</v>
      </c>
      <c r="S29" s="14">
        <f>HLOOKUP(REG_TRA_DEMANDS!S$3,'BY-Demands'!$J$5:$AK$14,MATCH($E29,'BY-Demands'!$I$5:$I$14,0),FALSE)*HLOOKUP(REG_TRA_DEMANDS!$F29,DEMANDS!$H$2:$CO$25,MATCH($E29,DEMANDS!$F$2:$F$25,0),FALSE)/HLOOKUP(2018,DEMANDS!$H$2:$CO$25,MATCH($E29,DEMANDS!$F$2:$F$25,0),FALSE)</f>
        <v>0.3388394721798389</v>
      </c>
      <c r="T29" s="14">
        <f>HLOOKUP(REG_TRA_DEMANDS!T$3,'BY-Demands'!$J$5:$AK$14,MATCH($E29,'BY-Demands'!$I$5:$I$14,0),FALSE)*HLOOKUP(REG_TRA_DEMANDS!$F29,DEMANDS!$H$2:$CO$25,MATCH($E29,DEMANDS!$F$2:$F$25,0),FALSE)/HLOOKUP(2018,DEMANDS!$H$2:$CO$25,MATCH($E29,DEMANDS!$F$2:$F$25,0),FALSE)</f>
        <v>1.5481379481330504</v>
      </c>
      <c r="U29" s="14">
        <f>HLOOKUP(REG_TRA_DEMANDS!U$3,'BY-Demands'!$J$5:$AK$14,MATCH($E29,'BY-Demands'!$I$5:$I$14,0),FALSE)*HLOOKUP(REG_TRA_DEMANDS!$F29,DEMANDS!$H$2:$CO$25,MATCH($E29,DEMANDS!$F$2:$F$25,0),FALSE)/HLOOKUP(2018,DEMANDS!$H$2:$CO$25,MATCH($E29,DEMANDS!$F$2:$F$25,0),FALSE)</f>
        <v>0.4212272815949526</v>
      </c>
      <c r="V29" s="14">
        <f>HLOOKUP(REG_TRA_DEMANDS!V$3,'BY-Demands'!$J$5:$AK$14,MATCH($E29,'BY-Demands'!$I$5:$I$14,0),FALSE)*HLOOKUP(REG_TRA_DEMANDS!$F29,DEMANDS!$H$2:$CO$25,MATCH($E29,DEMANDS!$F$2:$F$25,0),FALSE)/HLOOKUP(2018,DEMANDS!$H$2:$CO$25,MATCH($E29,DEMANDS!$F$2:$F$25,0),FALSE)</f>
        <v>0.55580829585310521</v>
      </c>
      <c r="W29" s="14">
        <f>HLOOKUP(REG_TRA_DEMANDS!W$3,'BY-Demands'!$J$5:$AK$14,MATCH($E29,'BY-Demands'!$I$5:$I$14,0),FALSE)*HLOOKUP(REG_TRA_DEMANDS!$F29,DEMANDS!$H$2:$CO$25,MATCH($E29,DEMANDS!$F$2:$F$25,0),FALSE)/HLOOKUP(2018,DEMANDS!$H$2:$CO$25,MATCH($E29,DEMANDS!$F$2:$F$25,0),FALSE)</f>
        <v>0.45500942040877851</v>
      </c>
      <c r="X29" s="14">
        <f>HLOOKUP(REG_TRA_DEMANDS!X$3,'BY-Demands'!$J$5:$AK$14,MATCH($E29,'BY-Demands'!$I$5:$I$14,0),FALSE)*HLOOKUP(REG_TRA_DEMANDS!$F29,DEMANDS!$H$2:$CO$25,MATCH($E29,DEMANDS!$F$2:$F$25,0),FALSE)/HLOOKUP(2018,DEMANDS!$H$2:$CO$25,MATCH($E29,DEMANDS!$F$2:$F$25,0),FALSE)</f>
        <v>0.33130793169298151</v>
      </c>
      <c r="Y29" s="14">
        <f>HLOOKUP(REG_TRA_DEMANDS!Y$3,'BY-Demands'!$J$5:$AK$14,MATCH($E29,'BY-Demands'!$I$5:$I$14,0),FALSE)*HLOOKUP(REG_TRA_DEMANDS!$F29,DEMANDS!$H$2:$CO$25,MATCH($E29,DEMANDS!$F$2:$F$25,0),FALSE)/HLOOKUP(2018,DEMANDS!$H$2:$CO$25,MATCH($E29,DEMANDS!$F$2:$F$25,0),FALSE)</f>
        <v>0.73592361793165129</v>
      </c>
      <c r="Z29" s="14">
        <f>HLOOKUP(REG_TRA_DEMANDS!Z$3,'BY-Demands'!$J$5:$AK$14,MATCH($E29,'BY-Demands'!$I$5:$I$14,0),FALSE)*HLOOKUP(REG_TRA_DEMANDS!$F29,DEMANDS!$H$2:$CO$25,MATCH($E29,DEMANDS!$F$2:$F$25,0),FALSE)/HLOOKUP(2018,DEMANDS!$H$2:$CO$25,MATCH($E29,DEMANDS!$F$2:$F$25,0),FALSE)</f>
        <v>9.1382311003734881E-2</v>
      </c>
      <c r="AA29" s="14">
        <f>HLOOKUP(REG_TRA_DEMANDS!AA$3,'BY-Demands'!$J$5:$AK$14,MATCH($E29,'BY-Demands'!$I$5:$I$14,0),FALSE)*HLOOKUP(REG_TRA_DEMANDS!$F29,DEMANDS!$H$2:$CO$25,MATCH($E29,DEMANDS!$F$2:$F$25,0),FALSE)/HLOOKUP(2018,DEMANDS!$H$2:$CO$25,MATCH($E29,DEMANDS!$F$2:$F$25,0),FALSE)</f>
        <v>0.37217673393347922</v>
      </c>
      <c r="AB29" s="14">
        <f>HLOOKUP(REG_TRA_DEMANDS!AB$3,'BY-Demands'!$J$5:$AK$14,MATCH($E29,'BY-Demands'!$I$5:$I$14,0),FALSE)*HLOOKUP(REG_TRA_DEMANDS!$F29,DEMANDS!$H$2:$CO$25,MATCH($E29,DEMANDS!$F$2:$F$25,0),FALSE)/HLOOKUP(2018,DEMANDS!$H$2:$CO$25,MATCH($E29,DEMANDS!$F$2:$F$25,0),FALSE)</f>
        <v>0.18406503187570397</v>
      </c>
      <c r="AC29" s="14">
        <f>HLOOKUP(REG_TRA_DEMANDS!AC$3,'BY-Demands'!$J$5:$AK$14,MATCH($E29,'BY-Demands'!$I$5:$I$14,0),FALSE)*HLOOKUP(REG_TRA_DEMANDS!$F29,DEMANDS!$H$2:$CO$25,MATCH($E29,DEMANDS!$F$2:$F$25,0),FALSE)/HLOOKUP(2018,DEMANDS!$H$2:$CO$25,MATCH($E29,DEMANDS!$F$2:$F$25,0),FALSE)</f>
        <v>0.18689114191829229</v>
      </c>
      <c r="AD29" s="14">
        <f>HLOOKUP(REG_TRA_DEMANDS!AD$3,'BY-Demands'!$J$5:$AK$14,MATCH($E29,'BY-Demands'!$I$5:$I$14,0),FALSE)*HLOOKUP(REG_TRA_DEMANDS!$F29,DEMANDS!$H$2:$CO$25,MATCH($E29,DEMANDS!$F$2:$F$25,0),FALSE)/HLOOKUP(2018,DEMANDS!$H$2:$CO$25,MATCH($E29,DEMANDS!$F$2:$F$25,0),FALSE)</f>
        <v>0.21723689061978846</v>
      </c>
      <c r="AE29" s="14">
        <f>HLOOKUP(REG_TRA_DEMANDS!AE$3,'BY-Demands'!$J$5:$AK$14,MATCH($E29,'BY-Demands'!$I$5:$I$14,0),FALSE)*HLOOKUP(REG_TRA_DEMANDS!$F29,DEMANDS!$H$2:$CO$25,MATCH($E29,DEMANDS!$F$2:$F$25,0),FALSE)/HLOOKUP(2018,DEMANDS!$H$2:$CO$25,MATCH($E29,DEMANDS!$F$2:$F$25,0),FALSE)</f>
        <v>0.45397992926309294</v>
      </c>
      <c r="AF29" s="14">
        <f>HLOOKUP(REG_TRA_DEMANDS!AF$3,'BY-Demands'!$J$5:$AK$14,MATCH($E29,'BY-Demands'!$I$5:$I$14,0),FALSE)*HLOOKUP(REG_TRA_DEMANDS!$F29,DEMANDS!$H$2:$CO$25,MATCH($E29,DEMANDS!$F$2:$F$25,0),FALSE)/HLOOKUP(2018,DEMANDS!$H$2:$CO$25,MATCH($E29,DEMANDS!$F$2:$F$25,0),FALSE)</f>
        <v>0.17505912318297531</v>
      </c>
    </row>
    <row r="30" spans="4:32" x14ac:dyDescent="0.2">
      <c r="D30" s="3" t="s">
        <v>59</v>
      </c>
      <c r="E30" s="3" t="str">
        <f>DEMANDS!$F$23</f>
        <v>TOTH</v>
      </c>
      <c r="F30" s="3">
        <v>2030</v>
      </c>
      <c r="G30" s="14">
        <f>HLOOKUP(REG_TRA_DEMANDS!G$3,'BY-Demands'!$J$5:$AK$14,MATCH($E30,'BY-Demands'!$I$5:$I$14,0),FALSE)*HLOOKUP(REG_TRA_DEMANDS!$F30,DEMANDS!$H$2:$CO$25,MATCH($E30,DEMANDS!$F$2:$F$25,0),FALSE)/HLOOKUP(2018,DEMANDS!$H$2:$CO$25,MATCH($E30,DEMANDS!$F$2:$F$25,0),FALSE)</f>
        <v>0</v>
      </c>
      <c r="H30" s="14">
        <f>HLOOKUP(REG_TRA_DEMANDS!H$3,'BY-Demands'!$J$5:$AK$14,MATCH($E30,'BY-Demands'!$I$5:$I$14,0),FALSE)*HLOOKUP(REG_TRA_DEMANDS!$F30,DEMANDS!$H$2:$CO$25,MATCH($E30,DEMANDS!$F$2:$F$25,0),FALSE)/HLOOKUP(2018,DEMANDS!$H$2:$CO$25,MATCH($E30,DEMANDS!$F$2:$F$25,0),FALSE)</f>
        <v>0</v>
      </c>
      <c r="I30" s="14">
        <f>HLOOKUP(REG_TRA_DEMANDS!I$3,'BY-Demands'!$J$5:$AK$14,MATCH($E30,'BY-Demands'!$I$5:$I$14,0),FALSE)*HLOOKUP(REG_TRA_DEMANDS!$F30,DEMANDS!$H$2:$CO$25,MATCH($E30,DEMANDS!$F$2:$F$25,0),FALSE)/HLOOKUP(2018,DEMANDS!$H$2:$CO$25,MATCH($E30,DEMANDS!$F$2:$F$25,0),FALSE)</f>
        <v>0</v>
      </c>
      <c r="J30" s="14">
        <f>HLOOKUP(REG_TRA_DEMANDS!J$3,'BY-Demands'!$J$5:$AK$14,MATCH($E30,'BY-Demands'!$I$5:$I$14,0),FALSE)*HLOOKUP(REG_TRA_DEMANDS!$F30,DEMANDS!$H$2:$CO$25,MATCH($E30,DEMANDS!$F$2:$F$25,0),FALSE)/HLOOKUP(2018,DEMANDS!$H$2:$CO$25,MATCH($E30,DEMANDS!$F$2:$F$25,0),FALSE)</f>
        <v>0</v>
      </c>
      <c r="K30" s="14">
        <f>HLOOKUP(REG_TRA_DEMANDS!K$3,'BY-Demands'!$J$5:$AK$14,MATCH($E30,'BY-Demands'!$I$5:$I$14,0),FALSE)*HLOOKUP(REG_TRA_DEMANDS!$F30,DEMANDS!$H$2:$CO$25,MATCH($E30,DEMANDS!$F$2:$F$25,0),FALSE)/HLOOKUP(2018,DEMANDS!$H$2:$CO$25,MATCH($E30,DEMANDS!$F$2:$F$25,0),FALSE)</f>
        <v>0</v>
      </c>
      <c r="L30" s="14">
        <f>HLOOKUP(REG_TRA_DEMANDS!L$3,'BY-Demands'!$J$5:$AK$14,MATCH($E30,'BY-Demands'!$I$5:$I$14,0),FALSE)*HLOOKUP(REG_TRA_DEMANDS!$F30,DEMANDS!$H$2:$CO$25,MATCH($E30,DEMANDS!$F$2:$F$25,0),FALSE)/HLOOKUP(2018,DEMANDS!$H$2:$CO$25,MATCH($E30,DEMANDS!$F$2:$F$25,0),FALSE)</f>
        <v>0</v>
      </c>
      <c r="M30" s="14">
        <f>HLOOKUP(REG_TRA_DEMANDS!M$3,'BY-Demands'!$J$5:$AK$14,MATCH($E30,'BY-Demands'!$I$5:$I$14,0),FALSE)*HLOOKUP(REG_TRA_DEMANDS!$F30,DEMANDS!$H$2:$CO$25,MATCH($E30,DEMANDS!$F$2:$F$25,0),FALSE)/HLOOKUP(2018,DEMANDS!$H$2:$CO$25,MATCH($E30,DEMANDS!$F$2:$F$25,0),FALSE)</f>
        <v>0</v>
      </c>
      <c r="N30" s="14">
        <f>HLOOKUP(REG_TRA_DEMANDS!N$3,'BY-Demands'!$J$5:$AK$14,MATCH($E30,'BY-Demands'!$I$5:$I$14,0),FALSE)*HLOOKUP(REG_TRA_DEMANDS!$F30,DEMANDS!$H$2:$CO$25,MATCH($E30,DEMANDS!$F$2:$F$25,0),FALSE)/HLOOKUP(2018,DEMANDS!$H$2:$CO$25,MATCH($E30,DEMANDS!$F$2:$F$25,0),FALSE)</f>
        <v>0</v>
      </c>
      <c r="O30" s="14">
        <f>HLOOKUP(REG_TRA_DEMANDS!O$3,'BY-Demands'!$J$5:$AK$14,MATCH($E30,'BY-Demands'!$I$5:$I$14,0),FALSE)*HLOOKUP(REG_TRA_DEMANDS!$F30,DEMANDS!$H$2:$CO$25,MATCH($E30,DEMANDS!$F$2:$F$25,0),FALSE)/HLOOKUP(2018,DEMANDS!$H$2:$CO$25,MATCH($E30,DEMANDS!$F$2:$F$25,0),FALSE)</f>
        <v>0</v>
      </c>
      <c r="P30" s="14">
        <f>HLOOKUP(REG_TRA_DEMANDS!P$3,'BY-Demands'!$J$5:$AK$14,MATCH($E30,'BY-Demands'!$I$5:$I$14,0),FALSE)*HLOOKUP(REG_TRA_DEMANDS!$F30,DEMANDS!$H$2:$CO$25,MATCH($E30,DEMANDS!$F$2:$F$25,0),FALSE)/HLOOKUP(2018,DEMANDS!$H$2:$CO$25,MATCH($E30,DEMANDS!$F$2:$F$25,0),FALSE)</f>
        <v>0</v>
      </c>
      <c r="Q30" s="14">
        <f>HLOOKUP(REG_TRA_DEMANDS!Q$3,'BY-Demands'!$J$5:$AK$14,MATCH($E30,'BY-Demands'!$I$5:$I$14,0),FALSE)*HLOOKUP(REG_TRA_DEMANDS!$F30,DEMANDS!$H$2:$CO$25,MATCH($E30,DEMANDS!$F$2:$F$25,0),FALSE)/HLOOKUP(2018,DEMANDS!$H$2:$CO$25,MATCH($E30,DEMANDS!$F$2:$F$25,0),FALSE)</f>
        <v>0</v>
      </c>
      <c r="R30" s="14">
        <f>HLOOKUP(REG_TRA_DEMANDS!R$3,'BY-Demands'!$J$5:$AK$14,MATCH($E30,'BY-Demands'!$I$5:$I$14,0),FALSE)*HLOOKUP(REG_TRA_DEMANDS!$F30,DEMANDS!$H$2:$CO$25,MATCH($E30,DEMANDS!$F$2:$F$25,0),FALSE)/HLOOKUP(2018,DEMANDS!$H$2:$CO$25,MATCH($E30,DEMANDS!$F$2:$F$25,0),FALSE)</f>
        <v>0</v>
      </c>
      <c r="S30" s="14">
        <f>HLOOKUP(REG_TRA_DEMANDS!S$3,'BY-Demands'!$J$5:$AK$14,MATCH($E30,'BY-Demands'!$I$5:$I$14,0),FALSE)*HLOOKUP(REG_TRA_DEMANDS!$F30,DEMANDS!$H$2:$CO$25,MATCH($E30,DEMANDS!$F$2:$F$25,0),FALSE)/HLOOKUP(2018,DEMANDS!$H$2:$CO$25,MATCH($E30,DEMANDS!$F$2:$F$25,0),FALSE)</f>
        <v>0</v>
      </c>
      <c r="T30" s="14">
        <f>HLOOKUP(REG_TRA_DEMANDS!T$3,'BY-Demands'!$J$5:$AK$14,MATCH($E30,'BY-Demands'!$I$5:$I$14,0),FALSE)*HLOOKUP(REG_TRA_DEMANDS!$F30,DEMANDS!$H$2:$CO$25,MATCH($E30,DEMANDS!$F$2:$F$25,0),FALSE)/HLOOKUP(2018,DEMANDS!$H$2:$CO$25,MATCH($E30,DEMANDS!$F$2:$F$25,0),FALSE)</f>
        <v>0</v>
      </c>
      <c r="U30" s="14">
        <f>HLOOKUP(REG_TRA_DEMANDS!U$3,'BY-Demands'!$J$5:$AK$14,MATCH($E30,'BY-Demands'!$I$5:$I$14,0),FALSE)*HLOOKUP(REG_TRA_DEMANDS!$F30,DEMANDS!$H$2:$CO$25,MATCH($E30,DEMANDS!$F$2:$F$25,0),FALSE)/HLOOKUP(2018,DEMANDS!$H$2:$CO$25,MATCH($E30,DEMANDS!$F$2:$F$25,0),FALSE)</f>
        <v>0</v>
      </c>
      <c r="V30" s="14">
        <f>HLOOKUP(REG_TRA_DEMANDS!V$3,'BY-Demands'!$J$5:$AK$14,MATCH($E30,'BY-Demands'!$I$5:$I$14,0),FALSE)*HLOOKUP(REG_TRA_DEMANDS!$F30,DEMANDS!$H$2:$CO$25,MATCH($E30,DEMANDS!$F$2:$F$25,0),FALSE)/HLOOKUP(2018,DEMANDS!$H$2:$CO$25,MATCH($E30,DEMANDS!$F$2:$F$25,0),FALSE)</f>
        <v>0</v>
      </c>
      <c r="W30" s="14">
        <f>HLOOKUP(REG_TRA_DEMANDS!W$3,'BY-Demands'!$J$5:$AK$14,MATCH($E30,'BY-Demands'!$I$5:$I$14,0),FALSE)*HLOOKUP(REG_TRA_DEMANDS!$F30,DEMANDS!$H$2:$CO$25,MATCH($E30,DEMANDS!$F$2:$F$25,0),FALSE)/HLOOKUP(2018,DEMANDS!$H$2:$CO$25,MATCH($E30,DEMANDS!$F$2:$F$25,0),FALSE)</f>
        <v>0</v>
      </c>
      <c r="X30" s="14">
        <f>HLOOKUP(REG_TRA_DEMANDS!X$3,'BY-Demands'!$J$5:$AK$14,MATCH($E30,'BY-Demands'!$I$5:$I$14,0),FALSE)*HLOOKUP(REG_TRA_DEMANDS!$F30,DEMANDS!$H$2:$CO$25,MATCH($E30,DEMANDS!$F$2:$F$25,0),FALSE)/HLOOKUP(2018,DEMANDS!$H$2:$CO$25,MATCH($E30,DEMANDS!$F$2:$F$25,0),FALSE)</f>
        <v>0</v>
      </c>
      <c r="Y30" s="14">
        <f>HLOOKUP(REG_TRA_DEMANDS!Y$3,'BY-Demands'!$J$5:$AK$14,MATCH($E30,'BY-Demands'!$I$5:$I$14,0),FALSE)*HLOOKUP(REG_TRA_DEMANDS!$F30,DEMANDS!$H$2:$CO$25,MATCH($E30,DEMANDS!$F$2:$F$25,0),FALSE)/HLOOKUP(2018,DEMANDS!$H$2:$CO$25,MATCH($E30,DEMANDS!$F$2:$F$25,0),FALSE)</f>
        <v>0</v>
      </c>
      <c r="Z30" s="14">
        <f>HLOOKUP(REG_TRA_DEMANDS!Z$3,'BY-Demands'!$J$5:$AK$14,MATCH($E30,'BY-Demands'!$I$5:$I$14,0),FALSE)*HLOOKUP(REG_TRA_DEMANDS!$F30,DEMANDS!$H$2:$CO$25,MATCH($E30,DEMANDS!$F$2:$F$25,0),FALSE)/HLOOKUP(2018,DEMANDS!$H$2:$CO$25,MATCH($E30,DEMANDS!$F$2:$F$25,0),FALSE)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A30" s="14">
        <f>HLOOKUP(REG_TRA_DEMANDS!AA$3,'BY-Demands'!$J$5:$AK$14,MATCH($E30,'BY-Demands'!$I$5:$I$14,0),FALSE)*HLOOKUP(REG_TRA_DEMANDS!$F30,DEMANDS!$H$2:$CO$25,MATCH($E30,DEMANDS!$F$2:$F$25,0),FALSE)/HLOOKUP(2018,DEMANDS!$H$2:$CO$25,MATCH($E30,DEMANDS!$F$2:$F$25,0),FALSE)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B30" s="14">
        <f>HLOOKUP(REG_TRA_DEMANDS!AB$3,'BY-Demands'!$J$5:$AK$14,MATCH($E30,'BY-Demands'!$I$5:$I$14,0),FALSE)*HLOOKUP(REG_TRA_DEMANDS!$F30,DEMANDS!$H$2:$CO$25,MATCH($E30,DEMANDS!$F$2:$F$25,0),FALSE)/HLOOKUP(2018,DEMANDS!$H$2:$CO$25,MATCH($E30,DEMANDS!$F$2:$F$25,0),FALSE)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C30" s="14">
        <f>HLOOKUP(REG_TRA_DEMANDS!AC$3,'BY-Demands'!$J$5:$AK$14,MATCH($E30,'BY-Demands'!$I$5:$I$14,0),FALSE)*HLOOKUP(REG_TRA_DEMANDS!$F30,DEMANDS!$H$2:$CO$25,MATCH($E30,DEMANDS!$F$2:$F$25,0),FALSE)/HLOOKUP(2018,DEMANDS!$H$2:$CO$25,MATCH($E30,DEMANDS!$F$2:$F$25,0),FALSE)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D30" s="14">
        <f>HLOOKUP(REG_TRA_DEMANDS!AD$3,'BY-Demands'!$J$5:$AK$14,MATCH($E30,'BY-Demands'!$I$5:$I$14,0),FALSE)*HLOOKUP(REG_TRA_DEMANDS!$F30,DEMANDS!$H$2:$CO$25,MATCH($E30,DEMANDS!$F$2:$F$25,0),FALSE)/HLOOKUP(2018,DEMANDS!$H$2:$CO$25,MATCH($E30,DEMANDS!$F$2:$F$25,0),FALSE)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E30" s="14">
        <f>HLOOKUP(REG_TRA_DEMANDS!AE$3,'BY-Demands'!$J$5:$AK$14,MATCH($E30,'BY-Demands'!$I$5:$I$14,0),FALSE)*HLOOKUP(REG_TRA_DEMANDS!$F30,DEMANDS!$H$2:$CO$25,MATCH($E30,DEMANDS!$F$2:$F$25,0),FALSE)/HLOOKUP(2018,DEMANDS!$H$2:$CO$25,MATCH($E30,DEMANDS!$F$2:$F$25,0),FALSE)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F30" s="14">
        <f>HLOOKUP(REG_TRA_DEMANDS!AF$3,'BY-Demands'!$J$5:$AK$14,MATCH($E30,'BY-Demands'!$I$5:$I$14,0),FALSE)*HLOOKUP(REG_TRA_DEMANDS!$F30,DEMANDS!$H$2:$CO$25,MATCH($E30,DEMANDS!$F$2:$F$25,0),FALSE)/HLOOKUP(2018,DEMANDS!$H$2:$CO$25,MATCH($E30,DEMANDS!$F$2:$F$25,0),FALSE)</f>
        <v>0</v>
      </c>
    </row>
    <row r="31" spans="4:32" x14ac:dyDescent="0.2">
      <c r="D31" s="3" t="s">
        <v>59</v>
      </c>
      <c r="E31" s="3" t="str">
        <f>DEMANDS!$F$23</f>
        <v>TOTH</v>
      </c>
      <c r="F31" s="3">
        <v>2050</v>
      </c>
      <c r="G31" s="14">
        <f>HLOOKUP(REG_TRA_DEMANDS!G$3,'BY-Demands'!$J$5:$AK$14,MATCH($E31,'BY-Demands'!$I$5:$I$14,0),FALSE)*HLOOKUP(REG_TRA_DEMANDS!$F31,DEMANDS!$H$2:$CO$25,MATCH($E31,DEMANDS!$F$2:$F$25,0),FALSE)/HLOOKUP(2018,DEMANDS!$H$2:$CO$25,MATCH($E31,DEMANDS!$F$2:$F$25,0),FALSE)</f>
        <v>0</v>
      </c>
      <c r="H31" s="14">
        <f>HLOOKUP(REG_TRA_DEMANDS!H$3,'BY-Demands'!$J$5:$AK$14,MATCH($E31,'BY-Demands'!$I$5:$I$14,0),FALSE)*HLOOKUP(REG_TRA_DEMANDS!$F31,DEMANDS!$H$2:$CO$25,MATCH($E31,DEMANDS!$F$2:$F$25,0),FALSE)/HLOOKUP(2018,DEMANDS!$H$2:$CO$25,MATCH($E31,DEMANDS!$F$2:$F$25,0),FALSE)</f>
        <v>0</v>
      </c>
      <c r="I31" s="14">
        <f>HLOOKUP(REG_TRA_DEMANDS!I$3,'BY-Demands'!$J$5:$AK$14,MATCH($E31,'BY-Demands'!$I$5:$I$14,0),FALSE)*HLOOKUP(REG_TRA_DEMANDS!$F31,DEMANDS!$H$2:$CO$25,MATCH($E31,DEMANDS!$F$2:$F$25,0),FALSE)/HLOOKUP(2018,DEMANDS!$H$2:$CO$25,MATCH($E31,DEMANDS!$F$2:$F$25,0),FALSE)</f>
        <v>0</v>
      </c>
      <c r="J31" s="14">
        <f>HLOOKUP(REG_TRA_DEMANDS!J$3,'BY-Demands'!$J$5:$AK$14,MATCH($E31,'BY-Demands'!$I$5:$I$14,0),FALSE)*HLOOKUP(REG_TRA_DEMANDS!$F31,DEMANDS!$H$2:$CO$25,MATCH($E31,DEMANDS!$F$2:$F$25,0),FALSE)/HLOOKUP(2018,DEMANDS!$H$2:$CO$25,MATCH($E31,DEMANDS!$F$2:$F$25,0),FALSE)</f>
        <v>0</v>
      </c>
      <c r="K31" s="14">
        <f>HLOOKUP(REG_TRA_DEMANDS!K$3,'BY-Demands'!$J$5:$AK$14,MATCH($E31,'BY-Demands'!$I$5:$I$14,0),FALSE)*HLOOKUP(REG_TRA_DEMANDS!$F31,DEMANDS!$H$2:$CO$25,MATCH($E31,DEMANDS!$F$2:$F$25,0),FALSE)/HLOOKUP(2018,DEMANDS!$H$2:$CO$25,MATCH($E31,DEMANDS!$F$2:$F$25,0),FALSE)</f>
        <v>0</v>
      </c>
      <c r="L31" s="14">
        <f>HLOOKUP(REG_TRA_DEMANDS!L$3,'BY-Demands'!$J$5:$AK$14,MATCH($E31,'BY-Demands'!$I$5:$I$14,0),FALSE)*HLOOKUP(REG_TRA_DEMANDS!$F31,DEMANDS!$H$2:$CO$25,MATCH($E31,DEMANDS!$F$2:$F$25,0),FALSE)/HLOOKUP(2018,DEMANDS!$H$2:$CO$25,MATCH($E31,DEMANDS!$F$2:$F$25,0),FALSE)</f>
        <v>0</v>
      </c>
      <c r="M31" s="14">
        <f>HLOOKUP(REG_TRA_DEMANDS!M$3,'BY-Demands'!$J$5:$AK$14,MATCH($E31,'BY-Demands'!$I$5:$I$14,0),FALSE)*HLOOKUP(REG_TRA_DEMANDS!$F31,DEMANDS!$H$2:$CO$25,MATCH($E31,DEMANDS!$F$2:$F$25,0),FALSE)/HLOOKUP(2018,DEMANDS!$H$2:$CO$25,MATCH($E31,DEMANDS!$F$2:$F$25,0),FALSE)</f>
        <v>0</v>
      </c>
      <c r="N31" s="14">
        <f>HLOOKUP(REG_TRA_DEMANDS!N$3,'BY-Demands'!$J$5:$AK$14,MATCH($E31,'BY-Demands'!$I$5:$I$14,0),FALSE)*HLOOKUP(REG_TRA_DEMANDS!$F31,DEMANDS!$H$2:$CO$25,MATCH($E31,DEMANDS!$F$2:$F$25,0),FALSE)/HLOOKUP(2018,DEMANDS!$H$2:$CO$25,MATCH($E31,DEMANDS!$F$2:$F$25,0),FALSE)</f>
        <v>0</v>
      </c>
      <c r="O31" s="14">
        <f>HLOOKUP(REG_TRA_DEMANDS!O$3,'BY-Demands'!$J$5:$AK$14,MATCH($E31,'BY-Demands'!$I$5:$I$14,0),FALSE)*HLOOKUP(REG_TRA_DEMANDS!$F31,DEMANDS!$H$2:$CO$25,MATCH($E31,DEMANDS!$F$2:$F$25,0),FALSE)/HLOOKUP(2018,DEMANDS!$H$2:$CO$25,MATCH($E31,DEMANDS!$F$2:$F$25,0),FALSE)</f>
        <v>0</v>
      </c>
      <c r="P31" s="14">
        <f>HLOOKUP(REG_TRA_DEMANDS!P$3,'BY-Demands'!$J$5:$AK$14,MATCH($E31,'BY-Demands'!$I$5:$I$14,0),FALSE)*HLOOKUP(REG_TRA_DEMANDS!$F31,DEMANDS!$H$2:$CO$25,MATCH($E31,DEMANDS!$F$2:$F$25,0),FALSE)/HLOOKUP(2018,DEMANDS!$H$2:$CO$25,MATCH($E31,DEMANDS!$F$2:$F$25,0),FALSE)</f>
        <v>0</v>
      </c>
      <c r="Q31" s="14">
        <f>HLOOKUP(REG_TRA_DEMANDS!Q$3,'BY-Demands'!$J$5:$AK$14,MATCH($E31,'BY-Demands'!$I$5:$I$14,0),FALSE)*HLOOKUP(REG_TRA_DEMANDS!$F31,DEMANDS!$H$2:$CO$25,MATCH($E31,DEMANDS!$F$2:$F$25,0),FALSE)/HLOOKUP(2018,DEMANDS!$H$2:$CO$25,MATCH($E31,DEMANDS!$F$2:$F$25,0),FALSE)</f>
        <v>0</v>
      </c>
      <c r="R31" s="14">
        <f>HLOOKUP(REG_TRA_DEMANDS!R$3,'BY-Demands'!$J$5:$AK$14,MATCH($E31,'BY-Demands'!$I$5:$I$14,0),FALSE)*HLOOKUP(REG_TRA_DEMANDS!$F31,DEMANDS!$H$2:$CO$25,MATCH($E31,DEMANDS!$F$2:$F$25,0),FALSE)/HLOOKUP(2018,DEMANDS!$H$2:$CO$25,MATCH($E31,DEMANDS!$F$2:$F$25,0),FALSE)</f>
        <v>0</v>
      </c>
      <c r="S31" s="14">
        <f>HLOOKUP(REG_TRA_DEMANDS!S$3,'BY-Demands'!$J$5:$AK$14,MATCH($E31,'BY-Demands'!$I$5:$I$14,0),FALSE)*HLOOKUP(REG_TRA_DEMANDS!$F31,DEMANDS!$H$2:$CO$25,MATCH($E31,DEMANDS!$F$2:$F$25,0),FALSE)/HLOOKUP(2018,DEMANDS!$H$2:$CO$25,MATCH($E31,DEMANDS!$F$2:$F$25,0),FALSE)</f>
        <v>0</v>
      </c>
      <c r="T31" s="14">
        <f>HLOOKUP(REG_TRA_DEMANDS!T$3,'BY-Demands'!$J$5:$AK$14,MATCH($E31,'BY-Demands'!$I$5:$I$14,0),FALSE)*HLOOKUP(REG_TRA_DEMANDS!$F31,DEMANDS!$H$2:$CO$25,MATCH($E31,DEMANDS!$F$2:$F$25,0),FALSE)/HLOOKUP(2018,DEMANDS!$H$2:$CO$25,MATCH($E31,DEMANDS!$F$2:$F$25,0),FALSE)</f>
        <v>0</v>
      </c>
      <c r="U31" s="14">
        <f>HLOOKUP(REG_TRA_DEMANDS!U$3,'BY-Demands'!$J$5:$AK$14,MATCH($E31,'BY-Demands'!$I$5:$I$14,0),FALSE)*HLOOKUP(REG_TRA_DEMANDS!$F31,DEMANDS!$H$2:$CO$25,MATCH($E31,DEMANDS!$F$2:$F$25,0),FALSE)/HLOOKUP(2018,DEMANDS!$H$2:$CO$25,MATCH($E31,DEMANDS!$F$2:$F$25,0),FALSE)</f>
        <v>0</v>
      </c>
      <c r="V31" s="14">
        <f>HLOOKUP(REG_TRA_DEMANDS!V$3,'BY-Demands'!$J$5:$AK$14,MATCH($E31,'BY-Demands'!$I$5:$I$14,0),FALSE)*HLOOKUP(REG_TRA_DEMANDS!$F31,DEMANDS!$H$2:$CO$25,MATCH($E31,DEMANDS!$F$2:$F$25,0),FALSE)/HLOOKUP(2018,DEMANDS!$H$2:$CO$25,MATCH($E31,DEMANDS!$F$2:$F$25,0),FALSE)</f>
        <v>0</v>
      </c>
      <c r="W31" s="14">
        <f>HLOOKUP(REG_TRA_DEMANDS!W$3,'BY-Demands'!$J$5:$AK$14,MATCH($E31,'BY-Demands'!$I$5:$I$14,0),FALSE)*HLOOKUP(REG_TRA_DEMANDS!$F31,DEMANDS!$H$2:$CO$25,MATCH($E31,DEMANDS!$F$2:$F$25,0),FALSE)/HLOOKUP(2018,DEMANDS!$H$2:$CO$25,MATCH($E31,DEMANDS!$F$2:$F$25,0),FALSE)</f>
        <v>0</v>
      </c>
      <c r="X31" s="14">
        <f>HLOOKUP(REG_TRA_DEMANDS!X$3,'BY-Demands'!$J$5:$AK$14,MATCH($E31,'BY-Demands'!$I$5:$I$14,0),FALSE)*HLOOKUP(REG_TRA_DEMANDS!$F31,DEMANDS!$H$2:$CO$25,MATCH($E31,DEMANDS!$F$2:$F$25,0),FALSE)/HLOOKUP(2018,DEMANDS!$H$2:$CO$25,MATCH($E31,DEMANDS!$F$2:$F$25,0),FALSE)</f>
        <v>0</v>
      </c>
      <c r="Y31" s="14">
        <f>HLOOKUP(REG_TRA_DEMANDS!Y$3,'BY-Demands'!$J$5:$AK$14,MATCH($E31,'BY-Demands'!$I$5:$I$14,0),FALSE)*HLOOKUP(REG_TRA_DEMANDS!$F31,DEMANDS!$H$2:$CO$25,MATCH($E31,DEMANDS!$F$2:$F$25,0),FALSE)/HLOOKUP(2018,DEMANDS!$H$2:$CO$25,MATCH($E31,DEMANDS!$F$2:$F$25,0),FALSE)</f>
        <v>0</v>
      </c>
      <c r="Z31" s="14">
        <f>HLOOKUP(REG_TRA_DEMANDS!Z$3,'BY-Demands'!$J$5:$AK$14,MATCH($E31,'BY-Demands'!$I$5:$I$14,0),FALSE)*HLOOKUP(REG_TRA_DEMANDS!$F31,DEMANDS!$H$2:$CO$25,MATCH($E31,DEMANDS!$F$2:$F$25,0),FALSE)/HLOOKUP(2018,DEMANDS!$H$2:$CO$25,MATCH($E31,DEMANDS!$F$2:$F$25,0),FALSE)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A31" s="14">
        <f>HLOOKUP(REG_TRA_DEMANDS!AA$3,'BY-Demands'!$J$5:$AK$14,MATCH($E31,'BY-Demands'!$I$5:$I$14,0),FALSE)*HLOOKUP(REG_TRA_DEMANDS!$F31,DEMANDS!$H$2:$CO$25,MATCH($E31,DEMANDS!$F$2:$F$25,0),FALSE)/HLOOKUP(2018,DEMANDS!$H$2:$CO$25,MATCH($E31,DEMANDS!$F$2:$F$25,0),FALSE)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B31" s="14">
        <f>HLOOKUP(REG_TRA_DEMANDS!AB$3,'BY-Demands'!$J$5:$AK$14,MATCH($E31,'BY-Demands'!$I$5:$I$14,0),FALSE)*HLOOKUP(REG_TRA_DEMANDS!$F31,DEMANDS!$H$2:$CO$25,MATCH($E31,DEMANDS!$F$2:$F$25,0),FALSE)/HLOOKUP(2018,DEMANDS!$H$2:$CO$25,MATCH($E31,DEMANDS!$F$2:$F$25,0),FALSE)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C31" s="14">
        <f>HLOOKUP(REG_TRA_DEMANDS!AC$3,'BY-Demands'!$J$5:$AK$14,MATCH($E31,'BY-Demands'!$I$5:$I$14,0),FALSE)*HLOOKUP(REG_TRA_DEMANDS!$F31,DEMANDS!$H$2:$CO$25,MATCH($E31,DEMANDS!$F$2:$F$25,0),FALSE)/HLOOKUP(2018,DEMANDS!$H$2:$CO$25,MATCH($E31,DEMANDS!$F$2:$F$25,0),FALSE)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D31" s="14">
        <f>HLOOKUP(REG_TRA_DEMANDS!AD$3,'BY-Demands'!$J$5:$AK$14,MATCH($E31,'BY-Demands'!$I$5:$I$14,0),FALSE)*HLOOKUP(REG_TRA_DEMANDS!$F31,DEMANDS!$H$2:$CO$25,MATCH($E31,DEMANDS!$F$2:$F$25,0),FALSE)/HLOOKUP(2018,DEMANDS!$H$2:$CO$25,MATCH($E31,DEMANDS!$F$2:$F$25,0),FALSE)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E31" s="14">
        <f>HLOOKUP(REG_TRA_DEMANDS!AE$3,'BY-Demands'!$J$5:$AK$14,MATCH($E31,'BY-Demands'!$I$5:$I$14,0),FALSE)*HLOOKUP(REG_TRA_DEMANDS!$F31,DEMANDS!$H$2:$CO$25,MATCH($E31,DEMANDS!$F$2:$F$25,0),FALSE)/HLOOKUP(2018,DEMANDS!$H$2:$CO$25,MATCH($E31,DEMANDS!$F$2:$F$25,0),FALSE)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F31" s="14">
        <f>HLOOKUP(REG_TRA_DEMANDS!AF$3,'BY-Demands'!$J$5:$AK$14,MATCH($E31,'BY-Demands'!$I$5:$I$14,0),FALSE)*HLOOKUP(REG_TRA_DEMANDS!$F31,DEMANDS!$H$2:$CO$25,MATCH($E31,DEMANDS!$F$2:$F$25,0),FALSE)/HLOOKUP(2018,DEMANDS!$H$2:$CO$25,MATCH($E31,DEMANDS!$F$2:$F$25,0),FALSE)</f>
        <v>0</v>
      </c>
    </row>
    <row r="32" spans="4:32" x14ac:dyDescent="0.2">
      <c r="D32" s="3" t="s">
        <v>59</v>
      </c>
      <c r="E32" s="3" t="str">
        <f t="array" ref="E32:E35">DEMANDS!$F$24</f>
        <v>TAVIDOM</v>
      </c>
      <c r="F32" s="3">
        <v>2019</v>
      </c>
      <c r="G32" s="14">
        <f>HLOOKUP(REG_TRA_DEMANDS!G$3,'BY-Demands'!$J$5:$AK$14,MATCH($E32,'BY-Demands'!$I$5:$I$14,0),FALSE)*HLOOKUP(REG_TRA_DEMANDS!$F32,DEMANDS!$H$2:$CO$25,MATCH($E32,DEMANDS!$F$2:$F$25,0),FALSE)/HLOOKUP(2018,DEMANDS!$H$2:$CO$25,MATCH($E32,DEMANDS!$F$2:$F$25,0),FALSE)</f>
        <v>0</v>
      </c>
      <c r="H32" s="14">
        <f>HLOOKUP(REG_TRA_DEMANDS!H$3,'BY-Demands'!$J$5:$AK$14,MATCH($E32,'BY-Demands'!$I$5:$I$14,0),FALSE)*HLOOKUP(REG_TRA_DEMANDS!$F32,DEMANDS!$H$2:$CO$25,MATCH($E32,DEMANDS!$F$2:$F$25,0),FALSE)/HLOOKUP(2018,DEMANDS!$H$2:$CO$25,MATCH($E32,DEMANDS!$F$2:$F$25,0),FALSE)</f>
        <v>0.13395677260860595</v>
      </c>
      <c r="I32" s="14">
        <f>HLOOKUP(REG_TRA_DEMANDS!I$3,'BY-Demands'!$J$5:$AK$14,MATCH($E32,'BY-Demands'!$I$5:$I$14,0),FALSE)*HLOOKUP(REG_TRA_DEMANDS!$F32,DEMANDS!$H$2:$CO$25,MATCH($E32,DEMANDS!$F$2:$F$25,0),FALSE)/HLOOKUP(2018,DEMANDS!$H$2:$CO$25,MATCH($E32,DEMANDS!$F$2:$F$25,0),FALSE)</f>
        <v>0</v>
      </c>
      <c r="J32" s="14">
        <f>HLOOKUP(REG_TRA_DEMANDS!J$3,'BY-Demands'!$J$5:$AK$14,MATCH($E32,'BY-Demands'!$I$5:$I$14,0),FALSE)*HLOOKUP(REG_TRA_DEMANDS!$F32,DEMANDS!$H$2:$CO$25,MATCH($E32,DEMANDS!$F$2:$F$25,0),FALSE)/HLOOKUP(2018,DEMANDS!$H$2:$CO$25,MATCH($E32,DEMANDS!$F$2:$F$25,0),FALSE)</f>
        <v>0</v>
      </c>
      <c r="K32" s="14">
        <f>HLOOKUP(REG_TRA_DEMANDS!K$3,'BY-Demands'!$J$5:$AK$14,MATCH($E32,'BY-Demands'!$I$5:$I$14,0),FALSE)*HLOOKUP(REG_TRA_DEMANDS!$F32,DEMANDS!$H$2:$CO$25,MATCH($E32,DEMANDS!$F$2:$F$25,0),FALSE)/HLOOKUP(2018,DEMANDS!$H$2:$CO$25,MATCH($E32,DEMANDS!$F$2:$F$25,0),FALSE)</f>
        <v>0</v>
      </c>
      <c r="L32" s="14">
        <f>HLOOKUP(REG_TRA_DEMANDS!L$3,'BY-Demands'!$J$5:$AK$14,MATCH($E32,'BY-Demands'!$I$5:$I$14,0),FALSE)*HLOOKUP(REG_TRA_DEMANDS!$F32,DEMANDS!$H$2:$CO$25,MATCH($E32,DEMANDS!$F$2:$F$25,0),FALSE)/HLOOKUP(2018,DEMANDS!$H$2:$CO$25,MATCH($E32,DEMANDS!$F$2:$F$25,0),FALSE)</f>
        <v>0</v>
      </c>
      <c r="M32" s="14">
        <f>HLOOKUP(REG_TRA_DEMANDS!M$3,'BY-Demands'!$J$5:$AK$14,MATCH($E32,'BY-Demands'!$I$5:$I$14,0),FALSE)*HLOOKUP(REG_TRA_DEMANDS!$F32,DEMANDS!$H$2:$CO$25,MATCH($E32,DEMANDS!$F$2:$F$25,0),FALSE)/HLOOKUP(2018,DEMANDS!$H$2:$CO$25,MATCH($E32,DEMANDS!$F$2:$F$25,0),FALSE)</f>
        <v>0</v>
      </c>
      <c r="N32" s="14">
        <f>HLOOKUP(REG_TRA_DEMANDS!N$3,'BY-Demands'!$J$5:$AK$14,MATCH($E32,'BY-Demands'!$I$5:$I$14,0),FALSE)*HLOOKUP(REG_TRA_DEMANDS!$F32,DEMANDS!$H$2:$CO$25,MATCH($E32,DEMANDS!$F$2:$F$25,0),FALSE)/HLOOKUP(2018,DEMANDS!$H$2:$CO$25,MATCH($E32,DEMANDS!$F$2:$F$25,0),FALSE)</f>
        <v>0</v>
      </c>
      <c r="O32" s="14">
        <f>HLOOKUP(REG_TRA_DEMANDS!O$3,'BY-Demands'!$J$5:$AK$14,MATCH($E32,'BY-Demands'!$I$5:$I$14,0),FALSE)*HLOOKUP(REG_TRA_DEMANDS!$F32,DEMANDS!$H$2:$CO$25,MATCH($E32,DEMANDS!$F$2:$F$25,0),FALSE)/HLOOKUP(2018,DEMANDS!$H$2:$CO$25,MATCH($E32,DEMANDS!$F$2:$F$25,0),FALSE)</f>
        <v>0</v>
      </c>
      <c r="P32" s="14">
        <f>HLOOKUP(REG_TRA_DEMANDS!P$3,'BY-Demands'!$J$5:$AK$14,MATCH($E32,'BY-Demands'!$I$5:$I$14,0),FALSE)*HLOOKUP(REG_TRA_DEMANDS!$F32,DEMANDS!$H$2:$CO$25,MATCH($E32,DEMANDS!$F$2:$F$25,0),FALSE)/HLOOKUP(2018,DEMANDS!$H$2:$CO$25,MATCH($E32,DEMANDS!$F$2:$F$25,0),FALSE)</f>
        <v>0</v>
      </c>
      <c r="Q32" s="14">
        <f>HLOOKUP(REG_TRA_DEMANDS!Q$3,'BY-Demands'!$J$5:$AK$14,MATCH($E32,'BY-Demands'!$I$5:$I$14,0),FALSE)*HLOOKUP(REG_TRA_DEMANDS!$F32,DEMANDS!$H$2:$CO$25,MATCH($E32,DEMANDS!$F$2:$F$25,0),FALSE)/HLOOKUP(2018,DEMANDS!$H$2:$CO$25,MATCH($E32,DEMANDS!$F$2:$F$25,0),FALSE)</f>
        <v>0</v>
      </c>
      <c r="R32" s="14">
        <f>HLOOKUP(REG_TRA_DEMANDS!R$3,'BY-Demands'!$J$5:$AK$14,MATCH($E32,'BY-Demands'!$I$5:$I$14,0),FALSE)*HLOOKUP(REG_TRA_DEMANDS!$F32,DEMANDS!$H$2:$CO$25,MATCH($E32,DEMANDS!$F$2:$F$25,0),FALSE)/HLOOKUP(2018,DEMANDS!$H$2:$CO$25,MATCH($E32,DEMANDS!$F$2:$F$25,0),FALSE)</f>
        <v>0</v>
      </c>
      <c r="S32" s="14">
        <f>HLOOKUP(REG_TRA_DEMANDS!S$3,'BY-Demands'!$J$5:$AK$14,MATCH($E32,'BY-Demands'!$I$5:$I$14,0),FALSE)*HLOOKUP(REG_TRA_DEMANDS!$F32,DEMANDS!$H$2:$CO$25,MATCH($E32,DEMANDS!$F$2:$F$25,0),FALSE)/HLOOKUP(2018,DEMANDS!$H$2:$CO$25,MATCH($E32,DEMANDS!$F$2:$F$25,0),FALSE)</f>
        <v>4.6779068407982807E-2</v>
      </c>
      <c r="T32" s="14">
        <f>HLOOKUP(REG_TRA_DEMANDS!T$3,'BY-Demands'!$J$5:$AK$14,MATCH($E32,'BY-Demands'!$I$5:$I$14,0),FALSE)*HLOOKUP(REG_TRA_DEMANDS!$F32,DEMANDS!$H$2:$CO$25,MATCH($E32,DEMANDS!$F$2:$F$25,0),FALSE)/HLOOKUP(2018,DEMANDS!$H$2:$CO$25,MATCH($E32,DEMANDS!$F$2:$F$25,0),FALSE)</f>
        <v>4.6352277307537207E-4</v>
      </c>
      <c r="U32" s="14">
        <f>HLOOKUP(REG_TRA_DEMANDS!U$3,'BY-Demands'!$J$5:$AK$14,MATCH($E32,'BY-Demands'!$I$5:$I$14,0),FALSE)*HLOOKUP(REG_TRA_DEMANDS!$F32,DEMANDS!$H$2:$CO$25,MATCH($E32,DEMANDS!$F$2:$F$25,0),FALSE)/HLOOKUP(2018,DEMANDS!$H$2:$CO$25,MATCH($E32,DEMANDS!$F$2:$F$25,0),FALSE)</f>
        <v>4.6529102661710439E-2</v>
      </c>
      <c r="V32" s="14">
        <f>HLOOKUP(REG_TRA_DEMANDS!V$3,'BY-Demands'!$J$5:$AK$14,MATCH($E32,'BY-Demands'!$I$5:$I$14,0),FALSE)*HLOOKUP(REG_TRA_DEMANDS!$F32,DEMANDS!$H$2:$CO$25,MATCH($E32,DEMANDS!$F$2:$F$25,0),FALSE)/HLOOKUP(2018,DEMANDS!$H$2:$CO$25,MATCH($E32,DEMANDS!$F$2:$F$25,0),FALSE)</f>
        <v>0</v>
      </c>
      <c r="W32" s="14">
        <f>HLOOKUP(REG_TRA_DEMANDS!W$3,'BY-Demands'!$J$5:$AK$14,MATCH($E32,'BY-Demands'!$I$5:$I$14,0),FALSE)*HLOOKUP(REG_TRA_DEMANDS!$F32,DEMANDS!$H$2:$CO$25,MATCH($E32,DEMANDS!$F$2:$F$25,0),FALSE)/HLOOKUP(2018,DEMANDS!$H$2:$CO$25,MATCH($E32,DEMANDS!$F$2:$F$25,0),FALSE)</f>
        <v>0</v>
      </c>
      <c r="X32" s="14">
        <f>HLOOKUP(REG_TRA_DEMANDS!X$3,'BY-Demands'!$J$5:$AK$14,MATCH($E32,'BY-Demands'!$I$5:$I$14,0),FALSE)*HLOOKUP(REG_TRA_DEMANDS!$F32,DEMANDS!$H$2:$CO$25,MATCH($E32,DEMANDS!$F$2:$F$25,0),FALSE)/HLOOKUP(2018,DEMANDS!$H$2:$CO$25,MATCH($E32,DEMANDS!$F$2:$F$25,0),FALSE)</f>
        <v>0</v>
      </c>
      <c r="Y32" s="14">
        <f>HLOOKUP(REG_TRA_DEMANDS!Y$3,'BY-Demands'!$J$5:$AK$14,MATCH($E32,'BY-Demands'!$I$5:$I$14,0),FALSE)*HLOOKUP(REG_TRA_DEMANDS!$F32,DEMANDS!$H$2:$CO$25,MATCH($E32,DEMANDS!$F$2:$F$25,0),FALSE)/HLOOKUP(2018,DEMANDS!$H$2:$CO$25,MATCH($E32,DEMANDS!$F$2:$F$25,0),FALSE)</f>
        <v>0</v>
      </c>
      <c r="Z32" s="14">
        <f>HLOOKUP(REG_TRA_DEMANDS!Z$3,'BY-Demands'!$J$5:$AK$14,MATCH($E32,'BY-Demands'!$I$5:$I$14,0),FALSE)*HLOOKUP(REG_TRA_DEMANDS!$F32,DEMANDS!$H$2:$CO$25,MATCH($E32,DEMANDS!$F$2:$F$25,0),FALSE)/HLOOKUP(2018,DEMANDS!$H$2:$CO$25,MATCH($E32,DEMANDS!$F$2:$F$25,0),FALSE)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A32" s="14">
        <f>HLOOKUP(REG_TRA_DEMANDS!AA$3,'BY-Demands'!$J$5:$AK$14,MATCH($E32,'BY-Demands'!$I$5:$I$14,0),FALSE)*HLOOKUP(REG_TRA_DEMANDS!$F32,DEMANDS!$H$2:$CO$25,MATCH($E32,DEMANDS!$F$2:$F$25,0),FALSE)/HLOOKUP(2018,DEMANDS!$H$2:$CO$25,MATCH($E32,DEMANDS!$F$2:$F$25,0),FALSE)</f>
        <v>9.2704554615074527E-5</v>
      </c>
      <c r="AB32" s="14">
        <f>HLOOKUP(REG_TRA_DEMANDS!AB$3,'BY-Demands'!$J$5:$AK$14,MATCH($E32,'BY-Demands'!$I$5:$I$14,0),FALSE)*HLOOKUP(REG_TRA_DEMANDS!$F32,DEMANDS!$H$2:$CO$25,MATCH($E32,DEMANDS!$F$2:$F$25,0),FALSE)/HLOOKUP(2018,DEMANDS!$H$2:$CO$25,MATCH($E32,DEMANDS!$F$2:$F$25,0),FALSE)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C32" s="14">
        <f>HLOOKUP(REG_TRA_DEMANDS!AC$3,'BY-Demands'!$J$5:$AK$14,MATCH($E32,'BY-Demands'!$I$5:$I$14,0),FALSE)*HLOOKUP(REG_TRA_DEMANDS!$F32,DEMANDS!$H$2:$CO$25,MATCH($E32,DEMANDS!$F$2:$F$25,0),FALSE)/HLOOKUP(2018,DEMANDS!$H$2:$CO$25,MATCH($E32,DEMANDS!$F$2:$F$25,0),FALSE)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D32" s="14">
        <f>HLOOKUP(REG_TRA_DEMANDS!AD$3,'BY-Demands'!$J$5:$AK$14,MATCH($E32,'BY-Demands'!$I$5:$I$14,0),FALSE)*HLOOKUP(REG_TRA_DEMANDS!$F32,DEMANDS!$H$2:$CO$25,MATCH($E32,DEMANDS!$F$2:$F$25,0),FALSE)/HLOOKUP(2018,DEMANDS!$H$2:$CO$25,MATCH($E32,DEMANDS!$F$2:$F$25,0),FALSE)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E32" s="14">
        <f>HLOOKUP(REG_TRA_DEMANDS!AE$3,'BY-Demands'!$J$5:$AK$14,MATCH($E32,'BY-Demands'!$I$5:$I$14,0),FALSE)*HLOOKUP(REG_TRA_DEMANDS!$F32,DEMANDS!$H$2:$CO$25,MATCH($E32,DEMANDS!$F$2:$F$25,0),FALSE)/HLOOKUP(2018,DEMANDS!$H$2:$CO$25,MATCH($E32,DEMANDS!$F$2:$F$25,0),FALSE)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F32" s="14">
        <f>HLOOKUP(REG_TRA_DEMANDS!AF$3,'BY-Demands'!$J$5:$AK$14,MATCH($E32,'BY-Demands'!$I$5:$I$14,0),FALSE)*HLOOKUP(REG_TRA_DEMANDS!$F32,DEMANDS!$H$2:$CO$25,MATCH($E32,DEMANDS!$F$2:$F$25,0),FALSE)/HLOOKUP(2018,DEMANDS!$H$2:$CO$25,MATCH($E32,DEMANDS!$F$2:$F$25,0),FALSE)</f>
        <v>0</v>
      </c>
    </row>
    <row r="33" spans="4:32" x14ac:dyDescent="0.2">
      <c r="D33" s="3" t="s">
        <v>59</v>
      </c>
      <c r="E33" s="3" t="str">
        <v>TAVIDOM</v>
      </c>
      <c r="F33" s="3">
        <v>2020</v>
      </c>
      <c r="G33" s="14">
        <f>HLOOKUP(REG_TRA_DEMANDS!G$3,'BY-Demands'!$J$5:$AK$14,MATCH($E33,'BY-Demands'!$I$5:$I$14,0),FALSE)*HLOOKUP(REG_TRA_DEMANDS!$F33,DEMANDS!$H$2:$CO$25,MATCH($E33,DEMANDS!$F$2:$F$25,0),FALSE)/HLOOKUP(2018,DEMANDS!$H$2:$CO$25,MATCH($E33,DEMANDS!$F$2:$F$25,0),FALSE)</f>
        <v>0</v>
      </c>
      <c r="H33" s="14">
        <f>HLOOKUP(REG_TRA_DEMANDS!H$3,'BY-Demands'!$J$5:$AK$14,MATCH($E33,'BY-Demands'!$I$5:$I$14,0),FALSE)*HLOOKUP(REG_TRA_DEMANDS!$F33,DEMANDS!$H$2:$CO$25,MATCH($E33,DEMANDS!$F$2:$F$25,0),FALSE)/HLOOKUP(2018,DEMANDS!$H$2:$CO$25,MATCH($E33,DEMANDS!$F$2:$F$25,0),FALSE)</f>
        <v>0.13395677260860595</v>
      </c>
      <c r="I33" s="14">
        <f>HLOOKUP(REG_TRA_DEMANDS!I$3,'BY-Demands'!$J$5:$AK$14,MATCH($E33,'BY-Demands'!$I$5:$I$14,0),FALSE)*HLOOKUP(REG_TRA_DEMANDS!$F33,DEMANDS!$H$2:$CO$25,MATCH($E33,DEMANDS!$F$2:$F$25,0),FALSE)/HLOOKUP(2018,DEMANDS!$H$2:$CO$25,MATCH($E33,DEMANDS!$F$2:$F$25,0),FALSE)</f>
        <v>0</v>
      </c>
      <c r="J33" s="14">
        <f>HLOOKUP(REG_TRA_DEMANDS!J$3,'BY-Demands'!$J$5:$AK$14,MATCH($E33,'BY-Demands'!$I$5:$I$14,0),FALSE)*HLOOKUP(REG_TRA_DEMANDS!$F33,DEMANDS!$H$2:$CO$25,MATCH($E33,DEMANDS!$F$2:$F$25,0),FALSE)/HLOOKUP(2018,DEMANDS!$H$2:$CO$25,MATCH($E33,DEMANDS!$F$2:$F$25,0),FALSE)</f>
        <v>0</v>
      </c>
      <c r="K33" s="14">
        <f>HLOOKUP(REG_TRA_DEMANDS!K$3,'BY-Demands'!$J$5:$AK$14,MATCH($E33,'BY-Demands'!$I$5:$I$14,0),FALSE)*HLOOKUP(REG_TRA_DEMANDS!$F33,DEMANDS!$H$2:$CO$25,MATCH($E33,DEMANDS!$F$2:$F$25,0),FALSE)/HLOOKUP(2018,DEMANDS!$H$2:$CO$25,MATCH($E33,DEMANDS!$F$2:$F$25,0),FALSE)</f>
        <v>0</v>
      </c>
      <c r="L33" s="14">
        <f>HLOOKUP(REG_TRA_DEMANDS!L$3,'BY-Demands'!$J$5:$AK$14,MATCH($E33,'BY-Demands'!$I$5:$I$14,0),FALSE)*HLOOKUP(REG_TRA_DEMANDS!$F33,DEMANDS!$H$2:$CO$25,MATCH($E33,DEMANDS!$F$2:$F$25,0),FALSE)/HLOOKUP(2018,DEMANDS!$H$2:$CO$25,MATCH($E33,DEMANDS!$F$2:$F$25,0),FALSE)</f>
        <v>0</v>
      </c>
      <c r="M33" s="14">
        <f>HLOOKUP(REG_TRA_DEMANDS!M$3,'BY-Demands'!$J$5:$AK$14,MATCH($E33,'BY-Demands'!$I$5:$I$14,0),FALSE)*HLOOKUP(REG_TRA_DEMANDS!$F33,DEMANDS!$H$2:$CO$25,MATCH($E33,DEMANDS!$F$2:$F$25,0),FALSE)/HLOOKUP(2018,DEMANDS!$H$2:$CO$25,MATCH($E33,DEMANDS!$F$2:$F$25,0),FALSE)</f>
        <v>0</v>
      </c>
      <c r="N33" s="14">
        <f>HLOOKUP(REG_TRA_DEMANDS!N$3,'BY-Demands'!$J$5:$AK$14,MATCH($E33,'BY-Demands'!$I$5:$I$14,0),FALSE)*HLOOKUP(REG_TRA_DEMANDS!$F33,DEMANDS!$H$2:$CO$25,MATCH($E33,DEMANDS!$F$2:$F$25,0),FALSE)/HLOOKUP(2018,DEMANDS!$H$2:$CO$25,MATCH($E33,DEMANDS!$F$2:$F$25,0),FALSE)</f>
        <v>0</v>
      </c>
      <c r="O33" s="14">
        <f>HLOOKUP(REG_TRA_DEMANDS!O$3,'BY-Demands'!$J$5:$AK$14,MATCH($E33,'BY-Demands'!$I$5:$I$14,0),FALSE)*HLOOKUP(REG_TRA_DEMANDS!$F33,DEMANDS!$H$2:$CO$25,MATCH($E33,DEMANDS!$F$2:$F$25,0),FALSE)/HLOOKUP(2018,DEMANDS!$H$2:$CO$25,MATCH($E33,DEMANDS!$F$2:$F$25,0),FALSE)</f>
        <v>0</v>
      </c>
      <c r="P33" s="14">
        <f>HLOOKUP(REG_TRA_DEMANDS!P$3,'BY-Demands'!$J$5:$AK$14,MATCH($E33,'BY-Demands'!$I$5:$I$14,0),FALSE)*HLOOKUP(REG_TRA_DEMANDS!$F33,DEMANDS!$H$2:$CO$25,MATCH($E33,DEMANDS!$F$2:$F$25,0),FALSE)/HLOOKUP(2018,DEMANDS!$H$2:$CO$25,MATCH($E33,DEMANDS!$F$2:$F$25,0),FALSE)</f>
        <v>0</v>
      </c>
      <c r="Q33" s="14">
        <f>HLOOKUP(REG_TRA_DEMANDS!Q$3,'BY-Demands'!$J$5:$AK$14,MATCH($E33,'BY-Demands'!$I$5:$I$14,0),FALSE)*HLOOKUP(REG_TRA_DEMANDS!$F33,DEMANDS!$H$2:$CO$25,MATCH($E33,DEMANDS!$F$2:$F$25,0),FALSE)/HLOOKUP(2018,DEMANDS!$H$2:$CO$25,MATCH($E33,DEMANDS!$F$2:$F$25,0),FALSE)</f>
        <v>0</v>
      </c>
      <c r="R33" s="14">
        <f>HLOOKUP(REG_TRA_DEMANDS!R$3,'BY-Demands'!$J$5:$AK$14,MATCH($E33,'BY-Demands'!$I$5:$I$14,0),FALSE)*HLOOKUP(REG_TRA_DEMANDS!$F33,DEMANDS!$H$2:$CO$25,MATCH($E33,DEMANDS!$F$2:$F$25,0),FALSE)/HLOOKUP(2018,DEMANDS!$H$2:$CO$25,MATCH($E33,DEMANDS!$F$2:$F$25,0),FALSE)</f>
        <v>0</v>
      </c>
      <c r="S33" s="14">
        <f>HLOOKUP(REG_TRA_DEMANDS!S$3,'BY-Demands'!$J$5:$AK$14,MATCH($E33,'BY-Demands'!$I$5:$I$14,0),FALSE)*HLOOKUP(REG_TRA_DEMANDS!$F33,DEMANDS!$H$2:$CO$25,MATCH($E33,DEMANDS!$F$2:$F$25,0),FALSE)/HLOOKUP(2018,DEMANDS!$H$2:$CO$25,MATCH($E33,DEMANDS!$F$2:$F$25,0),FALSE)</f>
        <v>4.6779068407982807E-2</v>
      </c>
      <c r="T33" s="14">
        <f>HLOOKUP(REG_TRA_DEMANDS!T$3,'BY-Demands'!$J$5:$AK$14,MATCH($E33,'BY-Demands'!$I$5:$I$14,0),FALSE)*HLOOKUP(REG_TRA_DEMANDS!$F33,DEMANDS!$H$2:$CO$25,MATCH($E33,DEMANDS!$F$2:$F$25,0),FALSE)/HLOOKUP(2018,DEMANDS!$H$2:$CO$25,MATCH($E33,DEMANDS!$F$2:$F$25,0),FALSE)</f>
        <v>4.6352277307537207E-4</v>
      </c>
      <c r="U33" s="14">
        <f>HLOOKUP(REG_TRA_DEMANDS!U$3,'BY-Demands'!$J$5:$AK$14,MATCH($E33,'BY-Demands'!$I$5:$I$14,0),FALSE)*HLOOKUP(REG_TRA_DEMANDS!$F33,DEMANDS!$H$2:$CO$25,MATCH($E33,DEMANDS!$F$2:$F$25,0),FALSE)/HLOOKUP(2018,DEMANDS!$H$2:$CO$25,MATCH($E33,DEMANDS!$F$2:$F$25,0),FALSE)</f>
        <v>4.6529102661710439E-2</v>
      </c>
      <c r="V33" s="14">
        <f>HLOOKUP(REG_TRA_DEMANDS!V$3,'BY-Demands'!$J$5:$AK$14,MATCH($E33,'BY-Demands'!$I$5:$I$14,0),FALSE)*HLOOKUP(REG_TRA_DEMANDS!$F33,DEMANDS!$H$2:$CO$25,MATCH($E33,DEMANDS!$F$2:$F$25,0),FALSE)/HLOOKUP(2018,DEMANDS!$H$2:$CO$25,MATCH($E33,DEMANDS!$F$2:$F$25,0),FALSE)</f>
        <v>0</v>
      </c>
      <c r="W33" s="14">
        <f>HLOOKUP(REG_TRA_DEMANDS!W$3,'BY-Demands'!$J$5:$AK$14,MATCH($E33,'BY-Demands'!$I$5:$I$14,0),FALSE)*HLOOKUP(REG_TRA_DEMANDS!$F33,DEMANDS!$H$2:$CO$25,MATCH($E33,DEMANDS!$F$2:$F$25,0),FALSE)/HLOOKUP(2018,DEMANDS!$H$2:$CO$25,MATCH($E33,DEMANDS!$F$2:$F$25,0),FALSE)</f>
        <v>0</v>
      </c>
      <c r="X33" s="14">
        <f>HLOOKUP(REG_TRA_DEMANDS!X$3,'BY-Demands'!$J$5:$AK$14,MATCH($E33,'BY-Demands'!$I$5:$I$14,0),FALSE)*HLOOKUP(REG_TRA_DEMANDS!$F33,DEMANDS!$H$2:$CO$25,MATCH($E33,DEMANDS!$F$2:$F$25,0),FALSE)/HLOOKUP(2018,DEMANDS!$H$2:$CO$25,MATCH($E33,DEMANDS!$F$2:$F$25,0),FALSE)</f>
        <v>0</v>
      </c>
      <c r="Y33" s="14">
        <f>HLOOKUP(REG_TRA_DEMANDS!Y$3,'BY-Demands'!$J$5:$AK$14,MATCH($E33,'BY-Demands'!$I$5:$I$14,0),FALSE)*HLOOKUP(REG_TRA_DEMANDS!$F33,DEMANDS!$H$2:$CO$25,MATCH($E33,DEMANDS!$F$2:$F$25,0),FALSE)/HLOOKUP(2018,DEMANDS!$H$2:$CO$25,MATCH($E33,DEMANDS!$F$2:$F$25,0),FALSE)</f>
        <v>0</v>
      </c>
      <c r="Z33" s="14">
        <f>HLOOKUP(REG_TRA_DEMANDS!Z$3,'BY-Demands'!$J$5:$AK$14,MATCH($E33,'BY-Demands'!$I$5:$I$14,0),FALSE)*HLOOKUP(REG_TRA_DEMANDS!$F33,DEMANDS!$H$2:$CO$25,MATCH($E33,DEMANDS!$F$2:$F$25,0),FALSE)/HLOOKUP(2018,DEMANDS!$H$2:$CO$25,MATCH($E33,DEMANDS!$F$2:$F$25,0),FALSE)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A33" s="14">
        <f>HLOOKUP(REG_TRA_DEMANDS!AA$3,'BY-Demands'!$J$5:$AK$14,MATCH($E33,'BY-Demands'!$I$5:$I$14,0),FALSE)*HLOOKUP(REG_TRA_DEMANDS!$F33,DEMANDS!$H$2:$CO$25,MATCH($E33,DEMANDS!$F$2:$F$25,0),FALSE)/HLOOKUP(2018,DEMANDS!$H$2:$CO$25,MATCH($E33,DEMANDS!$F$2:$F$25,0),FALSE)</f>
        <v>9.2704554615074527E-5</v>
      </c>
      <c r="AB33" s="14">
        <f>HLOOKUP(REG_TRA_DEMANDS!AB$3,'BY-Demands'!$J$5:$AK$14,MATCH($E33,'BY-Demands'!$I$5:$I$14,0),FALSE)*HLOOKUP(REG_TRA_DEMANDS!$F33,DEMANDS!$H$2:$CO$25,MATCH($E33,DEMANDS!$F$2:$F$25,0),FALSE)/HLOOKUP(2018,DEMANDS!$H$2:$CO$25,MATCH($E33,DEMANDS!$F$2:$F$25,0),FALSE)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C33" s="14">
        <f>HLOOKUP(REG_TRA_DEMANDS!AC$3,'BY-Demands'!$J$5:$AK$14,MATCH($E33,'BY-Demands'!$I$5:$I$14,0),FALSE)*HLOOKUP(REG_TRA_DEMANDS!$F33,DEMANDS!$H$2:$CO$25,MATCH($E33,DEMANDS!$F$2:$F$25,0),FALSE)/HLOOKUP(2018,DEMANDS!$H$2:$CO$25,MATCH($E33,DEMANDS!$F$2:$F$25,0),FALSE)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D33" s="14">
        <f>HLOOKUP(REG_TRA_DEMANDS!AD$3,'BY-Demands'!$J$5:$AK$14,MATCH($E33,'BY-Demands'!$I$5:$I$14,0),FALSE)*HLOOKUP(REG_TRA_DEMANDS!$F33,DEMANDS!$H$2:$CO$25,MATCH($E33,DEMANDS!$F$2:$F$25,0),FALSE)/HLOOKUP(2018,DEMANDS!$H$2:$CO$25,MATCH($E33,DEMANDS!$F$2:$F$25,0),FALSE)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E33" s="14">
        <f>HLOOKUP(REG_TRA_DEMANDS!AE$3,'BY-Demands'!$J$5:$AK$14,MATCH($E33,'BY-Demands'!$I$5:$I$14,0),FALSE)*HLOOKUP(REG_TRA_DEMANDS!$F33,DEMANDS!$H$2:$CO$25,MATCH($E33,DEMANDS!$F$2:$F$25,0),FALSE)/HLOOKUP(2018,DEMANDS!$H$2:$CO$25,MATCH($E33,DEMANDS!$F$2:$F$25,0),FALSE)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F33" s="14">
        <f>HLOOKUP(REG_TRA_DEMANDS!AF$3,'BY-Demands'!$J$5:$AK$14,MATCH($E33,'BY-Demands'!$I$5:$I$14,0),FALSE)*HLOOKUP(REG_TRA_DEMANDS!$F33,DEMANDS!$H$2:$CO$25,MATCH($E33,DEMANDS!$F$2:$F$25,0),FALSE)/HLOOKUP(2018,DEMANDS!$H$2:$CO$25,MATCH($E33,DEMANDS!$F$2:$F$25,0),FALSE)</f>
        <v>0</v>
      </c>
    </row>
    <row r="34" spans="4:32" x14ac:dyDescent="0.2">
      <c r="D34" s="3" t="s">
        <v>59</v>
      </c>
      <c r="E34" s="3" t="str">
        <v>TAVIDOM</v>
      </c>
      <c r="F34" s="3">
        <v>2030</v>
      </c>
      <c r="G34" s="14">
        <f>HLOOKUP(REG_TRA_DEMANDS!G$3,'BY-Demands'!$J$5:$AK$14,MATCH($E34,'BY-Demands'!$I$5:$I$14,0),FALSE)*HLOOKUP(REG_TRA_DEMANDS!$F34,DEMANDS!$H$2:$CO$25,MATCH($E34,DEMANDS!$F$2:$F$25,0),FALSE)/HLOOKUP(2018,DEMANDS!$H$2:$CO$25,MATCH($E34,DEMANDS!$F$2:$F$25,0),FALSE)</f>
        <v>0</v>
      </c>
      <c r="H34" s="14">
        <f>HLOOKUP(REG_TRA_DEMANDS!H$3,'BY-Demands'!$J$5:$AK$14,MATCH($E34,'BY-Demands'!$I$5:$I$14,0),FALSE)*HLOOKUP(REG_TRA_DEMANDS!$F34,DEMANDS!$H$2:$CO$25,MATCH($E34,DEMANDS!$F$2:$F$25,0),FALSE)/HLOOKUP(2018,DEMANDS!$H$2:$CO$25,MATCH($E34,DEMANDS!$F$2:$F$25,0),FALSE)</f>
        <v>0.1346349433860923</v>
      </c>
      <c r="I34" s="14">
        <f>HLOOKUP(REG_TRA_DEMANDS!I$3,'BY-Demands'!$J$5:$AK$14,MATCH($E34,'BY-Demands'!$I$5:$I$14,0),FALSE)*HLOOKUP(REG_TRA_DEMANDS!$F34,DEMANDS!$H$2:$CO$25,MATCH($E34,DEMANDS!$F$2:$F$25,0),FALSE)/HLOOKUP(2018,DEMANDS!$H$2:$CO$25,MATCH($E34,DEMANDS!$F$2:$F$25,0),FALSE)</f>
        <v>0</v>
      </c>
      <c r="J34" s="14">
        <f>HLOOKUP(REG_TRA_DEMANDS!J$3,'BY-Demands'!$J$5:$AK$14,MATCH($E34,'BY-Demands'!$I$5:$I$14,0),FALSE)*HLOOKUP(REG_TRA_DEMANDS!$F34,DEMANDS!$H$2:$CO$25,MATCH($E34,DEMANDS!$F$2:$F$25,0),FALSE)/HLOOKUP(2018,DEMANDS!$H$2:$CO$25,MATCH($E34,DEMANDS!$F$2:$F$25,0),FALSE)</f>
        <v>0</v>
      </c>
      <c r="K34" s="14">
        <f>HLOOKUP(REG_TRA_DEMANDS!K$3,'BY-Demands'!$J$5:$AK$14,MATCH($E34,'BY-Demands'!$I$5:$I$14,0),FALSE)*HLOOKUP(REG_TRA_DEMANDS!$F34,DEMANDS!$H$2:$CO$25,MATCH($E34,DEMANDS!$F$2:$F$25,0),FALSE)/HLOOKUP(2018,DEMANDS!$H$2:$CO$25,MATCH($E34,DEMANDS!$F$2:$F$25,0),FALSE)</f>
        <v>0</v>
      </c>
      <c r="L34" s="14">
        <f>HLOOKUP(REG_TRA_DEMANDS!L$3,'BY-Demands'!$J$5:$AK$14,MATCH($E34,'BY-Demands'!$I$5:$I$14,0),FALSE)*HLOOKUP(REG_TRA_DEMANDS!$F34,DEMANDS!$H$2:$CO$25,MATCH($E34,DEMANDS!$F$2:$F$25,0),FALSE)/HLOOKUP(2018,DEMANDS!$H$2:$CO$25,MATCH($E34,DEMANDS!$F$2:$F$25,0),FALSE)</f>
        <v>0</v>
      </c>
      <c r="M34" s="14">
        <f>HLOOKUP(REG_TRA_DEMANDS!M$3,'BY-Demands'!$J$5:$AK$14,MATCH($E34,'BY-Demands'!$I$5:$I$14,0),FALSE)*HLOOKUP(REG_TRA_DEMANDS!$F34,DEMANDS!$H$2:$CO$25,MATCH($E34,DEMANDS!$F$2:$F$25,0),FALSE)/HLOOKUP(2018,DEMANDS!$H$2:$CO$25,MATCH($E34,DEMANDS!$F$2:$F$25,0),FALSE)</f>
        <v>0</v>
      </c>
      <c r="N34" s="14">
        <f>HLOOKUP(REG_TRA_DEMANDS!N$3,'BY-Demands'!$J$5:$AK$14,MATCH($E34,'BY-Demands'!$I$5:$I$14,0),FALSE)*HLOOKUP(REG_TRA_DEMANDS!$F34,DEMANDS!$H$2:$CO$25,MATCH($E34,DEMANDS!$F$2:$F$25,0),FALSE)/HLOOKUP(2018,DEMANDS!$H$2:$CO$25,MATCH($E34,DEMANDS!$F$2:$F$25,0),FALSE)</f>
        <v>0</v>
      </c>
      <c r="O34" s="14">
        <f>HLOOKUP(REG_TRA_DEMANDS!O$3,'BY-Demands'!$J$5:$AK$14,MATCH($E34,'BY-Demands'!$I$5:$I$14,0),FALSE)*HLOOKUP(REG_TRA_DEMANDS!$F34,DEMANDS!$H$2:$CO$25,MATCH($E34,DEMANDS!$F$2:$F$25,0),FALSE)/HLOOKUP(2018,DEMANDS!$H$2:$CO$25,MATCH($E34,DEMANDS!$F$2:$F$25,0),FALSE)</f>
        <v>0</v>
      </c>
      <c r="P34" s="14">
        <f>HLOOKUP(REG_TRA_DEMANDS!P$3,'BY-Demands'!$J$5:$AK$14,MATCH($E34,'BY-Demands'!$I$5:$I$14,0),FALSE)*HLOOKUP(REG_TRA_DEMANDS!$F34,DEMANDS!$H$2:$CO$25,MATCH($E34,DEMANDS!$F$2:$F$25,0),FALSE)/HLOOKUP(2018,DEMANDS!$H$2:$CO$25,MATCH($E34,DEMANDS!$F$2:$F$25,0),FALSE)</f>
        <v>0</v>
      </c>
      <c r="Q34" s="14">
        <f>HLOOKUP(REG_TRA_DEMANDS!Q$3,'BY-Demands'!$J$5:$AK$14,MATCH($E34,'BY-Demands'!$I$5:$I$14,0),FALSE)*HLOOKUP(REG_TRA_DEMANDS!$F34,DEMANDS!$H$2:$CO$25,MATCH($E34,DEMANDS!$F$2:$F$25,0),FALSE)/HLOOKUP(2018,DEMANDS!$H$2:$CO$25,MATCH($E34,DEMANDS!$F$2:$F$25,0),FALSE)</f>
        <v>0</v>
      </c>
      <c r="R34" s="14">
        <f>HLOOKUP(REG_TRA_DEMANDS!R$3,'BY-Demands'!$J$5:$AK$14,MATCH($E34,'BY-Demands'!$I$5:$I$14,0),FALSE)*HLOOKUP(REG_TRA_DEMANDS!$F34,DEMANDS!$H$2:$CO$25,MATCH($E34,DEMANDS!$F$2:$F$25,0),FALSE)/HLOOKUP(2018,DEMANDS!$H$2:$CO$25,MATCH($E34,DEMANDS!$F$2:$F$25,0),FALSE)</f>
        <v>0</v>
      </c>
      <c r="S34" s="14">
        <f>HLOOKUP(REG_TRA_DEMANDS!S$3,'BY-Demands'!$J$5:$AK$14,MATCH($E34,'BY-Demands'!$I$5:$I$14,0),FALSE)*HLOOKUP(REG_TRA_DEMANDS!$F34,DEMANDS!$H$2:$CO$25,MATCH($E34,DEMANDS!$F$2:$F$25,0),FALSE)/HLOOKUP(2018,DEMANDS!$H$2:$CO$25,MATCH($E34,DEMANDS!$F$2:$F$25,0),FALSE)</f>
        <v>4.7015892545908405E-2</v>
      </c>
      <c r="T34" s="14">
        <f>HLOOKUP(REG_TRA_DEMANDS!T$3,'BY-Demands'!$J$5:$AK$14,MATCH($E34,'BY-Demands'!$I$5:$I$14,0),FALSE)*HLOOKUP(REG_TRA_DEMANDS!$F34,DEMANDS!$H$2:$CO$25,MATCH($E34,DEMANDS!$F$2:$F$25,0),FALSE)/HLOOKUP(2018,DEMANDS!$H$2:$CO$25,MATCH($E34,DEMANDS!$F$2:$F$25,0),FALSE)</f>
        <v>4.6586940768949213E-4</v>
      </c>
      <c r="U34" s="14">
        <f>HLOOKUP(REG_TRA_DEMANDS!U$3,'BY-Demands'!$J$5:$AK$14,MATCH($E34,'BY-Demands'!$I$5:$I$14,0),FALSE)*HLOOKUP(REG_TRA_DEMANDS!$F34,DEMANDS!$H$2:$CO$25,MATCH($E34,DEMANDS!$F$2:$F$25,0),FALSE)/HLOOKUP(2018,DEMANDS!$H$2:$CO$25,MATCH($E34,DEMANDS!$F$2:$F$25,0),FALSE)</f>
        <v>4.6764661320771533E-2</v>
      </c>
      <c r="V34" s="14">
        <f>HLOOKUP(REG_TRA_DEMANDS!V$3,'BY-Demands'!$J$5:$AK$14,MATCH($E34,'BY-Demands'!$I$5:$I$14,0),FALSE)*HLOOKUP(REG_TRA_DEMANDS!$F34,DEMANDS!$H$2:$CO$25,MATCH($E34,DEMANDS!$F$2:$F$25,0),FALSE)/HLOOKUP(2018,DEMANDS!$H$2:$CO$25,MATCH($E34,DEMANDS!$F$2:$F$25,0),FALSE)</f>
        <v>0</v>
      </c>
      <c r="W34" s="14">
        <f>HLOOKUP(REG_TRA_DEMANDS!W$3,'BY-Demands'!$J$5:$AK$14,MATCH($E34,'BY-Demands'!$I$5:$I$14,0),FALSE)*HLOOKUP(REG_TRA_DEMANDS!$F34,DEMANDS!$H$2:$CO$25,MATCH($E34,DEMANDS!$F$2:$F$25,0),FALSE)/HLOOKUP(2018,DEMANDS!$H$2:$CO$25,MATCH($E34,DEMANDS!$F$2:$F$25,0),FALSE)</f>
        <v>0</v>
      </c>
      <c r="X34" s="14">
        <f>HLOOKUP(REG_TRA_DEMANDS!X$3,'BY-Demands'!$J$5:$AK$14,MATCH($E34,'BY-Demands'!$I$5:$I$14,0),FALSE)*HLOOKUP(REG_TRA_DEMANDS!$F34,DEMANDS!$H$2:$CO$25,MATCH($E34,DEMANDS!$F$2:$F$25,0),FALSE)/HLOOKUP(2018,DEMANDS!$H$2:$CO$25,MATCH($E34,DEMANDS!$F$2:$F$25,0),FALSE)</f>
        <v>0</v>
      </c>
      <c r="Y34" s="14">
        <f>HLOOKUP(REG_TRA_DEMANDS!Y$3,'BY-Demands'!$J$5:$AK$14,MATCH($E34,'BY-Demands'!$I$5:$I$14,0),FALSE)*HLOOKUP(REG_TRA_DEMANDS!$F34,DEMANDS!$H$2:$CO$25,MATCH($E34,DEMANDS!$F$2:$F$25,0),FALSE)/HLOOKUP(2018,DEMANDS!$H$2:$CO$25,MATCH($E34,DEMANDS!$F$2:$F$25,0),FALSE)</f>
        <v>0</v>
      </c>
      <c r="Z34" s="14">
        <f>HLOOKUP(REG_TRA_DEMANDS!Z$3,'BY-Demands'!$J$5:$AK$14,MATCH($E34,'BY-Demands'!$I$5:$I$14,0),FALSE)*HLOOKUP(REG_TRA_DEMANDS!$F34,DEMANDS!$H$2:$CO$25,MATCH($E34,DEMANDS!$F$2:$F$25,0),FALSE)/HLOOKUP(2018,DEMANDS!$H$2:$CO$25,MATCH($E34,DEMANDS!$F$2:$F$25,0),FALSE)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A34" s="14">
        <f>HLOOKUP(REG_TRA_DEMANDS!AA$3,'BY-Demands'!$J$5:$AK$14,MATCH($E34,'BY-Demands'!$I$5:$I$14,0),FALSE)*HLOOKUP(REG_TRA_DEMANDS!$F34,DEMANDS!$H$2:$CO$25,MATCH($E34,DEMANDS!$F$2:$F$25,0),FALSE)/HLOOKUP(2018,DEMANDS!$H$2:$CO$25,MATCH($E34,DEMANDS!$F$2:$F$25,0),FALSE)</f>
        <v>9.3173881537898516E-5</v>
      </c>
      <c r="AB34" s="14">
        <f>HLOOKUP(REG_TRA_DEMANDS!AB$3,'BY-Demands'!$J$5:$AK$14,MATCH($E34,'BY-Demands'!$I$5:$I$14,0),FALSE)*HLOOKUP(REG_TRA_DEMANDS!$F34,DEMANDS!$H$2:$CO$25,MATCH($E34,DEMANDS!$F$2:$F$25,0),FALSE)/HLOOKUP(2018,DEMANDS!$H$2:$CO$25,MATCH($E34,DEMANDS!$F$2:$F$25,0),FALSE)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C34" s="14">
        <f>HLOOKUP(REG_TRA_DEMANDS!AC$3,'BY-Demands'!$J$5:$AK$14,MATCH($E34,'BY-Demands'!$I$5:$I$14,0),FALSE)*HLOOKUP(REG_TRA_DEMANDS!$F34,DEMANDS!$H$2:$CO$25,MATCH($E34,DEMANDS!$F$2:$F$25,0),FALSE)/HLOOKUP(2018,DEMANDS!$H$2:$CO$25,MATCH($E34,DEMANDS!$F$2:$F$25,0),FALSE)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D34" s="14">
        <f>HLOOKUP(REG_TRA_DEMANDS!AD$3,'BY-Demands'!$J$5:$AK$14,MATCH($E34,'BY-Demands'!$I$5:$I$14,0),FALSE)*HLOOKUP(REG_TRA_DEMANDS!$F34,DEMANDS!$H$2:$CO$25,MATCH($E34,DEMANDS!$F$2:$F$25,0),FALSE)/HLOOKUP(2018,DEMANDS!$H$2:$CO$25,MATCH($E34,DEMANDS!$F$2:$F$25,0),FALSE)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E34" s="14">
        <f>HLOOKUP(REG_TRA_DEMANDS!AE$3,'BY-Demands'!$J$5:$AK$14,MATCH($E34,'BY-Demands'!$I$5:$I$14,0),FALSE)*HLOOKUP(REG_TRA_DEMANDS!$F34,DEMANDS!$H$2:$CO$25,MATCH($E34,DEMANDS!$F$2:$F$25,0),FALSE)/HLOOKUP(2018,DEMANDS!$H$2:$CO$25,MATCH($E34,DEMANDS!$F$2:$F$25,0),FALSE)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F34" s="14">
        <f>HLOOKUP(REG_TRA_DEMANDS!AF$3,'BY-Demands'!$J$5:$AK$14,MATCH($E34,'BY-Demands'!$I$5:$I$14,0),FALSE)*HLOOKUP(REG_TRA_DEMANDS!$F34,DEMANDS!$H$2:$CO$25,MATCH($E34,DEMANDS!$F$2:$F$25,0),FALSE)/HLOOKUP(2018,DEMANDS!$H$2:$CO$25,MATCH($E34,DEMANDS!$F$2:$F$25,0),FALSE)</f>
        <v>0</v>
      </c>
    </row>
    <row r="35" spans="4:32" x14ac:dyDescent="0.2">
      <c r="D35" s="3" t="s">
        <v>59</v>
      </c>
      <c r="E35" s="3" t="str">
        <v>TAVIDOM</v>
      </c>
      <c r="F35" s="3">
        <v>2050</v>
      </c>
      <c r="G35" s="14">
        <f>HLOOKUP(REG_TRA_DEMANDS!G$3,'BY-Demands'!$J$5:$AK$14,MATCH($E35,'BY-Demands'!$I$5:$I$14,0),FALSE)*HLOOKUP(REG_TRA_DEMANDS!$F35,DEMANDS!$H$2:$CO$25,MATCH($E35,DEMANDS!$F$2:$F$25,0),FALSE)/HLOOKUP(2018,DEMANDS!$H$2:$CO$25,MATCH($E35,DEMANDS!$F$2:$F$25,0),FALSE)</f>
        <v>0</v>
      </c>
      <c r="H35" s="14">
        <f>HLOOKUP(REG_TRA_DEMANDS!H$3,'BY-Demands'!$J$5:$AK$14,MATCH($E35,'BY-Demands'!$I$5:$I$14,0),FALSE)*HLOOKUP(REG_TRA_DEMANDS!$F35,DEMANDS!$H$2:$CO$25,MATCH($E35,DEMANDS!$F$2:$F$25,0),FALSE)/HLOOKUP(2018,DEMANDS!$H$2:$CO$25,MATCH($E35,DEMANDS!$F$2:$F$25,0),FALSE)</f>
        <v>0.13599128494106499</v>
      </c>
      <c r="I35" s="14">
        <f>HLOOKUP(REG_TRA_DEMANDS!I$3,'BY-Demands'!$J$5:$AK$14,MATCH($E35,'BY-Demands'!$I$5:$I$14,0),FALSE)*HLOOKUP(REG_TRA_DEMANDS!$F35,DEMANDS!$H$2:$CO$25,MATCH($E35,DEMANDS!$F$2:$F$25,0),FALSE)/HLOOKUP(2018,DEMANDS!$H$2:$CO$25,MATCH($E35,DEMANDS!$F$2:$F$25,0),FALSE)</f>
        <v>0</v>
      </c>
      <c r="J35" s="14">
        <f>HLOOKUP(REG_TRA_DEMANDS!J$3,'BY-Demands'!$J$5:$AK$14,MATCH($E35,'BY-Demands'!$I$5:$I$14,0),FALSE)*HLOOKUP(REG_TRA_DEMANDS!$F35,DEMANDS!$H$2:$CO$25,MATCH($E35,DEMANDS!$F$2:$F$25,0),FALSE)/HLOOKUP(2018,DEMANDS!$H$2:$CO$25,MATCH($E35,DEMANDS!$F$2:$F$25,0),FALSE)</f>
        <v>0</v>
      </c>
      <c r="K35" s="14">
        <f>HLOOKUP(REG_TRA_DEMANDS!K$3,'BY-Demands'!$J$5:$AK$14,MATCH($E35,'BY-Demands'!$I$5:$I$14,0),FALSE)*HLOOKUP(REG_TRA_DEMANDS!$F35,DEMANDS!$H$2:$CO$25,MATCH($E35,DEMANDS!$F$2:$F$25,0),FALSE)/HLOOKUP(2018,DEMANDS!$H$2:$CO$25,MATCH($E35,DEMANDS!$F$2:$F$25,0),FALSE)</f>
        <v>0</v>
      </c>
      <c r="L35" s="14">
        <f>HLOOKUP(REG_TRA_DEMANDS!L$3,'BY-Demands'!$J$5:$AK$14,MATCH($E35,'BY-Demands'!$I$5:$I$14,0),FALSE)*HLOOKUP(REG_TRA_DEMANDS!$F35,DEMANDS!$H$2:$CO$25,MATCH($E35,DEMANDS!$F$2:$F$25,0),FALSE)/HLOOKUP(2018,DEMANDS!$H$2:$CO$25,MATCH($E35,DEMANDS!$F$2:$F$25,0),FALSE)</f>
        <v>0</v>
      </c>
      <c r="M35" s="14">
        <f>HLOOKUP(REG_TRA_DEMANDS!M$3,'BY-Demands'!$J$5:$AK$14,MATCH($E35,'BY-Demands'!$I$5:$I$14,0),FALSE)*HLOOKUP(REG_TRA_DEMANDS!$F35,DEMANDS!$H$2:$CO$25,MATCH($E35,DEMANDS!$F$2:$F$25,0),FALSE)/HLOOKUP(2018,DEMANDS!$H$2:$CO$25,MATCH($E35,DEMANDS!$F$2:$F$25,0),FALSE)</f>
        <v>0</v>
      </c>
      <c r="N35" s="14">
        <f>HLOOKUP(REG_TRA_DEMANDS!N$3,'BY-Demands'!$J$5:$AK$14,MATCH($E35,'BY-Demands'!$I$5:$I$14,0),FALSE)*HLOOKUP(REG_TRA_DEMANDS!$F35,DEMANDS!$H$2:$CO$25,MATCH($E35,DEMANDS!$F$2:$F$25,0),FALSE)/HLOOKUP(2018,DEMANDS!$H$2:$CO$25,MATCH($E35,DEMANDS!$F$2:$F$25,0),FALSE)</f>
        <v>0</v>
      </c>
      <c r="O35" s="14">
        <f>HLOOKUP(REG_TRA_DEMANDS!O$3,'BY-Demands'!$J$5:$AK$14,MATCH($E35,'BY-Demands'!$I$5:$I$14,0),FALSE)*HLOOKUP(REG_TRA_DEMANDS!$F35,DEMANDS!$H$2:$CO$25,MATCH($E35,DEMANDS!$F$2:$F$25,0),FALSE)/HLOOKUP(2018,DEMANDS!$H$2:$CO$25,MATCH($E35,DEMANDS!$F$2:$F$25,0),FALSE)</f>
        <v>0</v>
      </c>
      <c r="P35" s="14">
        <f>HLOOKUP(REG_TRA_DEMANDS!P$3,'BY-Demands'!$J$5:$AK$14,MATCH($E35,'BY-Demands'!$I$5:$I$14,0),FALSE)*HLOOKUP(REG_TRA_DEMANDS!$F35,DEMANDS!$H$2:$CO$25,MATCH($E35,DEMANDS!$F$2:$F$25,0),FALSE)/HLOOKUP(2018,DEMANDS!$H$2:$CO$25,MATCH($E35,DEMANDS!$F$2:$F$25,0),FALSE)</f>
        <v>0</v>
      </c>
      <c r="Q35" s="14">
        <f>HLOOKUP(REG_TRA_DEMANDS!Q$3,'BY-Demands'!$J$5:$AK$14,MATCH($E35,'BY-Demands'!$I$5:$I$14,0),FALSE)*HLOOKUP(REG_TRA_DEMANDS!$F35,DEMANDS!$H$2:$CO$25,MATCH($E35,DEMANDS!$F$2:$F$25,0),FALSE)/HLOOKUP(2018,DEMANDS!$H$2:$CO$25,MATCH($E35,DEMANDS!$F$2:$F$25,0),FALSE)</f>
        <v>0</v>
      </c>
      <c r="R35" s="14">
        <f>HLOOKUP(REG_TRA_DEMANDS!R$3,'BY-Demands'!$J$5:$AK$14,MATCH($E35,'BY-Demands'!$I$5:$I$14,0),FALSE)*HLOOKUP(REG_TRA_DEMANDS!$F35,DEMANDS!$H$2:$CO$25,MATCH($E35,DEMANDS!$F$2:$F$25,0),FALSE)/HLOOKUP(2018,DEMANDS!$H$2:$CO$25,MATCH($E35,DEMANDS!$F$2:$F$25,0),FALSE)</f>
        <v>0</v>
      </c>
      <c r="S35" s="14">
        <f>HLOOKUP(REG_TRA_DEMANDS!S$3,'BY-Demands'!$J$5:$AK$14,MATCH($E35,'BY-Demands'!$I$5:$I$14,0),FALSE)*HLOOKUP(REG_TRA_DEMANDS!$F35,DEMANDS!$H$2:$CO$25,MATCH($E35,DEMANDS!$F$2:$F$25,0),FALSE)/HLOOKUP(2018,DEMANDS!$H$2:$CO$25,MATCH($E35,DEMANDS!$F$2:$F$25,0),FALSE)</f>
        <v>4.7489540821759602E-2</v>
      </c>
      <c r="T35" s="14">
        <f>HLOOKUP(REG_TRA_DEMANDS!T$3,'BY-Demands'!$J$5:$AK$14,MATCH($E35,'BY-Demands'!$I$5:$I$14,0),FALSE)*HLOOKUP(REG_TRA_DEMANDS!$F35,DEMANDS!$H$2:$CO$25,MATCH($E35,DEMANDS!$F$2:$F$25,0),FALSE)/HLOOKUP(2018,DEMANDS!$H$2:$CO$25,MATCH($E35,DEMANDS!$F$2:$F$25,0),FALSE)</f>
        <v>4.7056267691773199E-4</v>
      </c>
      <c r="U35" s="14">
        <f>HLOOKUP(REG_TRA_DEMANDS!U$3,'BY-Demands'!$J$5:$AK$14,MATCH($E35,'BY-Demands'!$I$5:$I$14,0),FALSE)*HLOOKUP(REG_TRA_DEMANDS!$F35,DEMANDS!$H$2:$CO$25,MATCH($E35,DEMANDS!$F$2:$F$25,0),FALSE)/HLOOKUP(2018,DEMANDS!$H$2:$CO$25,MATCH($E35,DEMANDS!$F$2:$F$25,0),FALSE)</f>
        <v>4.7235778638893701E-2</v>
      </c>
      <c r="V35" s="14">
        <f>HLOOKUP(REG_TRA_DEMANDS!V$3,'BY-Demands'!$J$5:$AK$14,MATCH($E35,'BY-Demands'!$I$5:$I$14,0),FALSE)*HLOOKUP(REG_TRA_DEMANDS!$F35,DEMANDS!$H$2:$CO$25,MATCH($E35,DEMANDS!$F$2:$F$25,0),FALSE)/HLOOKUP(2018,DEMANDS!$H$2:$CO$25,MATCH($E35,DEMANDS!$F$2:$F$25,0),FALSE)</f>
        <v>0</v>
      </c>
      <c r="W35" s="14">
        <f>HLOOKUP(REG_TRA_DEMANDS!W$3,'BY-Demands'!$J$5:$AK$14,MATCH($E35,'BY-Demands'!$I$5:$I$14,0),FALSE)*HLOOKUP(REG_TRA_DEMANDS!$F35,DEMANDS!$H$2:$CO$25,MATCH($E35,DEMANDS!$F$2:$F$25,0),FALSE)/HLOOKUP(2018,DEMANDS!$H$2:$CO$25,MATCH($E35,DEMANDS!$F$2:$F$25,0),FALSE)</f>
        <v>0</v>
      </c>
      <c r="X35" s="14">
        <f>HLOOKUP(REG_TRA_DEMANDS!X$3,'BY-Demands'!$J$5:$AK$14,MATCH($E35,'BY-Demands'!$I$5:$I$14,0),FALSE)*HLOOKUP(REG_TRA_DEMANDS!$F35,DEMANDS!$H$2:$CO$25,MATCH($E35,DEMANDS!$F$2:$F$25,0),FALSE)/HLOOKUP(2018,DEMANDS!$H$2:$CO$25,MATCH($E35,DEMANDS!$F$2:$F$25,0),FALSE)</f>
        <v>0</v>
      </c>
      <c r="Y35" s="14">
        <f>HLOOKUP(REG_TRA_DEMANDS!Y$3,'BY-Demands'!$J$5:$AK$14,MATCH($E35,'BY-Demands'!$I$5:$I$14,0),FALSE)*HLOOKUP(REG_TRA_DEMANDS!$F35,DEMANDS!$H$2:$CO$25,MATCH($E35,DEMANDS!$F$2:$F$25,0),FALSE)/HLOOKUP(2018,DEMANDS!$H$2:$CO$25,MATCH($E35,DEMANDS!$F$2:$F$25,0),FALSE)</f>
        <v>0</v>
      </c>
      <c r="Z35" s="14">
        <f>HLOOKUP(REG_TRA_DEMANDS!Z$3,'BY-Demands'!$J$5:$AK$14,MATCH($E35,'BY-Demands'!$I$5:$I$14,0),FALSE)*HLOOKUP(REG_TRA_DEMANDS!$F35,DEMANDS!$H$2:$CO$25,MATCH($E35,DEMANDS!$F$2:$F$25,0),FALSE)/HLOOKUP(2018,DEMANDS!$H$2:$CO$25,MATCH($E35,DEMANDS!$F$2:$F$25,0),FALSE)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A35" s="14">
        <f>HLOOKUP(REG_TRA_DEMANDS!AA$3,'BY-Demands'!$J$5:$AK$14,MATCH($E35,'BY-Demands'!$I$5:$I$14,0),FALSE)*HLOOKUP(REG_TRA_DEMANDS!$F35,DEMANDS!$H$2:$CO$25,MATCH($E35,DEMANDS!$F$2:$F$25,0),FALSE)/HLOOKUP(2018,DEMANDS!$H$2:$CO$25,MATCH($E35,DEMANDS!$F$2:$F$25,0),FALSE)</f>
        <v>9.4112535383546506E-5</v>
      </c>
      <c r="AB35" s="14">
        <f>HLOOKUP(REG_TRA_DEMANDS!AB$3,'BY-Demands'!$J$5:$AK$14,MATCH($E35,'BY-Demands'!$I$5:$I$14,0),FALSE)*HLOOKUP(REG_TRA_DEMANDS!$F35,DEMANDS!$H$2:$CO$25,MATCH($E35,DEMANDS!$F$2:$F$25,0),FALSE)/HLOOKUP(2018,DEMANDS!$H$2:$CO$25,MATCH($E35,DEMANDS!$F$2:$F$25,0),FALSE)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C35" s="14">
        <f>HLOOKUP(REG_TRA_DEMANDS!AC$3,'BY-Demands'!$J$5:$AK$14,MATCH($E35,'BY-Demands'!$I$5:$I$14,0),FALSE)*HLOOKUP(REG_TRA_DEMANDS!$F35,DEMANDS!$H$2:$CO$25,MATCH($E35,DEMANDS!$F$2:$F$25,0),FALSE)/HLOOKUP(2018,DEMANDS!$H$2:$CO$25,MATCH($E35,DEMANDS!$F$2:$F$25,0),FALSE)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D35" s="14">
        <f>HLOOKUP(REG_TRA_DEMANDS!AD$3,'BY-Demands'!$J$5:$AK$14,MATCH($E35,'BY-Demands'!$I$5:$I$14,0),FALSE)*HLOOKUP(REG_TRA_DEMANDS!$F35,DEMANDS!$H$2:$CO$25,MATCH($E35,DEMANDS!$F$2:$F$25,0),FALSE)/HLOOKUP(2018,DEMANDS!$H$2:$CO$25,MATCH($E35,DEMANDS!$F$2:$F$25,0),FALSE)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E35" s="14">
        <f>HLOOKUP(REG_TRA_DEMANDS!AE$3,'BY-Demands'!$J$5:$AK$14,MATCH($E35,'BY-Demands'!$I$5:$I$14,0),FALSE)*HLOOKUP(REG_TRA_DEMANDS!$F35,DEMANDS!$H$2:$CO$25,MATCH($E35,DEMANDS!$F$2:$F$25,0),FALSE)/HLOOKUP(2018,DEMANDS!$H$2:$CO$25,MATCH($E35,DEMANDS!$F$2:$F$25,0),FALSE)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F35" s="14">
        <f>HLOOKUP(REG_TRA_DEMANDS!AF$3,'BY-Demands'!$J$5:$AK$14,MATCH($E35,'BY-Demands'!$I$5:$I$14,0),FALSE)*HLOOKUP(REG_TRA_DEMANDS!$F35,DEMANDS!$H$2:$CO$25,MATCH($E35,DEMANDS!$F$2:$F$25,0),FALSE)/HLOOKUP(2018,DEMANDS!$H$2:$CO$25,MATCH($E35,DEMANDS!$F$2:$F$25,0),FALSE)</f>
        <v>0</v>
      </c>
    </row>
    <row r="36" spans="4:32" x14ac:dyDescent="0.2">
      <c r="D36" s="3" t="s">
        <v>59</v>
      </c>
      <c r="E36" s="3" t="str">
        <f>DEMANDS!$F$25</f>
        <v>TAVIINT</v>
      </c>
      <c r="F36" s="3">
        <v>2019</v>
      </c>
      <c r="G36" s="14">
        <f>HLOOKUP(REG_TRA_DEMANDS!G$3,'BY-Demands'!$J$5:$AK$14,MATCH($E36,'BY-Demands'!$I$5:$I$14,0),FALSE)*HLOOKUP(REG_TRA_DEMANDS!$F36,DEMANDS!$H$2:$CO$25,MATCH($E36,DEMANDS!$F$2:$F$25,0),FALSE)/HLOOKUP(2018,DEMANDS!$H$2:$CO$25,MATCH($E36,DEMANDS!$F$2:$F$25,0),FALSE)</f>
        <v>0</v>
      </c>
      <c r="H36" s="14">
        <f>HLOOKUP(REG_TRA_DEMANDS!H$3,'BY-Demands'!$J$5:$AK$14,MATCH($E36,'BY-Demands'!$I$5:$I$14,0),FALSE)*HLOOKUP(REG_TRA_DEMANDS!$F36,DEMANDS!$H$2:$CO$25,MATCH($E36,DEMANDS!$F$2:$F$25,0),FALSE)/HLOOKUP(2018,DEMANDS!$H$2:$CO$25,MATCH($E36,DEMANDS!$F$2:$F$25,0),FALSE)</f>
        <v>40.559731289160872</v>
      </c>
      <c r="I36" s="14">
        <f>HLOOKUP(REG_TRA_DEMANDS!I$3,'BY-Demands'!$J$5:$AK$14,MATCH($E36,'BY-Demands'!$I$5:$I$14,0),FALSE)*HLOOKUP(REG_TRA_DEMANDS!$F36,DEMANDS!$H$2:$CO$25,MATCH($E36,DEMANDS!$F$2:$F$25,0),FALSE)/HLOOKUP(2018,DEMANDS!$H$2:$CO$25,MATCH($E36,DEMANDS!$F$2:$F$25,0),FALSE)</f>
        <v>0</v>
      </c>
      <c r="J36" s="14">
        <f>HLOOKUP(REG_TRA_DEMANDS!J$3,'BY-Demands'!$J$5:$AK$14,MATCH($E36,'BY-Demands'!$I$5:$I$14,0),FALSE)*HLOOKUP(REG_TRA_DEMANDS!$F36,DEMANDS!$H$2:$CO$25,MATCH($E36,DEMANDS!$F$2:$F$25,0),FALSE)/HLOOKUP(2018,DEMANDS!$H$2:$CO$25,MATCH($E36,DEMANDS!$F$2:$F$25,0),FALSE)</f>
        <v>0</v>
      </c>
      <c r="K36" s="14">
        <f>HLOOKUP(REG_TRA_DEMANDS!K$3,'BY-Demands'!$J$5:$AK$14,MATCH($E36,'BY-Demands'!$I$5:$I$14,0),FALSE)*HLOOKUP(REG_TRA_DEMANDS!$F36,DEMANDS!$H$2:$CO$25,MATCH($E36,DEMANDS!$F$2:$F$25,0),FALSE)/HLOOKUP(2018,DEMANDS!$H$2:$CO$25,MATCH($E36,DEMANDS!$F$2:$F$25,0),FALSE)</f>
        <v>0</v>
      </c>
      <c r="L36" s="14">
        <f>HLOOKUP(REG_TRA_DEMANDS!L$3,'BY-Demands'!$J$5:$AK$14,MATCH($E36,'BY-Demands'!$I$5:$I$14,0),FALSE)*HLOOKUP(REG_TRA_DEMANDS!$F36,DEMANDS!$H$2:$CO$25,MATCH($E36,DEMANDS!$F$2:$F$25,0),FALSE)/HLOOKUP(2018,DEMANDS!$H$2:$CO$25,MATCH($E36,DEMANDS!$F$2:$F$25,0),FALSE)</f>
        <v>0</v>
      </c>
      <c r="M36" s="14">
        <f>HLOOKUP(REG_TRA_DEMANDS!M$3,'BY-Demands'!$J$5:$AK$14,MATCH($E36,'BY-Demands'!$I$5:$I$14,0),FALSE)*HLOOKUP(REG_TRA_DEMANDS!$F36,DEMANDS!$H$2:$CO$25,MATCH($E36,DEMANDS!$F$2:$F$25,0),FALSE)/HLOOKUP(2018,DEMANDS!$H$2:$CO$25,MATCH($E36,DEMANDS!$F$2:$F$25,0),FALSE)</f>
        <v>0</v>
      </c>
      <c r="N36" s="14">
        <f>HLOOKUP(REG_TRA_DEMANDS!N$3,'BY-Demands'!$J$5:$AK$14,MATCH($E36,'BY-Demands'!$I$5:$I$14,0),FALSE)*HLOOKUP(REG_TRA_DEMANDS!$F36,DEMANDS!$H$2:$CO$25,MATCH($E36,DEMANDS!$F$2:$F$25,0),FALSE)/HLOOKUP(2018,DEMANDS!$H$2:$CO$25,MATCH($E36,DEMANDS!$F$2:$F$25,0),FALSE)</f>
        <v>0</v>
      </c>
      <c r="O36" s="14">
        <f>HLOOKUP(REG_TRA_DEMANDS!O$3,'BY-Demands'!$J$5:$AK$14,MATCH($E36,'BY-Demands'!$I$5:$I$14,0),FALSE)*HLOOKUP(REG_TRA_DEMANDS!$F36,DEMANDS!$H$2:$CO$25,MATCH($E36,DEMANDS!$F$2:$F$25,0),FALSE)/HLOOKUP(2018,DEMANDS!$H$2:$CO$25,MATCH($E36,DEMANDS!$F$2:$F$25,0),FALSE)</f>
        <v>0</v>
      </c>
      <c r="P36" s="14">
        <f>HLOOKUP(REG_TRA_DEMANDS!P$3,'BY-Demands'!$J$5:$AK$14,MATCH($E36,'BY-Demands'!$I$5:$I$14,0),FALSE)*HLOOKUP(REG_TRA_DEMANDS!$F36,DEMANDS!$H$2:$CO$25,MATCH($E36,DEMANDS!$F$2:$F$25,0),FALSE)/HLOOKUP(2018,DEMANDS!$H$2:$CO$25,MATCH($E36,DEMANDS!$F$2:$F$25,0),FALSE)</f>
        <v>0</v>
      </c>
      <c r="Q36" s="14">
        <f>HLOOKUP(REG_TRA_DEMANDS!Q$3,'BY-Demands'!$J$5:$AK$14,MATCH($E36,'BY-Demands'!$I$5:$I$14,0),FALSE)*HLOOKUP(REG_TRA_DEMANDS!$F36,DEMANDS!$H$2:$CO$25,MATCH($E36,DEMANDS!$F$2:$F$25,0),FALSE)/HLOOKUP(2018,DEMANDS!$H$2:$CO$25,MATCH($E36,DEMANDS!$F$2:$F$25,0),FALSE)</f>
        <v>0</v>
      </c>
      <c r="R36" s="14">
        <f>HLOOKUP(REG_TRA_DEMANDS!R$3,'BY-Demands'!$J$5:$AK$14,MATCH($E36,'BY-Demands'!$I$5:$I$14,0),FALSE)*HLOOKUP(REG_TRA_DEMANDS!$F36,DEMANDS!$H$2:$CO$25,MATCH($E36,DEMANDS!$F$2:$F$25,0),FALSE)/HLOOKUP(2018,DEMANDS!$H$2:$CO$25,MATCH($E36,DEMANDS!$F$2:$F$25,0),FALSE)</f>
        <v>0</v>
      </c>
      <c r="S36" s="14">
        <f>HLOOKUP(REG_TRA_DEMANDS!S$3,'BY-Demands'!$J$5:$AK$14,MATCH($E36,'BY-Demands'!$I$5:$I$14,0),FALSE)*HLOOKUP(REG_TRA_DEMANDS!$F36,DEMANDS!$H$2:$CO$25,MATCH($E36,DEMANDS!$F$2:$F$25,0),FALSE)/HLOOKUP(2018,DEMANDS!$H$2:$CO$25,MATCH($E36,DEMANDS!$F$2:$F$25,0),FALSE)</f>
        <v>2.401587408534509</v>
      </c>
      <c r="T36" s="14">
        <f>HLOOKUP(REG_TRA_DEMANDS!T$3,'BY-Demands'!$J$5:$AK$14,MATCH($E36,'BY-Demands'!$I$5:$I$14,0),FALSE)*HLOOKUP(REG_TRA_DEMANDS!$F36,DEMANDS!$H$2:$CO$25,MATCH($E36,DEMANDS!$F$2:$F$25,0),FALSE)/HLOOKUP(2018,DEMANDS!$H$2:$CO$25,MATCH($E36,DEMANDS!$F$2:$F$25,0),FALSE)</f>
        <v>2.2205531132921634</v>
      </c>
      <c r="U36" s="14">
        <f>HLOOKUP(REG_TRA_DEMANDS!U$3,'BY-Demands'!$J$5:$AK$14,MATCH($E36,'BY-Demands'!$I$5:$I$14,0),FALSE)*HLOOKUP(REG_TRA_DEMANDS!$F36,DEMANDS!$H$2:$CO$25,MATCH($E36,DEMANDS!$F$2:$F$25,0),FALSE)/HLOOKUP(2018,DEMANDS!$H$2:$CO$25,MATCH($E36,DEMANDS!$F$2:$F$25,0),FALSE)</f>
        <v>0.24198661780769198</v>
      </c>
      <c r="V36" s="14">
        <f>HLOOKUP(REG_TRA_DEMANDS!V$3,'BY-Demands'!$J$5:$AK$14,MATCH($E36,'BY-Demands'!$I$5:$I$14,0),FALSE)*HLOOKUP(REG_TRA_DEMANDS!$F36,DEMANDS!$H$2:$CO$25,MATCH($E36,DEMANDS!$F$2:$F$25,0),FALSE)/HLOOKUP(2018,DEMANDS!$H$2:$CO$25,MATCH($E36,DEMANDS!$F$2:$F$25,0),FALSE)</f>
        <v>0</v>
      </c>
      <c r="W36" s="14">
        <f>HLOOKUP(REG_TRA_DEMANDS!W$3,'BY-Demands'!$J$5:$AK$14,MATCH($E36,'BY-Demands'!$I$5:$I$14,0),FALSE)*HLOOKUP(REG_TRA_DEMANDS!$F36,DEMANDS!$H$2:$CO$25,MATCH($E36,DEMANDS!$F$2:$F$25,0),FALSE)/HLOOKUP(2018,DEMANDS!$H$2:$CO$25,MATCH($E36,DEMANDS!$F$2:$F$25,0),FALSE)</f>
        <v>0</v>
      </c>
      <c r="X36" s="14">
        <f>HLOOKUP(REG_TRA_DEMANDS!X$3,'BY-Demands'!$J$5:$AK$14,MATCH($E36,'BY-Demands'!$I$5:$I$14,0),FALSE)*HLOOKUP(REG_TRA_DEMANDS!$F36,DEMANDS!$H$2:$CO$25,MATCH($E36,DEMANDS!$F$2:$F$25,0),FALSE)/HLOOKUP(2018,DEMANDS!$H$2:$CO$25,MATCH($E36,DEMANDS!$F$2:$F$25,0),FALSE)</f>
        <v>0</v>
      </c>
      <c r="Y36" s="14">
        <f>HLOOKUP(REG_TRA_DEMANDS!Y$3,'BY-Demands'!$J$5:$AK$14,MATCH($E36,'BY-Demands'!$I$5:$I$14,0),FALSE)*HLOOKUP(REG_TRA_DEMANDS!$F36,DEMANDS!$H$2:$CO$25,MATCH($E36,DEMANDS!$F$2:$F$25,0),FALSE)/HLOOKUP(2018,DEMANDS!$H$2:$CO$25,MATCH($E36,DEMANDS!$F$2:$F$25,0),FALSE)</f>
        <v>0</v>
      </c>
      <c r="Z36" s="14">
        <f>HLOOKUP(REG_TRA_DEMANDS!Z$3,'BY-Demands'!$J$5:$AK$14,MATCH($E36,'BY-Demands'!$I$5:$I$14,0),FALSE)*HLOOKUP(REG_TRA_DEMANDS!$F36,DEMANDS!$H$2:$CO$25,MATCH($E36,DEMANDS!$F$2:$F$25,0),FALSE)/HLOOKUP(2018,DEMANDS!$H$2:$CO$25,MATCH($E36,DEMANDS!$F$2:$F$25,0),FALSE)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A36" s="14">
        <f>HLOOKUP(REG_TRA_DEMANDS!AA$3,'BY-Demands'!$J$5:$AK$14,MATCH($E36,'BY-Demands'!$I$5:$I$14,0),FALSE)*HLOOKUP(REG_TRA_DEMANDS!$F36,DEMANDS!$H$2:$CO$25,MATCH($E36,DEMANDS!$F$2:$F$25,0),FALSE)/HLOOKUP(2018,DEMANDS!$H$2:$CO$25,MATCH($E36,DEMANDS!$F$2:$F$25,0),FALSE)</f>
        <v>0.6908520936307182</v>
      </c>
      <c r="AB36" s="14">
        <f>HLOOKUP(REG_TRA_DEMANDS!AB$3,'BY-Demands'!$J$5:$AK$14,MATCH($E36,'BY-Demands'!$I$5:$I$14,0),FALSE)*HLOOKUP(REG_TRA_DEMANDS!$F36,DEMANDS!$H$2:$CO$25,MATCH($E36,DEMANDS!$F$2:$F$25,0),FALSE)/HLOOKUP(2018,DEMANDS!$H$2:$CO$25,MATCH($E36,DEMANDS!$F$2:$F$25,0),FALSE)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C36" s="14">
        <f>HLOOKUP(REG_TRA_DEMANDS!AC$3,'BY-Demands'!$J$5:$AK$14,MATCH($E36,'BY-Demands'!$I$5:$I$14,0),FALSE)*HLOOKUP(REG_TRA_DEMANDS!$F36,DEMANDS!$H$2:$CO$25,MATCH($E36,DEMANDS!$F$2:$F$25,0),FALSE)/HLOOKUP(2018,DEMANDS!$H$2:$CO$25,MATCH($E36,DEMANDS!$F$2:$F$25,0),FALSE)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D36" s="14">
        <f>HLOOKUP(REG_TRA_DEMANDS!AD$3,'BY-Demands'!$J$5:$AK$14,MATCH($E36,'BY-Demands'!$I$5:$I$14,0),FALSE)*HLOOKUP(REG_TRA_DEMANDS!$F36,DEMANDS!$H$2:$CO$25,MATCH($E36,DEMANDS!$F$2:$F$25,0),FALSE)/HLOOKUP(2018,DEMANDS!$H$2:$CO$25,MATCH($E36,DEMANDS!$F$2:$F$25,0),FALSE)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E36" s="14">
        <f>HLOOKUP(REG_TRA_DEMANDS!AE$3,'BY-Demands'!$J$5:$AK$14,MATCH($E36,'BY-Demands'!$I$5:$I$14,0),FALSE)*HLOOKUP(REG_TRA_DEMANDS!$F36,DEMANDS!$H$2:$CO$25,MATCH($E36,DEMANDS!$F$2:$F$25,0),FALSE)/HLOOKUP(2018,DEMANDS!$H$2:$CO$25,MATCH($E36,DEMANDS!$F$2:$F$25,0),FALSE)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F36" s="14">
        <f>HLOOKUP(REG_TRA_DEMANDS!AF$3,'BY-Demands'!$J$5:$AK$14,MATCH($E36,'BY-Demands'!$I$5:$I$14,0),FALSE)*HLOOKUP(REG_TRA_DEMANDS!$F36,DEMANDS!$H$2:$CO$25,MATCH($E36,DEMANDS!$F$2:$F$25,0),FALSE)/HLOOKUP(2018,DEMANDS!$H$2:$CO$25,MATCH($E36,DEMANDS!$F$2:$F$25,0),FALSE)</f>
        <v>0</v>
      </c>
    </row>
    <row r="37" spans="4:32" x14ac:dyDescent="0.2">
      <c r="D37" s="3" t="s">
        <v>59</v>
      </c>
      <c r="E37" s="3" t="str">
        <f>DEMANDS!$F$25</f>
        <v>TAVIINT</v>
      </c>
      <c r="F37" s="3">
        <v>2020</v>
      </c>
      <c r="G37" s="14">
        <f>HLOOKUP(REG_TRA_DEMANDS!G$3,'BY-Demands'!$J$5:$AK$14,MATCH($E37,'BY-Demands'!$I$5:$I$14,0),FALSE)*HLOOKUP(REG_TRA_DEMANDS!$F37,DEMANDS!$H$2:$CO$25,MATCH($E37,DEMANDS!$F$2:$F$25,0),FALSE)/HLOOKUP(2018,DEMANDS!$H$2:$CO$25,MATCH($E37,DEMANDS!$F$2:$F$25,0),FALSE)</f>
        <v>0</v>
      </c>
      <c r="H37" s="14">
        <f>HLOOKUP(REG_TRA_DEMANDS!H$3,'BY-Demands'!$J$5:$AK$14,MATCH($E37,'BY-Demands'!$I$5:$I$14,0),FALSE)*HLOOKUP(REG_TRA_DEMANDS!$F37,DEMANDS!$H$2:$CO$25,MATCH($E37,DEMANDS!$F$2:$F$25,0),FALSE)/HLOOKUP(2018,DEMANDS!$H$2:$CO$25,MATCH($E37,DEMANDS!$F$2:$F$25,0),FALSE)</f>
        <v>41.184477806263274</v>
      </c>
      <c r="I37" s="14">
        <f>HLOOKUP(REG_TRA_DEMANDS!I$3,'BY-Demands'!$J$5:$AK$14,MATCH($E37,'BY-Demands'!$I$5:$I$14,0),FALSE)*HLOOKUP(REG_TRA_DEMANDS!$F37,DEMANDS!$H$2:$CO$25,MATCH($E37,DEMANDS!$F$2:$F$25,0),FALSE)/HLOOKUP(2018,DEMANDS!$H$2:$CO$25,MATCH($E37,DEMANDS!$F$2:$F$25,0),FALSE)</f>
        <v>0</v>
      </c>
      <c r="J37" s="14">
        <f>HLOOKUP(REG_TRA_DEMANDS!J$3,'BY-Demands'!$J$5:$AK$14,MATCH($E37,'BY-Demands'!$I$5:$I$14,0),FALSE)*HLOOKUP(REG_TRA_DEMANDS!$F37,DEMANDS!$H$2:$CO$25,MATCH($E37,DEMANDS!$F$2:$F$25,0),FALSE)/HLOOKUP(2018,DEMANDS!$H$2:$CO$25,MATCH($E37,DEMANDS!$F$2:$F$25,0),FALSE)</f>
        <v>0</v>
      </c>
      <c r="K37" s="14">
        <f>HLOOKUP(REG_TRA_DEMANDS!K$3,'BY-Demands'!$J$5:$AK$14,MATCH($E37,'BY-Demands'!$I$5:$I$14,0),FALSE)*HLOOKUP(REG_TRA_DEMANDS!$F37,DEMANDS!$H$2:$CO$25,MATCH($E37,DEMANDS!$F$2:$F$25,0),FALSE)/HLOOKUP(2018,DEMANDS!$H$2:$CO$25,MATCH($E37,DEMANDS!$F$2:$F$25,0),FALSE)</f>
        <v>0</v>
      </c>
      <c r="L37" s="14">
        <f>HLOOKUP(REG_TRA_DEMANDS!L$3,'BY-Demands'!$J$5:$AK$14,MATCH($E37,'BY-Demands'!$I$5:$I$14,0),FALSE)*HLOOKUP(REG_TRA_DEMANDS!$F37,DEMANDS!$H$2:$CO$25,MATCH($E37,DEMANDS!$F$2:$F$25,0),FALSE)/HLOOKUP(2018,DEMANDS!$H$2:$CO$25,MATCH($E37,DEMANDS!$F$2:$F$25,0),FALSE)</f>
        <v>0</v>
      </c>
      <c r="M37" s="14">
        <f>HLOOKUP(REG_TRA_DEMANDS!M$3,'BY-Demands'!$J$5:$AK$14,MATCH($E37,'BY-Demands'!$I$5:$I$14,0),FALSE)*HLOOKUP(REG_TRA_DEMANDS!$F37,DEMANDS!$H$2:$CO$25,MATCH($E37,DEMANDS!$F$2:$F$25,0),FALSE)/HLOOKUP(2018,DEMANDS!$H$2:$CO$25,MATCH($E37,DEMANDS!$F$2:$F$25,0),FALSE)</f>
        <v>0</v>
      </c>
      <c r="N37" s="14">
        <f>HLOOKUP(REG_TRA_DEMANDS!N$3,'BY-Demands'!$J$5:$AK$14,MATCH($E37,'BY-Demands'!$I$5:$I$14,0),FALSE)*HLOOKUP(REG_TRA_DEMANDS!$F37,DEMANDS!$H$2:$CO$25,MATCH($E37,DEMANDS!$F$2:$F$25,0),FALSE)/HLOOKUP(2018,DEMANDS!$H$2:$CO$25,MATCH($E37,DEMANDS!$F$2:$F$25,0),FALSE)</f>
        <v>0</v>
      </c>
      <c r="O37" s="14">
        <f>HLOOKUP(REG_TRA_DEMANDS!O$3,'BY-Demands'!$J$5:$AK$14,MATCH($E37,'BY-Demands'!$I$5:$I$14,0),FALSE)*HLOOKUP(REG_TRA_DEMANDS!$F37,DEMANDS!$H$2:$CO$25,MATCH($E37,DEMANDS!$F$2:$F$25,0),FALSE)/HLOOKUP(2018,DEMANDS!$H$2:$CO$25,MATCH($E37,DEMANDS!$F$2:$F$25,0),FALSE)</f>
        <v>0</v>
      </c>
      <c r="P37" s="14">
        <f>HLOOKUP(REG_TRA_DEMANDS!P$3,'BY-Demands'!$J$5:$AK$14,MATCH($E37,'BY-Demands'!$I$5:$I$14,0),FALSE)*HLOOKUP(REG_TRA_DEMANDS!$F37,DEMANDS!$H$2:$CO$25,MATCH($E37,DEMANDS!$F$2:$F$25,0),FALSE)/HLOOKUP(2018,DEMANDS!$H$2:$CO$25,MATCH($E37,DEMANDS!$F$2:$F$25,0),FALSE)</f>
        <v>0</v>
      </c>
      <c r="Q37" s="14">
        <f>HLOOKUP(REG_TRA_DEMANDS!Q$3,'BY-Demands'!$J$5:$AK$14,MATCH($E37,'BY-Demands'!$I$5:$I$14,0),FALSE)*HLOOKUP(REG_TRA_DEMANDS!$F37,DEMANDS!$H$2:$CO$25,MATCH($E37,DEMANDS!$F$2:$F$25,0),FALSE)/HLOOKUP(2018,DEMANDS!$H$2:$CO$25,MATCH($E37,DEMANDS!$F$2:$F$25,0),FALSE)</f>
        <v>0</v>
      </c>
      <c r="R37" s="14">
        <f>HLOOKUP(REG_TRA_DEMANDS!R$3,'BY-Demands'!$J$5:$AK$14,MATCH($E37,'BY-Demands'!$I$5:$I$14,0),FALSE)*HLOOKUP(REG_TRA_DEMANDS!$F37,DEMANDS!$H$2:$CO$25,MATCH($E37,DEMANDS!$F$2:$F$25,0),FALSE)/HLOOKUP(2018,DEMANDS!$H$2:$CO$25,MATCH($E37,DEMANDS!$F$2:$F$25,0),FALSE)</f>
        <v>0</v>
      </c>
      <c r="S37" s="14">
        <f>HLOOKUP(REG_TRA_DEMANDS!S$3,'BY-Demands'!$J$5:$AK$14,MATCH($E37,'BY-Demands'!$I$5:$I$14,0),FALSE)*HLOOKUP(REG_TRA_DEMANDS!$F37,DEMANDS!$H$2:$CO$25,MATCH($E37,DEMANDS!$F$2:$F$25,0),FALSE)/HLOOKUP(2018,DEMANDS!$H$2:$CO$25,MATCH($E37,DEMANDS!$F$2:$F$25,0),FALSE)</f>
        <v>2.4385793540260186</v>
      </c>
      <c r="T37" s="14">
        <f>HLOOKUP(REG_TRA_DEMANDS!T$3,'BY-Demands'!$J$5:$AK$14,MATCH($E37,'BY-Demands'!$I$5:$I$14,0),FALSE)*HLOOKUP(REG_TRA_DEMANDS!$F37,DEMANDS!$H$2:$CO$25,MATCH($E37,DEMANDS!$F$2:$F$25,0),FALSE)/HLOOKUP(2018,DEMANDS!$H$2:$CO$25,MATCH($E37,DEMANDS!$F$2:$F$25,0),FALSE)</f>
        <v>2.2547565653239303</v>
      </c>
      <c r="U37" s="14">
        <f>HLOOKUP(REG_TRA_DEMANDS!U$3,'BY-Demands'!$J$5:$AK$14,MATCH($E37,'BY-Demands'!$I$5:$I$14,0),FALSE)*HLOOKUP(REG_TRA_DEMANDS!$F37,DEMANDS!$H$2:$CO$25,MATCH($E37,DEMANDS!$F$2:$F$25,0),FALSE)/HLOOKUP(2018,DEMANDS!$H$2:$CO$25,MATCH($E37,DEMANDS!$F$2:$F$25,0),FALSE)</f>
        <v>0.24571396736982151</v>
      </c>
      <c r="V37" s="14">
        <f>HLOOKUP(REG_TRA_DEMANDS!V$3,'BY-Demands'!$J$5:$AK$14,MATCH($E37,'BY-Demands'!$I$5:$I$14,0),FALSE)*HLOOKUP(REG_TRA_DEMANDS!$F37,DEMANDS!$H$2:$CO$25,MATCH($E37,DEMANDS!$F$2:$F$25,0),FALSE)/HLOOKUP(2018,DEMANDS!$H$2:$CO$25,MATCH($E37,DEMANDS!$F$2:$F$25,0),FALSE)</f>
        <v>0</v>
      </c>
      <c r="W37" s="14">
        <f>HLOOKUP(REG_TRA_DEMANDS!W$3,'BY-Demands'!$J$5:$AK$14,MATCH($E37,'BY-Demands'!$I$5:$I$14,0),FALSE)*HLOOKUP(REG_TRA_DEMANDS!$F37,DEMANDS!$H$2:$CO$25,MATCH($E37,DEMANDS!$F$2:$F$25,0),FALSE)/HLOOKUP(2018,DEMANDS!$H$2:$CO$25,MATCH($E37,DEMANDS!$F$2:$F$25,0),FALSE)</f>
        <v>0</v>
      </c>
      <c r="X37" s="14">
        <f>HLOOKUP(REG_TRA_DEMANDS!X$3,'BY-Demands'!$J$5:$AK$14,MATCH($E37,'BY-Demands'!$I$5:$I$14,0),FALSE)*HLOOKUP(REG_TRA_DEMANDS!$F37,DEMANDS!$H$2:$CO$25,MATCH($E37,DEMANDS!$F$2:$F$25,0),FALSE)/HLOOKUP(2018,DEMANDS!$H$2:$CO$25,MATCH($E37,DEMANDS!$F$2:$F$25,0),FALSE)</f>
        <v>0</v>
      </c>
      <c r="Y37" s="14">
        <f>HLOOKUP(REG_TRA_DEMANDS!Y$3,'BY-Demands'!$J$5:$AK$14,MATCH($E37,'BY-Demands'!$I$5:$I$14,0),FALSE)*HLOOKUP(REG_TRA_DEMANDS!$F37,DEMANDS!$H$2:$CO$25,MATCH($E37,DEMANDS!$F$2:$F$25,0),FALSE)/HLOOKUP(2018,DEMANDS!$H$2:$CO$25,MATCH($E37,DEMANDS!$F$2:$F$25,0),FALSE)</f>
        <v>0</v>
      </c>
      <c r="Z37" s="14">
        <f>HLOOKUP(REG_TRA_DEMANDS!Z$3,'BY-Demands'!$J$5:$AK$14,MATCH($E37,'BY-Demands'!$I$5:$I$14,0),FALSE)*HLOOKUP(REG_TRA_DEMANDS!$F37,DEMANDS!$H$2:$CO$25,MATCH($E37,DEMANDS!$F$2:$F$25,0),FALSE)/HLOOKUP(2018,DEMANDS!$H$2:$CO$25,MATCH($E37,DEMANDS!$F$2:$F$25,0),FALSE)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A37" s="14">
        <f>HLOOKUP(REG_TRA_DEMANDS!AA$3,'BY-Demands'!$J$5:$AK$14,MATCH($E37,'BY-Demands'!$I$5:$I$14,0),FALSE)*HLOOKUP(REG_TRA_DEMANDS!$F37,DEMANDS!$H$2:$CO$25,MATCH($E37,DEMANDS!$F$2:$F$25,0),FALSE)/HLOOKUP(2018,DEMANDS!$H$2:$CO$25,MATCH($E37,DEMANDS!$F$2:$F$25,0),FALSE)</f>
        <v>0.70149337318584271</v>
      </c>
      <c r="AB37" s="14">
        <f>HLOOKUP(REG_TRA_DEMANDS!AB$3,'BY-Demands'!$J$5:$AK$14,MATCH($E37,'BY-Demands'!$I$5:$I$14,0),FALSE)*HLOOKUP(REG_TRA_DEMANDS!$F37,DEMANDS!$H$2:$CO$25,MATCH($E37,DEMANDS!$F$2:$F$25,0),FALSE)/HLOOKUP(2018,DEMANDS!$H$2:$CO$25,MATCH($E37,DEMANDS!$F$2:$F$25,0),FALSE)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C37" s="14">
        <f>HLOOKUP(REG_TRA_DEMANDS!AC$3,'BY-Demands'!$J$5:$AK$14,MATCH($E37,'BY-Demands'!$I$5:$I$14,0),FALSE)*HLOOKUP(REG_TRA_DEMANDS!$F37,DEMANDS!$H$2:$CO$25,MATCH($E37,DEMANDS!$F$2:$F$25,0),FALSE)/HLOOKUP(2018,DEMANDS!$H$2:$CO$25,MATCH($E37,DEMANDS!$F$2:$F$25,0),FALSE)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D37" s="14">
        <f>HLOOKUP(REG_TRA_DEMANDS!AD$3,'BY-Demands'!$J$5:$AK$14,MATCH($E37,'BY-Demands'!$I$5:$I$14,0),FALSE)*HLOOKUP(REG_TRA_DEMANDS!$F37,DEMANDS!$H$2:$CO$25,MATCH($E37,DEMANDS!$F$2:$F$25,0),FALSE)/HLOOKUP(2018,DEMANDS!$H$2:$CO$25,MATCH($E37,DEMANDS!$F$2:$F$25,0),FALSE)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E37" s="14">
        <f>HLOOKUP(REG_TRA_DEMANDS!AE$3,'BY-Demands'!$J$5:$AK$14,MATCH($E37,'BY-Demands'!$I$5:$I$14,0),FALSE)*HLOOKUP(REG_TRA_DEMANDS!$F37,DEMANDS!$H$2:$CO$25,MATCH($E37,DEMANDS!$F$2:$F$25,0),FALSE)/HLOOKUP(2018,DEMANDS!$H$2:$CO$25,MATCH($E37,DEMANDS!$F$2:$F$25,0),FALSE)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F37" s="14">
        <f>HLOOKUP(REG_TRA_DEMANDS!AF$3,'BY-Demands'!$J$5:$AK$14,MATCH($E37,'BY-Demands'!$I$5:$I$14,0),FALSE)*HLOOKUP(REG_TRA_DEMANDS!$F37,DEMANDS!$H$2:$CO$25,MATCH($E37,DEMANDS!$F$2:$F$25,0),FALSE)/HLOOKUP(2018,DEMANDS!$H$2:$CO$25,MATCH($E37,DEMANDS!$F$2:$F$25,0),FALSE)</f>
        <v>0</v>
      </c>
    </row>
    <row r="38" spans="4:32" x14ac:dyDescent="0.2">
      <c r="D38" s="3" t="s">
        <v>59</v>
      </c>
      <c r="E38" s="3" t="str">
        <f>DEMANDS!$F$25</f>
        <v>TAVIINT</v>
      </c>
      <c r="F38" s="3">
        <v>2030</v>
      </c>
      <c r="G38" s="14">
        <f>HLOOKUP(REG_TRA_DEMANDS!G$3,'BY-Demands'!$J$5:$AK$14,MATCH($E38,'BY-Demands'!$I$5:$I$14,0),FALSE)*HLOOKUP(REG_TRA_DEMANDS!$F38,DEMANDS!$H$2:$CO$25,MATCH($E38,DEMANDS!$F$2:$F$25,0),FALSE)/HLOOKUP(2018,DEMANDS!$H$2:$CO$25,MATCH($E38,DEMANDS!$F$2:$F$25,0),FALSE)</f>
        <v>0</v>
      </c>
      <c r="H38" s="14">
        <f>HLOOKUP(REG_TRA_DEMANDS!H$3,'BY-Demands'!$J$5:$AK$14,MATCH($E38,'BY-Demands'!$I$5:$I$14,0),FALSE)*HLOOKUP(REG_TRA_DEMANDS!$F38,DEMANDS!$H$2:$CO$25,MATCH($E38,DEMANDS!$F$2:$F$25,0),FALSE)/HLOOKUP(2018,DEMANDS!$H$2:$CO$25,MATCH($E38,DEMANDS!$F$2:$F$25,0),FALSE)</f>
        <v>40.92683435618035</v>
      </c>
      <c r="I38" s="14">
        <f>HLOOKUP(REG_TRA_DEMANDS!I$3,'BY-Demands'!$J$5:$AK$14,MATCH($E38,'BY-Demands'!$I$5:$I$14,0),FALSE)*HLOOKUP(REG_TRA_DEMANDS!$F38,DEMANDS!$H$2:$CO$25,MATCH($E38,DEMANDS!$F$2:$F$25,0),FALSE)/HLOOKUP(2018,DEMANDS!$H$2:$CO$25,MATCH($E38,DEMANDS!$F$2:$F$25,0),FALSE)</f>
        <v>0</v>
      </c>
      <c r="J38" s="14">
        <f>HLOOKUP(REG_TRA_DEMANDS!J$3,'BY-Demands'!$J$5:$AK$14,MATCH($E38,'BY-Demands'!$I$5:$I$14,0),FALSE)*HLOOKUP(REG_TRA_DEMANDS!$F38,DEMANDS!$H$2:$CO$25,MATCH($E38,DEMANDS!$F$2:$F$25,0),FALSE)/HLOOKUP(2018,DEMANDS!$H$2:$CO$25,MATCH($E38,DEMANDS!$F$2:$F$25,0),FALSE)</f>
        <v>0</v>
      </c>
      <c r="K38" s="14">
        <f>HLOOKUP(REG_TRA_DEMANDS!K$3,'BY-Demands'!$J$5:$AK$14,MATCH($E38,'BY-Demands'!$I$5:$I$14,0),FALSE)*HLOOKUP(REG_TRA_DEMANDS!$F38,DEMANDS!$H$2:$CO$25,MATCH($E38,DEMANDS!$F$2:$F$25,0),FALSE)/HLOOKUP(2018,DEMANDS!$H$2:$CO$25,MATCH($E38,DEMANDS!$F$2:$F$25,0),FALSE)</f>
        <v>0</v>
      </c>
      <c r="L38" s="14">
        <f>HLOOKUP(REG_TRA_DEMANDS!L$3,'BY-Demands'!$J$5:$AK$14,MATCH($E38,'BY-Demands'!$I$5:$I$14,0),FALSE)*HLOOKUP(REG_TRA_DEMANDS!$F38,DEMANDS!$H$2:$CO$25,MATCH($E38,DEMANDS!$F$2:$F$25,0),FALSE)/HLOOKUP(2018,DEMANDS!$H$2:$CO$25,MATCH($E38,DEMANDS!$F$2:$F$25,0),FALSE)</f>
        <v>0</v>
      </c>
      <c r="M38" s="14">
        <f>HLOOKUP(REG_TRA_DEMANDS!M$3,'BY-Demands'!$J$5:$AK$14,MATCH($E38,'BY-Demands'!$I$5:$I$14,0),FALSE)*HLOOKUP(REG_TRA_DEMANDS!$F38,DEMANDS!$H$2:$CO$25,MATCH($E38,DEMANDS!$F$2:$F$25,0),FALSE)/HLOOKUP(2018,DEMANDS!$H$2:$CO$25,MATCH($E38,DEMANDS!$F$2:$F$25,0),FALSE)</f>
        <v>0</v>
      </c>
      <c r="N38" s="14">
        <f>HLOOKUP(REG_TRA_DEMANDS!N$3,'BY-Demands'!$J$5:$AK$14,MATCH($E38,'BY-Demands'!$I$5:$I$14,0),FALSE)*HLOOKUP(REG_TRA_DEMANDS!$F38,DEMANDS!$H$2:$CO$25,MATCH($E38,DEMANDS!$F$2:$F$25,0),FALSE)/HLOOKUP(2018,DEMANDS!$H$2:$CO$25,MATCH($E38,DEMANDS!$F$2:$F$25,0),FALSE)</f>
        <v>0</v>
      </c>
      <c r="O38" s="14">
        <f>HLOOKUP(REG_TRA_DEMANDS!O$3,'BY-Demands'!$J$5:$AK$14,MATCH($E38,'BY-Demands'!$I$5:$I$14,0),FALSE)*HLOOKUP(REG_TRA_DEMANDS!$F38,DEMANDS!$H$2:$CO$25,MATCH($E38,DEMANDS!$F$2:$F$25,0),FALSE)/HLOOKUP(2018,DEMANDS!$H$2:$CO$25,MATCH($E38,DEMANDS!$F$2:$F$25,0),FALSE)</f>
        <v>0</v>
      </c>
      <c r="P38" s="14">
        <f>HLOOKUP(REG_TRA_DEMANDS!P$3,'BY-Demands'!$J$5:$AK$14,MATCH($E38,'BY-Demands'!$I$5:$I$14,0),FALSE)*HLOOKUP(REG_TRA_DEMANDS!$F38,DEMANDS!$H$2:$CO$25,MATCH($E38,DEMANDS!$F$2:$F$25,0),FALSE)/HLOOKUP(2018,DEMANDS!$H$2:$CO$25,MATCH($E38,DEMANDS!$F$2:$F$25,0),FALSE)</f>
        <v>0</v>
      </c>
      <c r="Q38" s="14">
        <f>HLOOKUP(REG_TRA_DEMANDS!Q$3,'BY-Demands'!$J$5:$AK$14,MATCH($E38,'BY-Demands'!$I$5:$I$14,0),FALSE)*HLOOKUP(REG_TRA_DEMANDS!$F38,DEMANDS!$H$2:$CO$25,MATCH($E38,DEMANDS!$F$2:$F$25,0),FALSE)/HLOOKUP(2018,DEMANDS!$H$2:$CO$25,MATCH($E38,DEMANDS!$F$2:$F$25,0),FALSE)</f>
        <v>0</v>
      </c>
      <c r="R38" s="14">
        <f>HLOOKUP(REG_TRA_DEMANDS!R$3,'BY-Demands'!$J$5:$AK$14,MATCH($E38,'BY-Demands'!$I$5:$I$14,0),FALSE)*HLOOKUP(REG_TRA_DEMANDS!$F38,DEMANDS!$H$2:$CO$25,MATCH($E38,DEMANDS!$F$2:$F$25,0),FALSE)/HLOOKUP(2018,DEMANDS!$H$2:$CO$25,MATCH($E38,DEMANDS!$F$2:$F$25,0),FALSE)</f>
        <v>0</v>
      </c>
      <c r="S38" s="14">
        <f>HLOOKUP(REG_TRA_DEMANDS!S$3,'BY-Demands'!$J$5:$AK$14,MATCH($E38,'BY-Demands'!$I$5:$I$14,0),FALSE)*HLOOKUP(REG_TRA_DEMANDS!$F38,DEMANDS!$H$2:$CO$25,MATCH($E38,DEMANDS!$F$2:$F$25,0),FALSE)/HLOOKUP(2018,DEMANDS!$H$2:$CO$25,MATCH($E38,DEMANDS!$F$2:$F$25,0),FALSE)</f>
        <v>2.4233239949310756</v>
      </c>
      <c r="T38" s="14">
        <f>HLOOKUP(REG_TRA_DEMANDS!T$3,'BY-Demands'!$J$5:$AK$14,MATCH($E38,'BY-Demands'!$I$5:$I$14,0),FALSE)*HLOOKUP(REG_TRA_DEMANDS!$F38,DEMANDS!$H$2:$CO$25,MATCH($E38,DEMANDS!$F$2:$F$25,0),FALSE)/HLOOKUP(2018,DEMANDS!$H$2:$CO$25,MATCH($E38,DEMANDS!$F$2:$F$25,0),FALSE)</f>
        <v>2.2406511719444171</v>
      </c>
      <c r="U38" s="14">
        <f>HLOOKUP(REG_TRA_DEMANDS!U$3,'BY-Demands'!$J$5:$AK$14,MATCH($E38,'BY-Demands'!$I$5:$I$14,0),FALSE)*HLOOKUP(REG_TRA_DEMANDS!$F38,DEMANDS!$H$2:$CO$25,MATCH($E38,DEMANDS!$F$2:$F$25,0),FALSE)/HLOOKUP(2018,DEMANDS!$H$2:$CO$25,MATCH($E38,DEMANDS!$F$2:$F$25,0),FALSE)</f>
        <v>0.24417682042371905</v>
      </c>
      <c r="V38" s="14">
        <f>HLOOKUP(REG_TRA_DEMANDS!V$3,'BY-Demands'!$J$5:$AK$14,MATCH($E38,'BY-Demands'!$I$5:$I$14,0),FALSE)*HLOOKUP(REG_TRA_DEMANDS!$F38,DEMANDS!$H$2:$CO$25,MATCH($E38,DEMANDS!$F$2:$F$25,0),FALSE)/HLOOKUP(2018,DEMANDS!$H$2:$CO$25,MATCH($E38,DEMANDS!$F$2:$F$25,0),FALSE)</f>
        <v>0</v>
      </c>
      <c r="W38" s="14">
        <f>HLOOKUP(REG_TRA_DEMANDS!W$3,'BY-Demands'!$J$5:$AK$14,MATCH($E38,'BY-Demands'!$I$5:$I$14,0),FALSE)*HLOOKUP(REG_TRA_DEMANDS!$F38,DEMANDS!$H$2:$CO$25,MATCH($E38,DEMANDS!$F$2:$F$25,0),FALSE)/HLOOKUP(2018,DEMANDS!$H$2:$CO$25,MATCH($E38,DEMANDS!$F$2:$F$25,0),FALSE)</f>
        <v>0</v>
      </c>
      <c r="X38" s="14">
        <f>HLOOKUP(REG_TRA_DEMANDS!X$3,'BY-Demands'!$J$5:$AK$14,MATCH($E38,'BY-Demands'!$I$5:$I$14,0),FALSE)*HLOOKUP(REG_TRA_DEMANDS!$F38,DEMANDS!$H$2:$CO$25,MATCH($E38,DEMANDS!$F$2:$F$25,0),FALSE)/HLOOKUP(2018,DEMANDS!$H$2:$CO$25,MATCH($E38,DEMANDS!$F$2:$F$25,0),FALSE)</f>
        <v>0</v>
      </c>
      <c r="Y38" s="14">
        <f>HLOOKUP(REG_TRA_DEMANDS!Y$3,'BY-Demands'!$J$5:$AK$14,MATCH($E38,'BY-Demands'!$I$5:$I$14,0),FALSE)*HLOOKUP(REG_TRA_DEMANDS!$F38,DEMANDS!$H$2:$CO$25,MATCH($E38,DEMANDS!$F$2:$F$25,0),FALSE)/HLOOKUP(2018,DEMANDS!$H$2:$CO$25,MATCH($E38,DEMANDS!$F$2:$F$25,0),FALSE)</f>
        <v>0</v>
      </c>
      <c r="Z38" s="14">
        <f>HLOOKUP(REG_TRA_DEMANDS!Z$3,'BY-Demands'!$J$5:$AK$14,MATCH($E38,'BY-Demands'!$I$5:$I$14,0),FALSE)*HLOOKUP(REG_TRA_DEMANDS!$F38,DEMANDS!$H$2:$CO$25,MATCH($E38,DEMANDS!$F$2:$F$25,0),FALSE)/HLOOKUP(2018,DEMANDS!$H$2:$CO$25,MATCH($E38,DEMANDS!$F$2:$F$25,0),FALSE)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A38" s="14">
        <f>HLOOKUP(REG_TRA_DEMANDS!AA$3,'BY-Demands'!$J$5:$AK$14,MATCH($E38,'BY-Demands'!$I$5:$I$14,0),FALSE)*HLOOKUP(REG_TRA_DEMANDS!$F38,DEMANDS!$H$2:$CO$25,MATCH($E38,DEMANDS!$F$2:$F$25,0),FALSE)/HLOOKUP(2018,DEMANDS!$H$2:$CO$25,MATCH($E38,DEMANDS!$F$2:$F$25,0),FALSE)</f>
        <v>0.69710494379435917</v>
      </c>
      <c r="AB38" s="14">
        <f>HLOOKUP(REG_TRA_DEMANDS!AB$3,'BY-Demands'!$J$5:$AK$14,MATCH($E38,'BY-Demands'!$I$5:$I$14,0),FALSE)*HLOOKUP(REG_TRA_DEMANDS!$F38,DEMANDS!$H$2:$CO$25,MATCH($E38,DEMANDS!$F$2:$F$25,0),FALSE)/HLOOKUP(2018,DEMANDS!$H$2:$CO$25,MATCH($E38,DEMANDS!$F$2:$F$25,0),FALSE)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C38" s="14">
        <f>HLOOKUP(REG_TRA_DEMANDS!AC$3,'BY-Demands'!$J$5:$AK$14,MATCH($E38,'BY-Demands'!$I$5:$I$14,0),FALSE)*HLOOKUP(REG_TRA_DEMANDS!$F38,DEMANDS!$H$2:$CO$25,MATCH($E38,DEMANDS!$F$2:$F$25,0),FALSE)/HLOOKUP(2018,DEMANDS!$H$2:$CO$25,MATCH($E38,DEMANDS!$F$2:$F$25,0),FALSE)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D38" s="14">
        <f>HLOOKUP(REG_TRA_DEMANDS!AD$3,'BY-Demands'!$J$5:$AK$14,MATCH($E38,'BY-Demands'!$I$5:$I$14,0),FALSE)*HLOOKUP(REG_TRA_DEMANDS!$F38,DEMANDS!$H$2:$CO$25,MATCH($E38,DEMANDS!$F$2:$F$25,0),FALSE)/HLOOKUP(2018,DEMANDS!$H$2:$CO$25,MATCH($E38,DEMANDS!$F$2:$F$25,0),FALSE)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E38" s="14">
        <f>HLOOKUP(REG_TRA_DEMANDS!AE$3,'BY-Demands'!$J$5:$AK$14,MATCH($E38,'BY-Demands'!$I$5:$I$14,0),FALSE)*HLOOKUP(REG_TRA_DEMANDS!$F38,DEMANDS!$H$2:$CO$25,MATCH($E38,DEMANDS!$F$2:$F$25,0),FALSE)/HLOOKUP(2018,DEMANDS!$H$2:$CO$25,MATCH($E38,DEMANDS!$F$2:$F$25,0),FALSE)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F38" s="14">
        <f>HLOOKUP(REG_TRA_DEMANDS!AF$3,'BY-Demands'!$J$5:$AK$14,MATCH($E38,'BY-Demands'!$I$5:$I$14,0),FALSE)*HLOOKUP(REG_TRA_DEMANDS!$F38,DEMANDS!$H$2:$CO$25,MATCH($E38,DEMANDS!$F$2:$F$25,0),FALSE)/HLOOKUP(2018,DEMANDS!$H$2:$CO$25,MATCH($E38,DEMANDS!$F$2:$F$25,0),FALSE)</f>
        <v>0</v>
      </c>
    </row>
    <row r="39" spans="4:32" x14ac:dyDescent="0.2">
      <c r="D39" s="3" t="s">
        <v>59</v>
      </c>
      <c r="E39" s="3" t="str">
        <f>DEMANDS!$F$25</f>
        <v>TAVIINT</v>
      </c>
      <c r="F39" s="3">
        <v>2050</v>
      </c>
      <c r="G39" s="14">
        <f>HLOOKUP(REG_TRA_DEMANDS!G$3,'BY-Demands'!$J$5:$AK$14,MATCH($E39,'BY-Demands'!$I$5:$I$14,0),FALSE)*HLOOKUP(REG_TRA_DEMANDS!$F39,DEMANDS!$H$2:$CO$25,MATCH($E39,DEMANDS!$F$2:$F$25,0),FALSE)/HLOOKUP(2018,DEMANDS!$H$2:$CO$25,MATCH($E39,DEMANDS!$F$2:$F$25,0),FALSE)</f>
        <v>0</v>
      </c>
      <c r="H39" s="14">
        <f>HLOOKUP(REG_TRA_DEMANDS!H$3,'BY-Demands'!$J$5:$AK$14,MATCH($E39,'BY-Demands'!$I$5:$I$14,0),FALSE)*HLOOKUP(REG_TRA_DEMANDS!$F39,DEMANDS!$H$2:$CO$25,MATCH($E39,DEMANDS!$F$2:$F$25,0),FALSE)/HLOOKUP(2018,DEMANDS!$H$2:$CO$25,MATCH($E39,DEMANDS!$F$2:$F$25,0),FALSE)</f>
        <v>40.411547456014503</v>
      </c>
      <c r="I39" s="14">
        <f>HLOOKUP(REG_TRA_DEMANDS!I$3,'BY-Demands'!$J$5:$AK$14,MATCH($E39,'BY-Demands'!$I$5:$I$14,0),FALSE)*HLOOKUP(REG_TRA_DEMANDS!$F39,DEMANDS!$H$2:$CO$25,MATCH($E39,DEMANDS!$F$2:$F$25,0),FALSE)/HLOOKUP(2018,DEMANDS!$H$2:$CO$25,MATCH($E39,DEMANDS!$F$2:$F$25,0),FALSE)</f>
        <v>0</v>
      </c>
      <c r="J39" s="14">
        <f>HLOOKUP(REG_TRA_DEMANDS!J$3,'BY-Demands'!$J$5:$AK$14,MATCH($E39,'BY-Demands'!$I$5:$I$14,0),FALSE)*HLOOKUP(REG_TRA_DEMANDS!$F39,DEMANDS!$H$2:$CO$25,MATCH($E39,DEMANDS!$F$2:$F$25,0),FALSE)/HLOOKUP(2018,DEMANDS!$H$2:$CO$25,MATCH($E39,DEMANDS!$F$2:$F$25,0),FALSE)</f>
        <v>0</v>
      </c>
      <c r="K39" s="14">
        <f>HLOOKUP(REG_TRA_DEMANDS!K$3,'BY-Demands'!$J$5:$AK$14,MATCH($E39,'BY-Demands'!$I$5:$I$14,0),FALSE)*HLOOKUP(REG_TRA_DEMANDS!$F39,DEMANDS!$H$2:$CO$25,MATCH($E39,DEMANDS!$F$2:$F$25,0),FALSE)/HLOOKUP(2018,DEMANDS!$H$2:$CO$25,MATCH($E39,DEMANDS!$F$2:$F$25,0),FALSE)</f>
        <v>0</v>
      </c>
      <c r="L39" s="14">
        <f>HLOOKUP(REG_TRA_DEMANDS!L$3,'BY-Demands'!$J$5:$AK$14,MATCH($E39,'BY-Demands'!$I$5:$I$14,0),FALSE)*HLOOKUP(REG_TRA_DEMANDS!$F39,DEMANDS!$H$2:$CO$25,MATCH($E39,DEMANDS!$F$2:$F$25,0),FALSE)/HLOOKUP(2018,DEMANDS!$H$2:$CO$25,MATCH($E39,DEMANDS!$F$2:$F$25,0),FALSE)</f>
        <v>0</v>
      </c>
      <c r="M39" s="14">
        <f>HLOOKUP(REG_TRA_DEMANDS!M$3,'BY-Demands'!$J$5:$AK$14,MATCH($E39,'BY-Demands'!$I$5:$I$14,0),FALSE)*HLOOKUP(REG_TRA_DEMANDS!$F39,DEMANDS!$H$2:$CO$25,MATCH($E39,DEMANDS!$F$2:$F$25,0),FALSE)/HLOOKUP(2018,DEMANDS!$H$2:$CO$25,MATCH($E39,DEMANDS!$F$2:$F$25,0),FALSE)</f>
        <v>0</v>
      </c>
      <c r="N39" s="14">
        <f>HLOOKUP(REG_TRA_DEMANDS!N$3,'BY-Demands'!$J$5:$AK$14,MATCH($E39,'BY-Demands'!$I$5:$I$14,0),FALSE)*HLOOKUP(REG_TRA_DEMANDS!$F39,DEMANDS!$H$2:$CO$25,MATCH($E39,DEMANDS!$F$2:$F$25,0),FALSE)/HLOOKUP(2018,DEMANDS!$H$2:$CO$25,MATCH($E39,DEMANDS!$F$2:$F$25,0),FALSE)</f>
        <v>0</v>
      </c>
      <c r="O39" s="14">
        <f>HLOOKUP(REG_TRA_DEMANDS!O$3,'BY-Demands'!$J$5:$AK$14,MATCH($E39,'BY-Demands'!$I$5:$I$14,0),FALSE)*HLOOKUP(REG_TRA_DEMANDS!$F39,DEMANDS!$H$2:$CO$25,MATCH($E39,DEMANDS!$F$2:$F$25,0),FALSE)/HLOOKUP(2018,DEMANDS!$H$2:$CO$25,MATCH($E39,DEMANDS!$F$2:$F$25,0),FALSE)</f>
        <v>0</v>
      </c>
      <c r="P39" s="14">
        <f>HLOOKUP(REG_TRA_DEMANDS!P$3,'BY-Demands'!$J$5:$AK$14,MATCH($E39,'BY-Demands'!$I$5:$I$14,0),FALSE)*HLOOKUP(REG_TRA_DEMANDS!$F39,DEMANDS!$H$2:$CO$25,MATCH($E39,DEMANDS!$F$2:$F$25,0),FALSE)/HLOOKUP(2018,DEMANDS!$H$2:$CO$25,MATCH($E39,DEMANDS!$F$2:$F$25,0),FALSE)</f>
        <v>0</v>
      </c>
      <c r="Q39" s="14">
        <f>HLOOKUP(REG_TRA_DEMANDS!Q$3,'BY-Demands'!$J$5:$AK$14,MATCH($E39,'BY-Demands'!$I$5:$I$14,0),FALSE)*HLOOKUP(REG_TRA_DEMANDS!$F39,DEMANDS!$H$2:$CO$25,MATCH($E39,DEMANDS!$F$2:$F$25,0),FALSE)/HLOOKUP(2018,DEMANDS!$H$2:$CO$25,MATCH($E39,DEMANDS!$F$2:$F$25,0),FALSE)</f>
        <v>0</v>
      </c>
      <c r="R39" s="14">
        <f>HLOOKUP(REG_TRA_DEMANDS!R$3,'BY-Demands'!$J$5:$AK$14,MATCH($E39,'BY-Demands'!$I$5:$I$14,0),FALSE)*HLOOKUP(REG_TRA_DEMANDS!$F39,DEMANDS!$H$2:$CO$25,MATCH($E39,DEMANDS!$F$2:$F$25,0),FALSE)/HLOOKUP(2018,DEMANDS!$H$2:$CO$25,MATCH($E39,DEMANDS!$F$2:$F$25,0),FALSE)</f>
        <v>0</v>
      </c>
      <c r="S39" s="14">
        <f>HLOOKUP(REG_TRA_DEMANDS!S$3,'BY-Demands'!$J$5:$AK$14,MATCH($E39,'BY-Demands'!$I$5:$I$14,0),FALSE)*HLOOKUP(REG_TRA_DEMANDS!$F39,DEMANDS!$H$2:$CO$25,MATCH($E39,DEMANDS!$F$2:$F$25,0),FALSE)/HLOOKUP(2018,DEMANDS!$H$2:$CO$25,MATCH($E39,DEMANDS!$F$2:$F$25,0),FALSE)</f>
        <v>2.3928132767411898</v>
      </c>
      <c r="T39" s="14">
        <f>HLOOKUP(REG_TRA_DEMANDS!T$3,'BY-Demands'!$J$5:$AK$14,MATCH($E39,'BY-Demands'!$I$5:$I$14,0),FALSE)*HLOOKUP(REG_TRA_DEMANDS!$F39,DEMANDS!$H$2:$CO$25,MATCH($E39,DEMANDS!$F$2:$F$25,0),FALSE)/HLOOKUP(2018,DEMANDS!$H$2:$CO$25,MATCH($E39,DEMANDS!$F$2:$F$25,0),FALSE)</f>
        <v>2.2124403851853902</v>
      </c>
      <c r="U39" s="14">
        <f>HLOOKUP(REG_TRA_DEMANDS!U$3,'BY-Demands'!$J$5:$AK$14,MATCH($E39,'BY-Demands'!$I$5:$I$14,0),FALSE)*HLOOKUP(REG_TRA_DEMANDS!$F39,DEMANDS!$H$2:$CO$25,MATCH($E39,DEMANDS!$F$2:$F$25,0),FALSE)/HLOOKUP(2018,DEMANDS!$H$2:$CO$25,MATCH($E39,DEMANDS!$F$2:$F$25,0),FALSE)</f>
        <v>0.24110252653151398</v>
      </c>
      <c r="V39" s="14">
        <f>HLOOKUP(REG_TRA_DEMANDS!V$3,'BY-Demands'!$J$5:$AK$14,MATCH($E39,'BY-Demands'!$I$5:$I$14,0),FALSE)*HLOOKUP(REG_TRA_DEMANDS!$F39,DEMANDS!$H$2:$CO$25,MATCH($E39,DEMANDS!$F$2:$F$25,0),FALSE)/HLOOKUP(2018,DEMANDS!$H$2:$CO$25,MATCH($E39,DEMANDS!$F$2:$F$25,0),FALSE)</f>
        <v>0</v>
      </c>
      <c r="W39" s="14">
        <f>HLOOKUP(REG_TRA_DEMANDS!W$3,'BY-Demands'!$J$5:$AK$14,MATCH($E39,'BY-Demands'!$I$5:$I$14,0),FALSE)*HLOOKUP(REG_TRA_DEMANDS!$F39,DEMANDS!$H$2:$CO$25,MATCH($E39,DEMANDS!$F$2:$F$25,0),FALSE)/HLOOKUP(2018,DEMANDS!$H$2:$CO$25,MATCH($E39,DEMANDS!$F$2:$F$25,0),FALSE)</f>
        <v>0</v>
      </c>
      <c r="X39" s="14">
        <f>HLOOKUP(REG_TRA_DEMANDS!X$3,'BY-Demands'!$J$5:$AK$14,MATCH($E39,'BY-Demands'!$I$5:$I$14,0),FALSE)*HLOOKUP(REG_TRA_DEMANDS!$F39,DEMANDS!$H$2:$CO$25,MATCH($E39,DEMANDS!$F$2:$F$25,0),FALSE)/HLOOKUP(2018,DEMANDS!$H$2:$CO$25,MATCH($E39,DEMANDS!$F$2:$F$25,0),FALSE)</f>
        <v>0</v>
      </c>
      <c r="Y39" s="14">
        <f>HLOOKUP(REG_TRA_DEMANDS!Y$3,'BY-Demands'!$J$5:$AK$14,MATCH($E39,'BY-Demands'!$I$5:$I$14,0),FALSE)*HLOOKUP(REG_TRA_DEMANDS!$F39,DEMANDS!$H$2:$CO$25,MATCH($E39,DEMANDS!$F$2:$F$25,0),FALSE)/HLOOKUP(2018,DEMANDS!$H$2:$CO$25,MATCH($E39,DEMANDS!$F$2:$F$25,0),FALSE)</f>
        <v>0</v>
      </c>
      <c r="Z39" s="14">
        <f>HLOOKUP(REG_TRA_DEMANDS!Z$3,'BY-Demands'!$J$5:$AK$14,MATCH($E39,'BY-Demands'!$I$5:$I$14,0),FALSE)*HLOOKUP(REG_TRA_DEMANDS!$F39,DEMANDS!$H$2:$CO$25,MATCH($E39,DEMANDS!$F$2:$F$25,0),FALSE)/HLOOKUP(2018,DEMANDS!$H$2:$CO$25,MATCH($E39,DEMANDS!$F$2:$F$25,0),FALSE)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A39" s="14">
        <f>HLOOKUP(REG_TRA_DEMANDS!AA$3,'BY-Demands'!$J$5:$AK$14,MATCH($E39,'BY-Demands'!$I$5:$I$14,0),FALSE)*HLOOKUP(REG_TRA_DEMANDS!$F39,DEMANDS!$H$2:$CO$25,MATCH($E39,DEMANDS!$F$2:$F$25,0),FALSE)/HLOOKUP(2018,DEMANDS!$H$2:$CO$25,MATCH($E39,DEMANDS!$F$2:$F$25,0),FALSE)</f>
        <v>0.68832808501139198</v>
      </c>
      <c r="AB39" s="14">
        <f>HLOOKUP(REG_TRA_DEMANDS!AB$3,'BY-Demands'!$J$5:$AK$14,MATCH($E39,'BY-Demands'!$I$5:$I$14,0),FALSE)*HLOOKUP(REG_TRA_DEMANDS!$F39,DEMANDS!$H$2:$CO$25,MATCH($E39,DEMANDS!$F$2:$F$25,0),FALSE)/HLOOKUP(2018,DEMANDS!$H$2:$CO$25,MATCH($E39,DEMANDS!$F$2:$F$25,0),FALSE)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C39" s="14">
        <f>HLOOKUP(REG_TRA_DEMANDS!AC$3,'BY-Demands'!$J$5:$AK$14,MATCH($E39,'BY-Demands'!$I$5:$I$14,0),FALSE)*HLOOKUP(REG_TRA_DEMANDS!$F39,DEMANDS!$H$2:$CO$25,MATCH($E39,DEMANDS!$F$2:$F$25,0),FALSE)/HLOOKUP(2018,DEMANDS!$H$2:$CO$25,MATCH($E39,DEMANDS!$F$2:$F$25,0),FALSE)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D39" s="14">
        <f>HLOOKUP(REG_TRA_DEMANDS!AD$3,'BY-Demands'!$J$5:$AK$14,MATCH($E39,'BY-Demands'!$I$5:$I$14,0),FALSE)*HLOOKUP(REG_TRA_DEMANDS!$F39,DEMANDS!$H$2:$CO$25,MATCH($E39,DEMANDS!$F$2:$F$25,0),FALSE)/HLOOKUP(2018,DEMANDS!$H$2:$CO$25,MATCH($E39,DEMANDS!$F$2:$F$25,0),FALSE)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E39" s="14">
        <f>HLOOKUP(REG_TRA_DEMANDS!AE$3,'BY-Demands'!$J$5:$AK$14,MATCH($E39,'BY-Demands'!$I$5:$I$14,0),FALSE)*HLOOKUP(REG_TRA_DEMANDS!$F39,DEMANDS!$H$2:$CO$25,MATCH($E39,DEMANDS!$F$2:$F$25,0),FALSE)/HLOOKUP(2018,DEMANDS!$H$2:$CO$25,MATCH($E39,DEMANDS!$F$2:$F$25,0),FALSE)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F39" s="14">
        <f>HLOOKUP(REG_TRA_DEMANDS!AF$3,'BY-Demands'!$J$5:$AK$14,MATCH($E39,'BY-Demands'!$I$5:$I$14,0),FALSE)*HLOOKUP(REG_TRA_DEMANDS!$F39,DEMANDS!$H$2:$CO$25,MATCH($E39,DEMANDS!$F$2:$F$25,0),FALSE)/HLOOKUP(2018,DEMANDS!$H$2:$CO$25,MATCH($E39,DEMANDS!$F$2:$F$25,0),FALSE)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FD70-8C3B-4A33-8837-D811323F48D5}">
  <dimension ref="A3:AD37"/>
  <sheetViews>
    <sheetView zoomScaleNormal="100" workbookViewId="0">
      <selection activeCell="J24" sqref="J24"/>
    </sheetView>
  </sheetViews>
  <sheetFormatPr defaultColWidth="9.140625" defaultRowHeight="12.75" x14ac:dyDescent="0.2"/>
  <cols>
    <col min="1" max="1" width="12.140625" style="3" customWidth="1"/>
    <col min="2" max="2" width="11.5703125" style="3" customWidth="1"/>
    <col min="3" max="3" width="3.140625" style="3" bestFit="1" customWidth="1"/>
    <col min="4" max="4" width="8.5703125" style="3" bestFit="1" customWidth="1"/>
    <col min="5" max="5" width="6.42578125" style="3" bestFit="1" customWidth="1"/>
    <col min="6" max="6" width="4.85546875" style="3" bestFit="1" customWidth="1"/>
    <col min="7" max="7" width="5.5703125" style="3" bestFit="1" customWidth="1"/>
    <col min="8" max="8" width="5.85546875" style="3" bestFit="1" customWidth="1"/>
    <col min="9" max="9" width="5.42578125" style="3" bestFit="1" customWidth="1"/>
    <col min="10" max="11" width="5.5703125" style="3" bestFit="1" customWidth="1"/>
    <col min="12" max="12" width="6.5703125" style="3" bestFit="1" customWidth="1"/>
    <col min="13" max="13" width="6.140625" style="3" bestFit="1" customWidth="1"/>
    <col min="14" max="15" width="6.5703125" style="3" bestFit="1" customWidth="1"/>
    <col min="16" max="16" width="7.42578125" style="3" bestFit="1" customWidth="1"/>
    <col min="17" max="17" width="5.5703125" style="3" bestFit="1" customWidth="1"/>
    <col min="18" max="18" width="6.140625" style="3" bestFit="1" customWidth="1"/>
    <col min="19" max="20" width="5.5703125" style="3" bestFit="1" customWidth="1"/>
    <col min="21" max="21" width="5.85546875" style="3" bestFit="1" customWidth="1"/>
    <col min="22" max="22" width="6.5703125" style="3" bestFit="1" customWidth="1"/>
    <col min="23" max="23" width="4.85546875" style="3" bestFit="1" customWidth="1"/>
    <col min="24" max="24" width="7.5703125" style="3" customWidth="1"/>
    <col min="25" max="25" width="6.5703125" style="3" bestFit="1" customWidth="1"/>
    <col min="26" max="26" width="6.140625" style="3" bestFit="1" customWidth="1"/>
    <col min="27" max="28" width="6" style="3" bestFit="1" customWidth="1"/>
    <col min="29" max="29" width="5.5703125" style="3" bestFit="1" customWidth="1"/>
    <col min="30" max="30" width="6.5703125" style="3" bestFit="1" customWidth="1"/>
    <col min="31" max="16384" width="9.140625" style="3"/>
  </cols>
  <sheetData>
    <row r="3" spans="1:30" ht="15" x14ac:dyDescent="0.2">
      <c r="C3" s="19" t="str">
        <f t="array" ref="C3">INDEX(C5:C7,$A$4)</f>
        <v>IE</v>
      </c>
      <c r="D3" s="19" t="str">
        <f t="array" ref="D3">INDEX(D5:D7,$A$4)</f>
        <v>National</v>
      </c>
      <c r="E3" s="19" t="str">
        <f t="array" ref="E3">INDEX(E5:E7,$A$4)</f>
        <v>IE-CW</v>
      </c>
      <c r="F3" s="19" t="str">
        <f t="array" ref="F3">INDEX(F5:F7,$A$4)</f>
        <v>IE-D</v>
      </c>
      <c r="G3" s="19" t="str">
        <f t="array" ref="G3">INDEX(G5:G7,$A$4)</f>
        <v>IE-KE</v>
      </c>
      <c r="H3" s="19" t="str">
        <f t="array" ref="H3">INDEX(H5:H7,$A$4)</f>
        <v>IE-KK</v>
      </c>
      <c r="I3" s="19" t="str">
        <f t="array" ref="I3">INDEX(I5:I7,$A$4)</f>
        <v>IE-LS</v>
      </c>
      <c r="J3" s="19" t="str">
        <f t="array" ref="J3">INDEX(J5:J7,$A$4)</f>
        <v>IE-LD</v>
      </c>
      <c r="K3" s="19" t="str">
        <f t="array" ref="K3">INDEX(K5:K7,$A$4)</f>
        <v>IE-LH</v>
      </c>
      <c r="L3" s="19" t="str">
        <f t="array" ref="L3">INDEX(L5:L7,$A$4)</f>
        <v>IE-MH</v>
      </c>
      <c r="M3" s="19" t="str">
        <f t="array" ref="M3">INDEX(M5:M7,$A$4)</f>
        <v>IE-OY</v>
      </c>
      <c r="N3" s="19" t="str">
        <f t="array" ref="N3">INDEX(N5:N7,$A$4)</f>
        <v>IE-WH</v>
      </c>
      <c r="O3" s="19" t="str">
        <f t="array" ref="O3">INDEX(O5:O7,$A$4)</f>
        <v>IE-WX</v>
      </c>
      <c r="P3" s="19" t="str">
        <f t="array" ref="P3">INDEX(P5:P7,$A$4)</f>
        <v>IE-WW</v>
      </c>
      <c r="Q3" s="19" t="str">
        <f t="array" ref="Q3">INDEX(Q5:Q7,$A$4)</f>
        <v>IE-CE</v>
      </c>
      <c r="R3" s="19" t="str">
        <f t="array" ref="R3">INDEX(R5:R7,$A$4)</f>
        <v>IE-CO</v>
      </c>
      <c r="S3" s="19" t="str">
        <f t="array" ref="S3">INDEX(S5:S7,$A$4)</f>
        <v>IE-KY</v>
      </c>
      <c r="T3" s="19" t="str">
        <f t="array" ref="T3">INDEX(T5:T7,$A$4)</f>
        <v>IE-LK</v>
      </c>
      <c r="U3" s="19" t="str">
        <f t="array" ref="U3">INDEX(U5:U7,$A$4)</f>
        <v>IE-TA</v>
      </c>
      <c r="V3" s="19" t="str">
        <f t="array" ref="V3">INDEX(V5:V7,$A$4)</f>
        <v>IE-WD</v>
      </c>
      <c r="W3" s="19" t="str">
        <f t="array" ref="W3">INDEX(W5:W7,$A$4)</f>
        <v>IE-G</v>
      </c>
      <c r="X3" s="19" t="str">
        <f t="array" ref="X3">INDEX(X5:X7,$A$4)</f>
        <v>IE-LM</v>
      </c>
      <c r="Y3" s="19" t="str">
        <f t="array" ref="Y3">INDEX(Y5:Y7,$A$4)</f>
        <v>IE-MO</v>
      </c>
      <c r="Z3" s="19" t="str">
        <f t="array" ref="Z3">INDEX(Z5:Z7,$A$4)</f>
        <v>IE-RN</v>
      </c>
      <c r="AA3" s="19" t="str">
        <f t="array" ref="AA3">INDEX(AA5:AA7,$A$4)</f>
        <v>IE-SO</v>
      </c>
      <c r="AB3" s="19" t="str">
        <f t="array" ref="AB3">INDEX(AB5:AB7,$A$4)</f>
        <v>IE-CN</v>
      </c>
      <c r="AC3" s="19" t="str">
        <f t="array" ref="AC3">INDEX(AC5:AC7,$A$4)</f>
        <v>IE-DL</v>
      </c>
      <c r="AD3" s="19" t="str">
        <f t="array" ref="AD3">INDEX(AD5:AD7,$A$4)</f>
        <v>IE-MN</v>
      </c>
    </row>
    <row r="4" spans="1:30" x14ac:dyDescent="0.2">
      <c r="A4" s="3">
        <v>1</v>
      </c>
    </row>
    <row r="5" spans="1:30" ht="15" x14ac:dyDescent="0.2">
      <c r="A5" s="3" t="s">
        <v>133</v>
      </c>
      <c r="C5" s="20" t="s">
        <v>58</v>
      </c>
      <c r="D5" s="20" t="s">
        <v>60</v>
      </c>
      <c r="E5" s="19" t="str">
        <f>Regions!A11</f>
        <v>IE-CW</v>
      </c>
      <c r="F5" s="19" t="str">
        <f>Regions!A16</f>
        <v>IE-D</v>
      </c>
      <c r="G5" s="19" t="str">
        <f>Regions!A19</f>
        <v>IE-KE</v>
      </c>
      <c r="H5" s="19" t="str">
        <f>Regions!A20</f>
        <v>IE-KK</v>
      </c>
      <c r="I5" s="19" t="str">
        <f>Regions!A21</f>
        <v>IE-LS</v>
      </c>
      <c r="J5" s="19" t="str">
        <f>Regions!A24</f>
        <v>IE-LD</v>
      </c>
      <c r="K5" s="19" t="str">
        <f>Regions!A25</f>
        <v>IE-LH</v>
      </c>
      <c r="L5" s="19" t="str">
        <f>Regions!A27</f>
        <v>IE-MH</v>
      </c>
      <c r="M5" s="19" t="str">
        <f>Regions!A29</f>
        <v>IE-OY</v>
      </c>
      <c r="N5" s="19" t="str">
        <f>Regions!A34</f>
        <v>IE-WH</v>
      </c>
      <c r="O5" s="19" t="str">
        <f>Regions!A35</f>
        <v>IE-WX</v>
      </c>
      <c r="P5" s="19" t="str">
        <f>Regions!A36</f>
        <v>IE-WW</v>
      </c>
      <c r="Q5" s="19" t="str">
        <f>Regions!A13</f>
        <v>IE-CE</v>
      </c>
      <c r="R5" s="19" t="str">
        <f>Regions!A14</f>
        <v>IE-CO</v>
      </c>
      <c r="S5" s="19" t="str">
        <f>Regions!A18</f>
        <v>IE-KY</v>
      </c>
      <c r="T5" s="19" t="str">
        <f>Regions!A23</f>
        <v>IE-LK</v>
      </c>
      <c r="U5" s="19" t="str">
        <f>Regions!A32</f>
        <v>IE-TA</v>
      </c>
      <c r="V5" s="19" t="str">
        <f>Regions!A33</f>
        <v>IE-WD</v>
      </c>
      <c r="W5" s="19" t="str">
        <f>Regions!A17</f>
        <v>IE-G</v>
      </c>
      <c r="X5" s="19" t="str">
        <f>Regions!A22</f>
        <v>IE-LM</v>
      </c>
      <c r="Y5" s="19" t="str">
        <f>Regions!A26</f>
        <v>IE-MO</v>
      </c>
      <c r="Z5" s="19" t="str">
        <f>Regions!A30</f>
        <v>IE-RN</v>
      </c>
      <c r="AA5" s="19" t="str">
        <f>Regions!A31</f>
        <v>IE-SO</v>
      </c>
      <c r="AB5" s="19" t="str">
        <f>Regions!A12</f>
        <v>IE-CN</v>
      </c>
      <c r="AC5" s="19" t="str">
        <f>Regions!A15</f>
        <v>IE-DL</v>
      </c>
      <c r="AD5" s="19" t="str">
        <f>Regions!A28</f>
        <v>IE-MN</v>
      </c>
    </row>
    <row r="6" spans="1:30" ht="15" x14ac:dyDescent="0.2">
      <c r="A6" s="3" t="s">
        <v>132</v>
      </c>
      <c r="C6" s="19" t="str">
        <f>C5</f>
        <v>IE</v>
      </c>
      <c r="D6" s="19" t="str">
        <f t="shared" ref="D6:AD6" si="0">"*"&amp;D5</f>
        <v>*National</v>
      </c>
      <c r="E6" s="19" t="str">
        <f t="shared" si="0"/>
        <v>*IE-CW</v>
      </c>
      <c r="F6" s="19" t="str">
        <f t="shared" si="0"/>
        <v>*IE-D</v>
      </c>
      <c r="G6" s="19" t="str">
        <f t="shared" si="0"/>
        <v>*IE-KE</v>
      </c>
      <c r="H6" s="19" t="str">
        <f t="shared" si="0"/>
        <v>*IE-KK</v>
      </c>
      <c r="I6" s="19" t="str">
        <f t="shared" si="0"/>
        <v>*IE-LS</v>
      </c>
      <c r="J6" s="19" t="str">
        <f t="shared" si="0"/>
        <v>*IE-LD</v>
      </c>
      <c r="K6" s="19" t="str">
        <f t="shared" si="0"/>
        <v>*IE-LH</v>
      </c>
      <c r="L6" s="19" t="str">
        <f t="shared" si="0"/>
        <v>*IE-MH</v>
      </c>
      <c r="M6" s="19" t="str">
        <f t="shared" si="0"/>
        <v>*IE-OY</v>
      </c>
      <c r="N6" s="19" t="str">
        <f t="shared" si="0"/>
        <v>*IE-WH</v>
      </c>
      <c r="O6" s="19" t="str">
        <f t="shared" si="0"/>
        <v>*IE-WX</v>
      </c>
      <c r="P6" s="19" t="str">
        <f t="shared" si="0"/>
        <v>*IE-WW</v>
      </c>
      <c r="Q6" s="19" t="str">
        <f t="shared" si="0"/>
        <v>*IE-CE</v>
      </c>
      <c r="R6" s="19" t="str">
        <f t="shared" si="0"/>
        <v>*IE-CO</v>
      </c>
      <c r="S6" s="19" t="str">
        <f t="shared" si="0"/>
        <v>*IE-KY</v>
      </c>
      <c r="T6" s="19" t="str">
        <f t="shared" si="0"/>
        <v>*IE-LK</v>
      </c>
      <c r="U6" s="19" t="str">
        <f t="shared" si="0"/>
        <v>*IE-TA</v>
      </c>
      <c r="V6" s="19" t="str">
        <f t="shared" si="0"/>
        <v>*IE-WD</v>
      </c>
      <c r="W6" s="19" t="str">
        <f t="shared" si="0"/>
        <v>*IE-G</v>
      </c>
      <c r="X6" s="19" t="str">
        <f t="shared" si="0"/>
        <v>*IE-LM</v>
      </c>
      <c r="Y6" s="19" t="str">
        <f t="shared" si="0"/>
        <v>*IE-MO</v>
      </c>
      <c r="Z6" s="19" t="str">
        <f t="shared" si="0"/>
        <v>*IE-RN</v>
      </c>
      <c r="AA6" s="19" t="str">
        <f t="shared" si="0"/>
        <v>*IE-SO</v>
      </c>
      <c r="AB6" s="19" t="str">
        <f t="shared" si="0"/>
        <v>*IE-CN</v>
      </c>
      <c r="AC6" s="19" t="str">
        <f t="shared" si="0"/>
        <v>*IE-DL</v>
      </c>
      <c r="AD6" s="19" t="str">
        <f t="shared" si="0"/>
        <v>*IE-MN</v>
      </c>
    </row>
    <row r="7" spans="1:30" ht="15" x14ac:dyDescent="0.2">
      <c r="A7" s="3" t="s">
        <v>131</v>
      </c>
      <c r="C7" s="19" t="str">
        <f>"*"&amp;C5</f>
        <v>*IE</v>
      </c>
      <c r="D7" s="19" t="str">
        <f t="shared" ref="D7:AD7" si="1">D5</f>
        <v>National</v>
      </c>
      <c r="E7" s="19" t="str">
        <f t="shared" si="1"/>
        <v>IE-CW</v>
      </c>
      <c r="F7" s="19" t="str">
        <f t="shared" si="1"/>
        <v>IE-D</v>
      </c>
      <c r="G7" s="19" t="str">
        <f t="shared" si="1"/>
        <v>IE-KE</v>
      </c>
      <c r="H7" s="19" t="str">
        <f t="shared" si="1"/>
        <v>IE-KK</v>
      </c>
      <c r="I7" s="19" t="str">
        <f t="shared" si="1"/>
        <v>IE-LS</v>
      </c>
      <c r="J7" s="19" t="str">
        <f t="shared" si="1"/>
        <v>IE-LD</v>
      </c>
      <c r="K7" s="19" t="str">
        <f t="shared" si="1"/>
        <v>IE-LH</v>
      </c>
      <c r="L7" s="19" t="str">
        <f t="shared" si="1"/>
        <v>IE-MH</v>
      </c>
      <c r="M7" s="19" t="str">
        <f t="shared" si="1"/>
        <v>IE-OY</v>
      </c>
      <c r="N7" s="19" t="str">
        <f t="shared" si="1"/>
        <v>IE-WH</v>
      </c>
      <c r="O7" s="19" t="str">
        <f t="shared" si="1"/>
        <v>IE-WX</v>
      </c>
      <c r="P7" s="19" t="str">
        <f t="shared" si="1"/>
        <v>IE-WW</v>
      </c>
      <c r="Q7" s="19" t="str">
        <f t="shared" si="1"/>
        <v>IE-CE</v>
      </c>
      <c r="R7" s="19" t="str">
        <f t="shared" si="1"/>
        <v>IE-CO</v>
      </c>
      <c r="S7" s="19" t="str">
        <f t="shared" si="1"/>
        <v>IE-KY</v>
      </c>
      <c r="T7" s="19" t="str">
        <f t="shared" si="1"/>
        <v>IE-LK</v>
      </c>
      <c r="U7" s="19" t="str">
        <f t="shared" si="1"/>
        <v>IE-TA</v>
      </c>
      <c r="V7" s="19" t="str">
        <f t="shared" si="1"/>
        <v>IE-WD</v>
      </c>
      <c r="W7" s="19" t="str">
        <f t="shared" si="1"/>
        <v>IE-G</v>
      </c>
      <c r="X7" s="19" t="str">
        <f t="shared" si="1"/>
        <v>IE-LM</v>
      </c>
      <c r="Y7" s="19" t="str">
        <f t="shared" si="1"/>
        <v>IE-MO</v>
      </c>
      <c r="Z7" s="19" t="str">
        <f t="shared" si="1"/>
        <v>IE-RN</v>
      </c>
      <c r="AA7" s="19" t="str">
        <f t="shared" si="1"/>
        <v>IE-SO</v>
      </c>
      <c r="AB7" s="19" t="str">
        <f t="shared" si="1"/>
        <v>IE-CN</v>
      </c>
      <c r="AC7" s="19" t="str">
        <f t="shared" si="1"/>
        <v>IE-DL</v>
      </c>
      <c r="AD7" s="19" t="str">
        <f t="shared" si="1"/>
        <v>IE-MN</v>
      </c>
    </row>
    <row r="10" spans="1:30" ht="15.75" thickBot="1" x14ac:dyDescent="0.3">
      <c r="A10" s="18" t="s">
        <v>130</v>
      </c>
      <c r="B10" s="18" t="s">
        <v>129</v>
      </c>
    </row>
    <row r="11" spans="1:30" x14ac:dyDescent="0.2">
      <c r="A11" s="17" t="s">
        <v>76</v>
      </c>
      <c r="B11" s="17" t="s">
        <v>128</v>
      </c>
    </row>
    <row r="12" spans="1:30" x14ac:dyDescent="0.2">
      <c r="A12" s="16" t="s">
        <v>99</v>
      </c>
      <c r="B12" s="16" t="s">
        <v>127</v>
      </c>
    </row>
    <row r="13" spans="1:30" x14ac:dyDescent="0.2">
      <c r="A13" s="16" t="s">
        <v>88</v>
      </c>
      <c r="B13" s="16" t="s">
        <v>126</v>
      </c>
    </row>
    <row r="14" spans="1:30" x14ac:dyDescent="0.2">
      <c r="A14" s="16" t="s">
        <v>89</v>
      </c>
      <c r="B14" s="16" t="s">
        <v>125</v>
      </c>
    </row>
    <row r="15" spans="1:30" x14ac:dyDescent="0.2">
      <c r="A15" s="16" t="s">
        <v>100</v>
      </c>
      <c r="B15" s="16" t="s">
        <v>124</v>
      </c>
    </row>
    <row r="16" spans="1:30" x14ac:dyDescent="0.2">
      <c r="A16" s="16" t="s">
        <v>77</v>
      </c>
      <c r="B16" s="16" t="s">
        <v>123</v>
      </c>
    </row>
    <row r="17" spans="1:2" x14ac:dyDescent="0.2">
      <c r="A17" s="16" t="s">
        <v>94</v>
      </c>
      <c r="B17" s="16" t="s">
        <v>122</v>
      </c>
    </row>
    <row r="18" spans="1:2" x14ac:dyDescent="0.2">
      <c r="A18" s="16" t="s">
        <v>90</v>
      </c>
      <c r="B18" s="16" t="s">
        <v>121</v>
      </c>
    </row>
    <row r="19" spans="1:2" x14ac:dyDescent="0.2">
      <c r="A19" s="16" t="s">
        <v>78</v>
      </c>
      <c r="B19" s="16" t="s">
        <v>120</v>
      </c>
    </row>
    <row r="20" spans="1:2" x14ac:dyDescent="0.2">
      <c r="A20" s="16" t="s">
        <v>79</v>
      </c>
      <c r="B20" s="16" t="s">
        <v>119</v>
      </c>
    </row>
    <row r="21" spans="1:2" x14ac:dyDescent="0.2">
      <c r="A21" s="16" t="s">
        <v>80</v>
      </c>
      <c r="B21" s="16" t="s">
        <v>118</v>
      </c>
    </row>
    <row r="22" spans="1:2" x14ac:dyDescent="0.2">
      <c r="A22" s="16" t="s">
        <v>95</v>
      </c>
      <c r="B22" s="16" t="s">
        <v>117</v>
      </c>
    </row>
    <row r="23" spans="1:2" x14ac:dyDescent="0.2">
      <c r="A23" s="16" t="s">
        <v>91</v>
      </c>
      <c r="B23" s="16" t="s">
        <v>116</v>
      </c>
    </row>
    <row r="24" spans="1:2" x14ac:dyDescent="0.2">
      <c r="A24" s="16" t="s">
        <v>81</v>
      </c>
      <c r="B24" s="16" t="s">
        <v>115</v>
      </c>
    </row>
    <row r="25" spans="1:2" x14ac:dyDescent="0.2">
      <c r="A25" s="16" t="s">
        <v>82</v>
      </c>
      <c r="B25" s="16" t="s">
        <v>114</v>
      </c>
    </row>
    <row r="26" spans="1:2" x14ac:dyDescent="0.2">
      <c r="A26" s="16" t="s">
        <v>96</v>
      </c>
      <c r="B26" s="16" t="s">
        <v>113</v>
      </c>
    </row>
    <row r="27" spans="1:2" x14ac:dyDescent="0.2">
      <c r="A27" s="16" t="s">
        <v>83</v>
      </c>
      <c r="B27" s="16" t="s">
        <v>112</v>
      </c>
    </row>
    <row r="28" spans="1:2" x14ac:dyDescent="0.2">
      <c r="A28" s="16" t="s">
        <v>101</v>
      </c>
      <c r="B28" s="16" t="s">
        <v>111</v>
      </c>
    </row>
    <row r="29" spans="1:2" x14ac:dyDescent="0.2">
      <c r="A29" s="16" t="s">
        <v>84</v>
      </c>
      <c r="B29" s="16" t="s">
        <v>110</v>
      </c>
    </row>
    <row r="30" spans="1:2" x14ac:dyDescent="0.2">
      <c r="A30" s="16" t="s">
        <v>97</v>
      </c>
      <c r="B30" s="16" t="s">
        <v>109</v>
      </c>
    </row>
    <row r="31" spans="1:2" x14ac:dyDescent="0.2">
      <c r="A31" s="16" t="s">
        <v>98</v>
      </c>
      <c r="B31" s="16" t="s">
        <v>108</v>
      </c>
    </row>
    <row r="32" spans="1:2" x14ac:dyDescent="0.2">
      <c r="A32" s="16" t="s">
        <v>92</v>
      </c>
      <c r="B32" s="16" t="s">
        <v>107</v>
      </c>
    </row>
    <row r="33" spans="1:2" x14ac:dyDescent="0.2">
      <c r="A33" s="16" t="s">
        <v>93</v>
      </c>
      <c r="B33" s="16" t="s">
        <v>106</v>
      </c>
    </row>
    <row r="34" spans="1:2" x14ac:dyDescent="0.2">
      <c r="A34" s="16" t="s">
        <v>85</v>
      </c>
      <c r="B34" s="16" t="s">
        <v>105</v>
      </c>
    </row>
    <row r="35" spans="1:2" x14ac:dyDescent="0.2">
      <c r="A35" s="16" t="s">
        <v>86</v>
      </c>
      <c r="B35" s="16" t="s">
        <v>104</v>
      </c>
    </row>
    <row r="36" spans="1:2" x14ac:dyDescent="0.2">
      <c r="A36" s="16" t="s">
        <v>87</v>
      </c>
      <c r="B36" s="16" t="s">
        <v>103</v>
      </c>
    </row>
    <row r="37" spans="1:2" ht="15" x14ac:dyDescent="0.25">
      <c r="A37" s="15" t="s">
        <v>102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Q39"/>
  <sheetViews>
    <sheetView tabSelected="1" topLeftCell="Z9" zoomScale="80" zoomScaleNormal="80" workbookViewId="0">
      <selection activeCell="AO40" sqref="AO40"/>
    </sheetView>
  </sheetViews>
  <sheetFormatPr defaultRowHeight="15" x14ac:dyDescent="0.25"/>
  <cols>
    <col min="3" max="3" width="25.5703125" bestFit="1" customWidth="1"/>
    <col min="4" max="4" width="10.5703125" bestFit="1" customWidth="1"/>
    <col min="5" max="5" width="10.5703125" customWidth="1"/>
    <col min="6" max="6" width="11.5703125" bestFit="1" customWidth="1"/>
    <col min="7" max="7" width="53.42578125" bestFit="1" customWidth="1"/>
    <col min="8" max="8" width="15.85546875" bestFit="1" customWidth="1"/>
    <col min="9" max="11" width="15.85546875" customWidth="1"/>
    <col min="12" max="13" width="15.85546875" bestFit="1" customWidth="1"/>
  </cols>
  <sheetData>
    <row r="1" spans="3:16" x14ac:dyDescent="0.25">
      <c r="C1" t="s">
        <v>149</v>
      </c>
      <c r="D1" t="s">
        <v>0</v>
      </c>
    </row>
    <row r="2" spans="3:16" ht="15.75" thickBot="1" x14ac:dyDescent="0.3">
      <c r="C2" s="13" t="s">
        <v>1</v>
      </c>
      <c r="D2" s="13" t="s">
        <v>3</v>
      </c>
      <c r="E2" s="13" t="s">
        <v>2</v>
      </c>
      <c r="F2" s="13" t="s">
        <v>4</v>
      </c>
      <c r="G2" s="13" t="s">
        <v>5</v>
      </c>
      <c r="H2" s="13">
        <v>2018</v>
      </c>
      <c r="I2" s="13">
        <v>2019</v>
      </c>
      <c r="J2" s="13">
        <v>2020</v>
      </c>
      <c r="K2" s="13">
        <v>2030</v>
      </c>
      <c r="L2" s="13">
        <v>2050</v>
      </c>
      <c r="M2" s="13" t="s">
        <v>186</v>
      </c>
    </row>
    <row r="3" spans="3:16" x14ac:dyDescent="0.25">
      <c r="D3" t="str">
        <f>_xlfn.TEXTJOIN(",",TRUE,Regions!$C$3,Regions!$D$3)</f>
        <v>IE,National</v>
      </c>
      <c r="E3" t="s">
        <v>59</v>
      </c>
      <c r="F3" t="s">
        <v>6</v>
      </c>
      <c r="G3" t="s">
        <v>7</v>
      </c>
      <c r="H3" s="36">
        <v>2.0712927345907701</v>
      </c>
      <c r="I3" s="35">
        <v>2.0621875423309999</v>
      </c>
      <c r="J3" s="35">
        <v>1.81463172003468</v>
      </c>
      <c r="K3" s="35">
        <f>J3*2/3+L3/3</f>
        <v>1.23293489482708</v>
      </c>
      <c r="L3" s="35">
        <v>6.9541244411880462E-2</v>
      </c>
      <c r="M3" s="39">
        <v>0</v>
      </c>
      <c r="P3" s="1"/>
    </row>
    <row r="4" spans="3:16" x14ac:dyDescent="0.25">
      <c r="D4" t="str">
        <f>_xlfn.TEXTJOIN(",",TRUE,Regions!$C$3,Regions!$D$3)</f>
        <v>IE,National</v>
      </c>
      <c r="E4" t="s">
        <v>59</v>
      </c>
      <c r="F4" t="s">
        <v>8</v>
      </c>
      <c r="G4" t="s">
        <v>9</v>
      </c>
      <c r="H4" s="36">
        <v>22.2490403410117</v>
      </c>
      <c r="I4" s="35">
        <v>21.6662880683004</v>
      </c>
      <c r="J4" s="35">
        <v>22.997393933436499</v>
      </c>
      <c r="K4" s="35">
        <f t="shared" ref="K4:K16" si="0">J4*2/3+L4/3</f>
        <v>21.564038456241871</v>
      </c>
      <c r="L4" s="35">
        <v>18.697327501852616</v>
      </c>
      <c r="M4" s="39">
        <v>0</v>
      </c>
      <c r="P4" s="1"/>
    </row>
    <row r="5" spans="3:16" x14ac:dyDescent="0.25">
      <c r="D5" t="str">
        <f>_xlfn.TEXTJOIN(",",TRUE,Regions!$C$3,Regions!$D$3)</f>
        <v>IE,National</v>
      </c>
      <c r="E5" t="s">
        <v>59</v>
      </c>
      <c r="F5" t="s">
        <v>10</v>
      </c>
      <c r="G5" t="s">
        <v>11</v>
      </c>
      <c r="H5" s="36">
        <v>1.2014578872914701</v>
      </c>
      <c r="I5" s="35">
        <v>1.2266704416391101</v>
      </c>
      <c r="J5" s="35">
        <v>1.3579701788487999</v>
      </c>
      <c r="K5" s="35">
        <f t="shared" si="0"/>
        <v>1.8168912035156706</v>
      </c>
      <c r="L5" s="35">
        <v>2.7347332528494115</v>
      </c>
      <c r="M5" s="39">
        <v>0</v>
      </c>
      <c r="P5" s="1"/>
    </row>
    <row r="6" spans="3:16" x14ac:dyDescent="0.25">
      <c r="D6" t="str">
        <f>_xlfn.TEXTJOIN(",",TRUE,Regions!$C$3,Regions!$D$3)</f>
        <v>IE,National</v>
      </c>
      <c r="E6" t="s">
        <v>59</v>
      </c>
      <c r="F6" t="s">
        <v>12</v>
      </c>
      <c r="G6" t="s">
        <v>13</v>
      </c>
      <c r="H6" s="36">
        <v>6.6890404714869804</v>
      </c>
      <c r="I6" s="35">
        <v>6.45095434431237</v>
      </c>
      <c r="J6" s="35">
        <v>5.7274313907438001</v>
      </c>
      <c r="K6" s="35">
        <f t="shared" si="0"/>
        <v>5.2212845051183363</v>
      </c>
      <c r="L6" s="35">
        <v>4.2089907338674086</v>
      </c>
      <c r="M6" s="39">
        <v>0</v>
      </c>
      <c r="P6" s="1"/>
    </row>
    <row r="7" spans="3:16" x14ac:dyDescent="0.25">
      <c r="D7" t="str">
        <f>_xlfn.TEXTJOIN(",",TRUE,Regions!$C$3,Regions!$D$3)</f>
        <v>IE,National</v>
      </c>
      <c r="E7" t="s">
        <v>59</v>
      </c>
      <c r="F7" t="s">
        <v>14</v>
      </c>
      <c r="G7" t="s">
        <v>15</v>
      </c>
      <c r="H7" s="36">
        <v>0.67287296253748397</v>
      </c>
      <c r="I7" s="35">
        <v>0.68901566323930896</v>
      </c>
      <c r="J7" s="35">
        <v>1.1453307514123801</v>
      </c>
      <c r="K7" s="35">
        <f t="shared" si="0"/>
        <v>1.1872938839576666</v>
      </c>
      <c r="L7" s="35">
        <v>1.2712201490482398</v>
      </c>
      <c r="M7" s="39">
        <v>0</v>
      </c>
      <c r="P7" s="1"/>
    </row>
    <row r="8" spans="3:16" x14ac:dyDescent="0.25">
      <c r="D8" t="str">
        <f>_xlfn.TEXTJOIN(",",TRUE,Regions!$C$3,Regions!$D$3)</f>
        <v>IE,National</v>
      </c>
      <c r="E8" t="s">
        <v>59</v>
      </c>
      <c r="F8" t="s">
        <v>16</v>
      </c>
      <c r="G8" t="s">
        <v>17</v>
      </c>
      <c r="H8" s="36">
        <v>10.5976971594968</v>
      </c>
      <c r="I8" s="35">
        <v>10.425059758064601</v>
      </c>
      <c r="J8" s="35">
        <v>10.4827865863979</v>
      </c>
      <c r="K8" s="35">
        <f t="shared" si="0"/>
        <v>9.391476771293469</v>
      </c>
      <c r="L8" s="35">
        <v>7.2088571410846098</v>
      </c>
      <c r="M8" s="39">
        <v>0</v>
      </c>
      <c r="P8" s="1"/>
    </row>
    <row r="9" spans="3:16" x14ac:dyDescent="0.25">
      <c r="D9" t="str">
        <f>_xlfn.TEXTJOIN(",",TRUE,Regions!$C$3,Regions!$D$3)</f>
        <v>IE,National</v>
      </c>
      <c r="E9" t="s">
        <v>59</v>
      </c>
      <c r="F9" t="s">
        <v>18</v>
      </c>
      <c r="G9" t="s">
        <v>19</v>
      </c>
      <c r="H9" s="36">
        <v>1.14056826967015</v>
      </c>
      <c r="I9" s="35">
        <v>1.17</v>
      </c>
      <c r="J9" s="35">
        <v>1.05400776614231</v>
      </c>
      <c r="K9" s="35">
        <f t="shared" si="0"/>
        <v>0.86541028956347699</v>
      </c>
      <c r="L9" s="35">
        <v>0.48821533640581133</v>
      </c>
      <c r="M9" s="39">
        <v>0</v>
      </c>
      <c r="P9" s="1"/>
    </row>
    <row r="10" spans="3:16" x14ac:dyDescent="0.25">
      <c r="D10" t="str">
        <f>_xlfn.TEXTJOIN(",",TRUE,Regions!$C$3,Regions!$D$3)</f>
        <v>IE,National</v>
      </c>
      <c r="E10" t="s">
        <v>59</v>
      </c>
      <c r="F10" t="s">
        <v>20</v>
      </c>
      <c r="G10" t="s">
        <v>21</v>
      </c>
      <c r="H10" s="36">
        <v>17.770098364755199</v>
      </c>
      <c r="I10" s="35">
        <v>17.352426464494599</v>
      </c>
      <c r="J10" s="35">
        <v>16.2067419529189</v>
      </c>
      <c r="K10" s="35">
        <f t="shared" si="0"/>
        <v>13.7661776960718</v>
      </c>
      <c r="L10" s="35">
        <v>8.8850491823775997</v>
      </c>
      <c r="M10" s="39">
        <v>0</v>
      </c>
      <c r="P10" s="1"/>
    </row>
    <row r="11" spans="3:16" x14ac:dyDescent="0.25">
      <c r="D11" t="str">
        <f>_xlfn.TEXTJOIN(",",TRUE,Regions!$C$3,Regions!$D$3)</f>
        <v>IE,National</v>
      </c>
      <c r="E11" t="s">
        <v>59</v>
      </c>
      <c r="F11" t="s">
        <v>22</v>
      </c>
      <c r="G11" t="s">
        <v>23</v>
      </c>
      <c r="H11" s="36">
        <v>19.5397050142764</v>
      </c>
      <c r="I11" s="35">
        <v>20.047656182086499</v>
      </c>
      <c r="J11" s="35">
        <v>17.9214706310973</v>
      </c>
      <c r="K11" s="35">
        <f t="shared" si="0"/>
        <v>15.932252704329224</v>
      </c>
      <c r="L11" s="35">
        <v>11.953816850793071</v>
      </c>
      <c r="M11" s="39">
        <v>0</v>
      </c>
      <c r="P11" s="1"/>
    </row>
    <row r="12" spans="3:16" x14ac:dyDescent="0.25">
      <c r="D12" t="str">
        <f>_xlfn.TEXTJOIN(",",TRUE,Regions!$C$3,Regions!$D$3)</f>
        <v>IE,National</v>
      </c>
      <c r="E12" t="s">
        <v>59</v>
      </c>
      <c r="F12" t="s">
        <v>24</v>
      </c>
      <c r="G12" t="s">
        <v>25</v>
      </c>
      <c r="H12" s="36">
        <v>1.28965569884044</v>
      </c>
      <c r="I12" s="35">
        <v>1.3174050900000001</v>
      </c>
      <c r="J12" s="35">
        <v>2.2861941894738802</v>
      </c>
      <c r="K12" s="35">
        <f t="shared" si="0"/>
        <v>1.8333550602163233</v>
      </c>
      <c r="L12" s="35">
        <v>0.92767680170120992</v>
      </c>
      <c r="M12" s="39">
        <v>0</v>
      </c>
      <c r="P12" s="1"/>
    </row>
    <row r="13" spans="3:16" x14ac:dyDescent="0.25">
      <c r="D13" t="str">
        <f>_xlfn.TEXTJOIN(",",TRUE,Regions!$C$3,Regions!$D$3)</f>
        <v>IE,National</v>
      </c>
      <c r="E13" t="s">
        <v>59</v>
      </c>
      <c r="F13" t="s">
        <v>26</v>
      </c>
      <c r="G13" t="s">
        <v>27</v>
      </c>
      <c r="H13" s="36">
        <v>4.2689583715443504</v>
      </c>
      <c r="I13" s="35">
        <v>5.7587113786598101</v>
      </c>
      <c r="J13" s="35">
        <v>5.7966251432017799</v>
      </c>
      <c r="K13" s="35">
        <f t="shared" si="0"/>
        <v>6.8655407588300337</v>
      </c>
      <c r="L13" s="35">
        <v>9.0033719900865421</v>
      </c>
      <c r="M13" s="39">
        <v>0</v>
      </c>
      <c r="P13" s="1"/>
    </row>
    <row r="14" spans="3:16" x14ac:dyDescent="0.25">
      <c r="D14" t="str">
        <f>_xlfn.TEXTJOIN(",",TRUE,Regions!$C$3,Regions!$D$3)</f>
        <v>IE,National</v>
      </c>
      <c r="E14" t="s">
        <v>59</v>
      </c>
      <c r="F14" t="s">
        <v>28</v>
      </c>
      <c r="G14" t="s">
        <v>29</v>
      </c>
      <c r="H14" s="36">
        <v>0.16518244671693</v>
      </c>
      <c r="I14" s="35">
        <v>0.19765643241907199</v>
      </c>
      <c r="J14" s="35">
        <v>0.19444424313328701</v>
      </c>
      <c r="K14" s="35">
        <f t="shared" si="0"/>
        <v>0.13734812058446252</v>
      </c>
      <c r="L14" s="35">
        <v>2.3155875486813523E-2</v>
      </c>
      <c r="M14" s="39">
        <v>0</v>
      </c>
      <c r="P14" s="1"/>
    </row>
    <row r="15" spans="3:16" x14ac:dyDescent="0.25">
      <c r="D15" t="str">
        <f>_xlfn.TEXTJOIN(",",TRUE,Regions!$C$3,Regions!$D$3)</f>
        <v>IE,National</v>
      </c>
      <c r="E15" t="s">
        <v>59</v>
      </c>
      <c r="F15" t="s">
        <v>30</v>
      </c>
      <c r="G15" t="s">
        <v>31</v>
      </c>
      <c r="H15" s="36">
        <v>4.2546573385120396</v>
      </c>
      <c r="I15" s="35">
        <v>4.4510147654637802</v>
      </c>
      <c r="J15" s="35">
        <v>4.5897245674903298</v>
      </c>
      <c r="K15" s="35">
        <f t="shared" si="0"/>
        <v>4.1809760165229068</v>
      </c>
      <c r="L15" s="35">
        <v>3.3634789145880619</v>
      </c>
      <c r="M15" s="39">
        <v>0</v>
      </c>
      <c r="P15" s="1"/>
    </row>
    <row r="16" spans="3:16" x14ac:dyDescent="0.25">
      <c r="D16" t="str">
        <f>_xlfn.TEXTJOIN(",",TRUE,Regions!$C$3,Regions!$D$3)</f>
        <v>IE,National</v>
      </c>
      <c r="E16" t="s">
        <v>59</v>
      </c>
      <c r="F16" t="s">
        <v>32</v>
      </c>
      <c r="G16" t="s">
        <v>33</v>
      </c>
      <c r="H16" s="36">
        <v>4.0239683065477196</v>
      </c>
      <c r="I16" s="35">
        <v>4.3602102234671296</v>
      </c>
      <c r="J16" s="35">
        <v>3.5251257971202601</v>
      </c>
      <c r="K16" s="35">
        <f t="shared" si="0"/>
        <v>3.4314725583947805</v>
      </c>
      <c r="L16" s="35">
        <v>3.2441660809438213</v>
      </c>
      <c r="M16" s="39">
        <v>0</v>
      </c>
      <c r="P16" s="1"/>
    </row>
    <row r="17" spans="3:16" x14ac:dyDescent="0.25">
      <c r="D17" t="str">
        <f>_xlfn.TEXTJOIN(",",TRUE,Regions!$C$3)</f>
        <v>IE</v>
      </c>
      <c r="E17" t="s">
        <v>59</v>
      </c>
      <c r="F17" t="s">
        <v>34</v>
      </c>
      <c r="G17" t="s">
        <v>35</v>
      </c>
      <c r="H17" s="36">
        <f>VLOOKUP(F17,'BY-Demands'!$I$5:$J$38,2,FALSE)</f>
        <v>14.5565610923972</v>
      </c>
      <c r="I17" s="35">
        <v>14.87639834</v>
      </c>
      <c r="J17" s="35">
        <v>10.76129175</v>
      </c>
      <c r="K17" s="38">
        <v>16.798154247711324</v>
      </c>
      <c r="L17" s="35">
        <v>18.550648173612263</v>
      </c>
      <c r="M17" s="39">
        <v>0</v>
      </c>
      <c r="P17" s="1"/>
    </row>
    <row r="18" spans="3:16" x14ac:dyDescent="0.25">
      <c r="D18" t="str">
        <f>_xlfn.TEXTJOIN(",",TRUE,Regions!$C$3)</f>
        <v>IE</v>
      </c>
      <c r="E18" t="s">
        <v>59</v>
      </c>
      <c r="F18" t="s">
        <v>36</v>
      </c>
      <c r="G18" t="s">
        <v>37</v>
      </c>
      <c r="H18" s="36">
        <f>VLOOKUP(F18,'BY-Demands'!$I$5:$J$38,2,FALSE)</f>
        <v>31.276118540281001</v>
      </c>
      <c r="I18" s="35">
        <v>31.984256429999999</v>
      </c>
      <c r="J18" s="35">
        <v>23.13677727</v>
      </c>
      <c r="K18" s="38">
        <v>30.018312954312446</v>
      </c>
      <c r="L18" s="35">
        <v>30.011573675084005</v>
      </c>
      <c r="M18" s="39">
        <v>0</v>
      </c>
      <c r="P18" s="1"/>
    </row>
    <row r="19" spans="3:16" x14ac:dyDescent="0.25">
      <c r="D19" t="str">
        <f>_xlfn.TEXTJOIN(",",TRUE,Regions!$C$3)</f>
        <v>IE</v>
      </c>
      <c r="E19" t="s">
        <v>59</v>
      </c>
      <c r="F19" t="s">
        <v>38</v>
      </c>
      <c r="G19" t="s">
        <v>39</v>
      </c>
      <c r="H19" s="36">
        <f>VLOOKUP(F19,'BY-Demands'!$I$5:$J$38,2,FALSE)</f>
        <v>27.131577542973599</v>
      </c>
      <c r="I19" s="35">
        <v>27.52133693</v>
      </c>
      <c r="J19" s="35">
        <v>19.908389740000001</v>
      </c>
      <c r="K19" s="38">
        <v>25.857221286837778</v>
      </c>
      <c r="L19" s="35">
        <v>25.788290151303741</v>
      </c>
      <c r="M19" s="39">
        <v>0</v>
      </c>
      <c r="P19" s="1"/>
    </row>
    <row r="20" spans="3:16" x14ac:dyDescent="0.25">
      <c r="D20" t="str">
        <f>_xlfn.TEXTJOIN(",",TRUE,Regions!$C$3)</f>
        <v>IE</v>
      </c>
      <c r="E20" t="s">
        <v>59</v>
      </c>
      <c r="F20" t="s">
        <v>40</v>
      </c>
      <c r="G20" t="s">
        <v>41</v>
      </c>
      <c r="H20" s="36">
        <f>VLOOKUP(F20,'BY-Demands'!$I$5:$J$38,2,FALSE)</f>
        <v>11.625551</v>
      </c>
      <c r="I20" s="35">
        <v>14.23064449</v>
      </c>
      <c r="J20" s="35">
        <v>11.754512350000001</v>
      </c>
      <c r="K20" s="35">
        <f t="shared" ref="K20:K25" si="1">(J20*2/3)+(L20/3)</f>
        <v>10.986341566666667</v>
      </c>
      <c r="L20" s="35">
        <v>9.4499999999999993</v>
      </c>
      <c r="M20" s="39">
        <v>0</v>
      </c>
      <c r="P20" s="1"/>
    </row>
    <row r="21" spans="3:16" x14ac:dyDescent="0.25">
      <c r="D21" t="str">
        <f>_xlfn.TEXTJOIN(",",TRUE,Regions!$C$3)</f>
        <v>IE</v>
      </c>
      <c r="E21" t="s">
        <v>59</v>
      </c>
      <c r="F21" t="s">
        <v>42</v>
      </c>
      <c r="G21" t="s">
        <v>43</v>
      </c>
      <c r="H21" s="36">
        <f>VLOOKUP(F21,'BY-Demands'!$I$5:$J$38,2,FALSE)</f>
        <v>7.7245727925227703</v>
      </c>
      <c r="I21" s="35">
        <v>10.927548</v>
      </c>
      <c r="J21" s="35">
        <v>9.9341345454545458</v>
      </c>
      <c r="K21" s="35">
        <v>0</v>
      </c>
      <c r="L21" s="35">
        <v>0</v>
      </c>
      <c r="M21" s="39">
        <v>0</v>
      </c>
      <c r="P21" s="1"/>
    </row>
    <row r="22" spans="3:16" x14ac:dyDescent="0.25">
      <c r="D22" t="str">
        <f>_xlfn.TEXTJOIN(",",TRUE,Regions!$C$3)</f>
        <v>IE</v>
      </c>
      <c r="E22" t="s">
        <v>59</v>
      </c>
      <c r="F22" t="s">
        <v>44</v>
      </c>
      <c r="G22" t="s">
        <v>45</v>
      </c>
      <c r="H22" s="36">
        <f>VLOOKUP(F22,'BY-Demands'!$I$5:$J$38,2,FALSE)</f>
        <v>3.5132998087277101</v>
      </c>
      <c r="I22" s="35">
        <v>4.2966351471015702</v>
      </c>
      <c r="J22" s="35">
        <v>4.4094344637268001</v>
      </c>
      <c r="K22" s="35">
        <f t="shared" si="1"/>
        <v>4.1107229120604369</v>
      </c>
      <c r="L22" s="35">
        <f>H22</f>
        <v>3.5132998087277101</v>
      </c>
      <c r="M22" s="39">
        <v>0</v>
      </c>
      <c r="P22" s="1"/>
    </row>
    <row r="23" spans="3:16" x14ac:dyDescent="0.25">
      <c r="D23" t="str">
        <f>_xlfn.TEXTJOIN(",",TRUE,Regions!$C$3)</f>
        <v>IE</v>
      </c>
      <c r="E23" t="s">
        <v>59</v>
      </c>
      <c r="F23" t="s">
        <v>46</v>
      </c>
      <c r="G23" t="s">
        <v>47</v>
      </c>
      <c r="H23" s="36">
        <f>VLOOKUP(F23,'BY-Demands'!$I$5:$J$38,2,FALSE)</f>
        <v>21.784659175997099</v>
      </c>
      <c r="I23" s="35">
        <v>13.63038308</v>
      </c>
      <c r="J23" s="35">
        <v>13.57977245</v>
      </c>
      <c r="K23" s="35">
        <v>0</v>
      </c>
      <c r="L23" s="35">
        <v>0</v>
      </c>
      <c r="M23" s="39">
        <v>0</v>
      </c>
      <c r="P23" s="1"/>
    </row>
    <row r="24" spans="3:16" x14ac:dyDescent="0.25">
      <c r="D24" t="str">
        <f>_xlfn.TEXTJOIN(",",TRUE,Regions!$C$3)</f>
        <v>IE</v>
      </c>
      <c r="E24" t="s">
        <v>59</v>
      </c>
      <c r="F24" t="s">
        <v>48</v>
      </c>
      <c r="G24" t="s">
        <v>49</v>
      </c>
      <c r="H24" s="36">
        <f>VLOOKUP(F24,'BY-Demands'!$I$5:$J$38,2,FALSE)</f>
        <v>0.23349320028657899</v>
      </c>
      <c r="I24" s="35">
        <v>0.23</v>
      </c>
      <c r="J24" s="35">
        <v>0.23</v>
      </c>
      <c r="K24" s="35">
        <f t="shared" si="1"/>
        <v>0.23116440009552636</v>
      </c>
      <c r="L24" s="35">
        <f>H24</f>
        <v>0.23349320028657899</v>
      </c>
      <c r="M24" s="39">
        <v>0</v>
      </c>
      <c r="P24" s="1"/>
    </row>
    <row r="25" spans="3:16" x14ac:dyDescent="0.25">
      <c r="D25" t="str">
        <f>_xlfn.TEXTJOIN(",",TRUE,Regions!$C$3)</f>
        <v>IE</v>
      </c>
      <c r="E25" t="s">
        <v>59</v>
      </c>
      <c r="F25" t="s">
        <v>50</v>
      </c>
      <c r="G25" t="s">
        <v>51</v>
      </c>
      <c r="H25" s="36">
        <f>VLOOKUP(F25,'BY-Demands'!$I$5:$J$38,2,FALSE)</f>
        <v>45.935836654432002</v>
      </c>
      <c r="I25" s="35">
        <v>46.104277330000002</v>
      </c>
      <c r="J25" s="35">
        <v>46.814427170000002</v>
      </c>
      <c r="K25" s="35">
        <f t="shared" si="1"/>
        <v>46.521563664810671</v>
      </c>
      <c r="L25" s="35">
        <f>H25</f>
        <v>45.935836654432002</v>
      </c>
      <c r="M25" s="39">
        <v>0</v>
      </c>
      <c r="P25" s="1"/>
    </row>
    <row r="26" spans="3:16" x14ac:dyDescent="0.25">
      <c r="D26" t="str">
        <f>_xlfn.TEXTJOIN(",",TRUE,Regions!$C$3,Regions!$D$3)</f>
        <v>IE,National</v>
      </c>
      <c r="E26" t="s">
        <v>59</v>
      </c>
      <c r="F26" t="s">
        <v>160</v>
      </c>
      <c r="G26" t="s">
        <v>161</v>
      </c>
      <c r="H26" s="36">
        <v>28.901664567933956</v>
      </c>
      <c r="I26" s="37">
        <v>29.285472960899106</v>
      </c>
      <c r="J26" s="37">
        <v>29.618106901468909</v>
      </c>
      <c r="K26" s="35">
        <f>J26*2/3+L26*1/3</f>
        <v>30.669454951005577</v>
      </c>
      <c r="L26" s="35">
        <v>32.772151050078904</v>
      </c>
      <c r="M26" s="39">
        <v>0</v>
      </c>
    </row>
    <row r="27" spans="3:16" x14ac:dyDescent="0.25">
      <c r="D27" t="str">
        <f>_xlfn.TEXTJOIN(",",TRUE,Regions!$C$3,Regions!$D$3)</f>
        <v>IE,National</v>
      </c>
      <c r="E27" t="s">
        <v>59</v>
      </c>
      <c r="F27" t="s">
        <v>162</v>
      </c>
      <c r="G27" t="s">
        <v>163</v>
      </c>
      <c r="H27" s="36">
        <v>58.151541961987604</v>
      </c>
      <c r="I27" s="37">
        <v>58.923782945423504</v>
      </c>
      <c r="J27" s="37">
        <v>59.593058464401295</v>
      </c>
      <c r="K27" s="35">
        <f>J27*2/3+L27*1/3</f>
        <v>61.758486976267527</v>
      </c>
      <c r="L27" s="35">
        <v>66.089343999999997</v>
      </c>
      <c r="M27" s="39">
        <v>0</v>
      </c>
    </row>
    <row r="28" spans="3:16" x14ac:dyDescent="0.25">
      <c r="D28" t="str">
        <f>_xlfn.TEXTJOIN(",",TRUE,Regions!$C$3,Regions!$D$3)</f>
        <v>IE,National</v>
      </c>
      <c r="E28" t="s">
        <v>59</v>
      </c>
      <c r="F28" t="s">
        <v>164</v>
      </c>
      <c r="G28" t="s">
        <v>165</v>
      </c>
      <c r="H28" s="36">
        <v>5.6291760000000002</v>
      </c>
      <c r="I28" s="36"/>
      <c r="J28" s="36"/>
      <c r="K28" s="37">
        <v>40.299999999999997</v>
      </c>
      <c r="L28" s="35">
        <v>40.299999999999997</v>
      </c>
      <c r="M28" s="39">
        <v>0</v>
      </c>
    </row>
    <row r="29" spans="3:16" x14ac:dyDescent="0.25">
      <c r="D29" t="str">
        <f>_xlfn.TEXTJOIN(",",TRUE,Regions!$C$3,Regions!$D$3)</f>
        <v>IE,National</v>
      </c>
      <c r="E29" t="s">
        <v>59</v>
      </c>
      <c r="F29" t="s">
        <v>166</v>
      </c>
      <c r="G29" t="s">
        <v>167</v>
      </c>
      <c r="H29" s="36">
        <v>0.48</v>
      </c>
      <c r="I29" s="36"/>
      <c r="J29" s="36"/>
      <c r="K29" s="36">
        <v>0.5</v>
      </c>
      <c r="L29" s="35">
        <v>0.54</v>
      </c>
      <c r="M29" s="39">
        <v>0</v>
      </c>
    </row>
    <row r="30" spans="3:16" x14ac:dyDescent="0.25">
      <c r="H30" s="1"/>
      <c r="I30" s="1"/>
      <c r="J30" s="1"/>
      <c r="K30" s="1"/>
    </row>
    <row r="31" spans="3:16" x14ac:dyDescent="0.25">
      <c r="H31" s="1"/>
      <c r="I31" s="1"/>
      <c r="J31" s="1"/>
      <c r="K31" s="1"/>
    </row>
    <row r="32" spans="3:16" x14ac:dyDescent="0.25">
      <c r="C32" t="s">
        <v>149</v>
      </c>
      <c r="D32" t="s">
        <v>0</v>
      </c>
      <c r="H32" s="1"/>
      <c r="I32" s="1"/>
      <c r="J32" s="1"/>
      <c r="K32" s="1"/>
    </row>
    <row r="33" spans="3:43" ht="15.75" thickBot="1" x14ac:dyDescent="0.3">
      <c r="C33" s="13" t="s">
        <v>1</v>
      </c>
      <c r="D33" s="13" t="s">
        <v>2</v>
      </c>
      <c r="E33" s="13" t="s">
        <v>3</v>
      </c>
      <c r="F33" s="13" t="s">
        <v>183</v>
      </c>
      <c r="G33" s="13" t="s">
        <v>184</v>
      </c>
      <c r="H33" s="13" t="s">
        <v>4</v>
      </c>
      <c r="I33" s="13" t="s">
        <v>5</v>
      </c>
      <c r="J33" s="13">
        <v>2018</v>
      </c>
      <c r="K33" s="13">
        <v>2019</v>
      </c>
      <c r="L33" s="13">
        <v>2020</v>
      </c>
      <c r="M33" s="13">
        <v>2021</v>
      </c>
      <c r="N33" s="13">
        <v>2022</v>
      </c>
      <c r="O33" s="13">
        <v>2023</v>
      </c>
      <c r="P33" s="13">
        <v>2024</v>
      </c>
      <c r="Q33" s="13">
        <v>2025</v>
      </c>
      <c r="R33" s="13">
        <v>2026</v>
      </c>
      <c r="S33" s="13">
        <v>2027</v>
      </c>
      <c r="T33" s="13">
        <v>2028</v>
      </c>
      <c r="U33" s="13">
        <v>2029</v>
      </c>
      <c r="V33" s="13">
        <v>2030</v>
      </c>
      <c r="W33" s="13">
        <v>2031</v>
      </c>
      <c r="X33" s="13">
        <v>2032</v>
      </c>
      <c r="Y33" s="13">
        <v>2033</v>
      </c>
      <c r="Z33" s="13">
        <v>2034</v>
      </c>
      <c r="AA33" s="13">
        <v>2035</v>
      </c>
      <c r="AB33" s="13">
        <v>2036</v>
      </c>
      <c r="AC33" s="13">
        <v>2037</v>
      </c>
      <c r="AD33" s="13">
        <v>2038</v>
      </c>
      <c r="AE33" s="13">
        <v>2039</v>
      </c>
      <c r="AF33" s="13">
        <v>2040</v>
      </c>
      <c r="AG33" s="13">
        <v>2041</v>
      </c>
      <c r="AH33" s="13">
        <v>2042</v>
      </c>
      <c r="AI33" s="13">
        <v>2043</v>
      </c>
      <c r="AJ33" s="13">
        <v>2044</v>
      </c>
      <c r="AK33" s="13">
        <v>2045</v>
      </c>
      <c r="AL33" s="13">
        <v>2046</v>
      </c>
      <c r="AM33" s="13">
        <v>2047</v>
      </c>
      <c r="AN33" s="13">
        <v>2048</v>
      </c>
      <c r="AO33" s="13">
        <v>2049</v>
      </c>
      <c r="AP33" s="13">
        <v>2050</v>
      </c>
      <c r="AQ33" s="13" t="s">
        <v>186</v>
      </c>
    </row>
    <row r="34" spans="3:43" x14ac:dyDescent="0.25">
      <c r="D34" t="s">
        <v>59</v>
      </c>
      <c r="E34" t="s">
        <v>185</v>
      </c>
      <c r="H34" s="1" t="s">
        <v>52</v>
      </c>
      <c r="I34" s="1" t="s">
        <v>53</v>
      </c>
      <c r="J34" s="1">
        <v>206.79888500000001</v>
      </c>
      <c r="K34" s="1">
        <v>227.33367966704699</v>
      </c>
      <c r="L34">
        <v>234.01489904006499</v>
      </c>
      <c r="M34">
        <v>250.52243040236399</v>
      </c>
      <c r="N34">
        <v>265.47273899323898</v>
      </c>
      <c r="O34">
        <v>279.23643876610601</v>
      </c>
      <c r="P34">
        <v>291.97758934464099</v>
      </c>
      <c r="Q34">
        <v>303.745747309416</v>
      </c>
      <c r="R34">
        <v>314.88867210903697</v>
      </c>
      <c r="S34">
        <v>325.448418136599</v>
      </c>
      <c r="T34">
        <v>335.72138230120601</v>
      </c>
      <c r="U34">
        <v>345.60194314472</v>
      </c>
      <c r="V34">
        <v>355.09166996739799</v>
      </c>
      <c r="W34">
        <v>372.33998569365798</v>
      </c>
      <c r="X34">
        <v>385.16674421872602</v>
      </c>
      <c r="Y34">
        <v>398.22461473825501</v>
      </c>
      <c r="Z34">
        <v>411.45770972769901</v>
      </c>
      <c r="AA34">
        <v>424.76161479887702</v>
      </c>
      <c r="AB34">
        <v>438.12862011422999</v>
      </c>
      <c r="AC34">
        <v>451.68804802308699</v>
      </c>
      <c r="AD34">
        <v>465.40875684082903</v>
      </c>
      <c r="AE34">
        <v>479.13103817121703</v>
      </c>
      <c r="AF34">
        <v>492.828423833106</v>
      </c>
      <c r="AG34">
        <v>496.36472594874499</v>
      </c>
      <c r="AH34">
        <v>514.52001380752995</v>
      </c>
      <c r="AI34">
        <v>530.17405404626902</v>
      </c>
      <c r="AJ34">
        <v>544.19495314722303</v>
      </c>
      <c r="AK34">
        <v>558.26962802562196</v>
      </c>
      <c r="AL34">
        <v>572.38852326507094</v>
      </c>
      <c r="AM34">
        <v>586.53294139438299</v>
      </c>
      <c r="AN34">
        <v>600.68795864299398</v>
      </c>
      <c r="AO34">
        <v>614.82387830734103</v>
      </c>
      <c r="AP34">
        <v>628.93152164032301</v>
      </c>
      <c r="AQ34" s="39">
        <v>0</v>
      </c>
    </row>
    <row r="35" spans="3:43" x14ac:dyDescent="0.25">
      <c r="D35" t="s">
        <v>59</v>
      </c>
      <c r="E35" t="s">
        <v>185</v>
      </c>
      <c r="H35" s="1" t="s">
        <v>54</v>
      </c>
      <c r="I35" s="1" t="s">
        <v>55</v>
      </c>
      <c r="J35" s="1">
        <v>766.351721</v>
      </c>
      <c r="K35" s="1">
        <v>805.70916346620595</v>
      </c>
      <c r="L35">
        <v>818.79213614191099</v>
      </c>
      <c r="M35">
        <v>828.23348265178799</v>
      </c>
      <c r="N35">
        <v>837.71211748108306</v>
      </c>
      <c r="O35">
        <v>847.44596259241098</v>
      </c>
      <c r="P35">
        <v>857.22660991181897</v>
      </c>
      <c r="Q35">
        <v>866.69288183161598</v>
      </c>
      <c r="R35">
        <v>876.45317782380505</v>
      </c>
      <c r="S35">
        <v>886.30184769788696</v>
      </c>
      <c r="T35">
        <v>896.78868422421601</v>
      </c>
      <c r="U35">
        <v>907.41397234982298</v>
      </c>
      <c r="V35">
        <v>918.02415110284801</v>
      </c>
      <c r="W35">
        <v>926.06233489012698</v>
      </c>
      <c r="X35">
        <v>935.42249419952896</v>
      </c>
      <c r="Y35">
        <v>944.78624082315798</v>
      </c>
      <c r="Z35">
        <v>954.01952778809903</v>
      </c>
      <c r="AA35">
        <v>962.89022086688499</v>
      </c>
      <c r="AB35">
        <v>971.40101477560995</v>
      </c>
      <c r="AC35">
        <v>979.85184308314797</v>
      </c>
      <c r="AD35">
        <v>988.17666058914301</v>
      </c>
      <c r="AE35">
        <v>996.04767237168198</v>
      </c>
      <c r="AF35">
        <v>1003.43540212397</v>
      </c>
      <c r="AG35">
        <v>1003.61497030569</v>
      </c>
      <c r="AH35">
        <v>1009.1830944926101</v>
      </c>
      <c r="AI35">
        <v>1016.05596064786</v>
      </c>
      <c r="AJ35">
        <v>1022.6819321704</v>
      </c>
      <c r="AK35">
        <v>1029.0480878439801</v>
      </c>
      <c r="AL35">
        <v>1035.14898193112</v>
      </c>
      <c r="AM35">
        <v>1040.9634765099099</v>
      </c>
      <c r="AN35">
        <v>1046.47869262623</v>
      </c>
      <c r="AO35">
        <v>1051.6575592105</v>
      </c>
      <c r="AP35">
        <v>1056.50027926231</v>
      </c>
      <c r="AQ35" s="39">
        <v>0</v>
      </c>
    </row>
    <row r="36" spans="3:43" x14ac:dyDescent="0.25">
      <c r="D36" t="s">
        <v>59</v>
      </c>
      <c r="E36" t="s">
        <v>185</v>
      </c>
      <c r="H36" s="1" t="s">
        <v>56</v>
      </c>
      <c r="I36" s="1" t="s">
        <v>57</v>
      </c>
      <c r="J36" s="1">
        <v>724.42972899999995</v>
      </c>
      <c r="K36" s="1">
        <v>756.93265686674704</v>
      </c>
      <c r="L36">
        <v>768.29446481802404</v>
      </c>
      <c r="M36">
        <v>772.86208694584798</v>
      </c>
      <c r="N36">
        <v>777.95194352567796</v>
      </c>
      <c r="O36">
        <v>783.67269864148204</v>
      </c>
      <c r="P36">
        <v>789.75930268250397</v>
      </c>
      <c r="Q36">
        <v>795.82537085896797</v>
      </c>
      <c r="R36">
        <v>802.38775006715798</v>
      </c>
      <c r="S36">
        <v>809.22213416551403</v>
      </c>
      <c r="T36">
        <v>816.80113347457802</v>
      </c>
      <c r="U36">
        <v>824.64428658311704</v>
      </c>
      <c r="V36">
        <v>832.59337892975498</v>
      </c>
      <c r="W36">
        <v>835.494721776652</v>
      </c>
      <c r="X36">
        <v>841.12386901591697</v>
      </c>
      <c r="Y36">
        <v>846.68490394820003</v>
      </c>
      <c r="Z36">
        <v>852.05750789504805</v>
      </c>
      <c r="AA36">
        <v>857.03569133233998</v>
      </c>
      <c r="AB36">
        <v>861.62461714738197</v>
      </c>
      <c r="AC36">
        <v>866.09217418652202</v>
      </c>
      <c r="AD36">
        <v>870.38020137632998</v>
      </c>
      <c r="AE36">
        <v>874.20163295403097</v>
      </c>
      <c r="AF36">
        <v>877.53441615506995</v>
      </c>
      <c r="AG36">
        <v>877.71565965240802</v>
      </c>
      <c r="AH36">
        <v>877.87112006521807</v>
      </c>
      <c r="AI36">
        <v>878.89535131181003</v>
      </c>
      <c r="AJ36">
        <v>881.34522505719599</v>
      </c>
      <c r="AK36">
        <v>883.51153419697505</v>
      </c>
      <c r="AL36">
        <v>885.39165384489604</v>
      </c>
      <c r="AM36">
        <v>886.96968161539996</v>
      </c>
      <c r="AN36">
        <v>888.23702563617996</v>
      </c>
      <c r="AO36">
        <v>889.16483547498206</v>
      </c>
      <c r="AP36">
        <v>889.75617108824804</v>
      </c>
      <c r="AQ36" s="39">
        <v>0</v>
      </c>
    </row>
    <row r="37" spans="3:43" x14ac:dyDescent="0.25">
      <c r="H37" s="1"/>
      <c r="I37" s="1"/>
      <c r="J37" s="1"/>
      <c r="K37" s="1"/>
    </row>
    <row r="38" spans="3:43" x14ac:dyDescent="0.25">
      <c r="H38" s="1"/>
      <c r="I38" s="1"/>
      <c r="J38" s="1"/>
      <c r="K38" s="1"/>
    </row>
    <row r="39" spans="3:43" x14ac:dyDescent="0.25">
      <c r="H39" s="1"/>
      <c r="I39" s="1"/>
      <c r="J39" s="1"/>
      <c r="K39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982DE-1A8D-4D0C-9CD3-51B0DFFDA372}">
  <dimension ref="C4:N51"/>
  <sheetViews>
    <sheetView topLeftCell="A2" workbookViewId="0">
      <selection activeCell="H2" sqref="H2"/>
    </sheetView>
  </sheetViews>
  <sheetFormatPr defaultRowHeight="15" x14ac:dyDescent="0.25"/>
  <cols>
    <col min="3" max="3" width="9.85546875" bestFit="1" customWidth="1"/>
    <col min="5" max="5" width="15" bestFit="1" customWidth="1"/>
    <col min="9" max="11" width="14.5703125" customWidth="1"/>
    <col min="14" max="14" width="11.5703125" bestFit="1" customWidth="1"/>
  </cols>
  <sheetData>
    <row r="4" spans="3:14" ht="15.75" thickBot="1" x14ac:dyDescent="0.3">
      <c r="C4" s="25" t="s">
        <v>150</v>
      </c>
      <c r="I4" s="26"/>
      <c r="J4" s="26"/>
      <c r="K4" s="26"/>
    </row>
    <row r="5" spans="3:14" ht="25.5" x14ac:dyDescent="0.25">
      <c r="C5" s="27" t="s">
        <v>65</v>
      </c>
      <c r="D5" s="27" t="s">
        <v>1</v>
      </c>
      <c r="E5" s="27" t="s">
        <v>2</v>
      </c>
      <c r="F5" s="27" t="s">
        <v>61</v>
      </c>
      <c r="G5" s="27" t="s">
        <v>58</v>
      </c>
      <c r="H5" s="27" t="str">
        <f>IF(Regions!D5&lt;&gt;"",Regions!D5,"*")</f>
        <v>National</v>
      </c>
      <c r="I5" s="27" t="s">
        <v>4</v>
      </c>
      <c r="J5" s="27" t="s">
        <v>156</v>
      </c>
      <c r="K5" s="27" t="s">
        <v>151</v>
      </c>
      <c r="L5" s="27" t="s">
        <v>152</v>
      </c>
    </row>
    <row r="6" spans="3:14" x14ac:dyDescent="0.25">
      <c r="C6" s="28" t="s">
        <v>153</v>
      </c>
      <c r="D6" s="28"/>
      <c r="E6" s="28" t="s">
        <v>155</v>
      </c>
      <c r="F6" s="28"/>
      <c r="G6" s="28"/>
      <c r="H6" s="28"/>
      <c r="I6" s="28"/>
      <c r="J6" s="28"/>
      <c r="K6" s="28"/>
      <c r="L6" s="28"/>
      <c r="N6" s="30"/>
    </row>
    <row r="7" spans="3:14" x14ac:dyDescent="0.25">
      <c r="C7" s="29"/>
      <c r="D7" s="29"/>
      <c r="E7" t="s">
        <v>154</v>
      </c>
      <c r="F7" s="33">
        <v>2020</v>
      </c>
      <c r="G7" s="31">
        <v>1.6534164675637491E-2</v>
      </c>
      <c r="H7" s="31">
        <v>1.6534164675637491E-2</v>
      </c>
      <c r="I7" t="s">
        <v>134</v>
      </c>
      <c r="J7" t="s">
        <v>134</v>
      </c>
      <c r="K7" t="s">
        <v>158</v>
      </c>
      <c r="L7" s="29"/>
    </row>
    <row r="8" spans="3:14" x14ac:dyDescent="0.25">
      <c r="C8" s="29"/>
      <c r="D8" s="29"/>
      <c r="E8" t="s">
        <v>154</v>
      </c>
      <c r="F8" s="33">
        <v>2020</v>
      </c>
      <c r="G8" s="31">
        <v>2.9990596485367418E-2</v>
      </c>
      <c r="H8" s="31">
        <v>2.9990596485367418E-2</v>
      </c>
      <c r="I8" t="s">
        <v>135</v>
      </c>
      <c r="J8" t="s">
        <v>135</v>
      </c>
      <c r="K8" t="s">
        <v>158</v>
      </c>
      <c r="L8" s="29"/>
    </row>
    <row r="9" spans="3:14" x14ac:dyDescent="0.25">
      <c r="C9" s="29"/>
      <c r="D9" s="29"/>
      <c r="E9" t="s">
        <v>154</v>
      </c>
      <c r="F9" s="33">
        <v>2020</v>
      </c>
      <c r="G9" s="31">
        <v>5.2849616307060754E-2</v>
      </c>
      <c r="H9" s="31">
        <v>5.2849616307060754E-2</v>
      </c>
      <c r="I9" t="s">
        <v>136</v>
      </c>
      <c r="J9" t="s">
        <v>136</v>
      </c>
      <c r="K9" t="s">
        <v>158</v>
      </c>
      <c r="L9" s="29"/>
    </row>
    <row r="10" spans="3:14" x14ac:dyDescent="0.25">
      <c r="C10" s="29" t="s">
        <v>159</v>
      </c>
      <c r="D10" s="29"/>
      <c r="E10" t="s">
        <v>154</v>
      </c>
      <c r="F10" s="33">
        <v>2020</v>
      </c>
      <c r="G10" s="31">
        <v>0</v>
      </c>
      <c r="H10" s="31">
        <v>0</v>
      </c>
      <c r="I10" t="s">
        <v>137</v>
      </c>
      <c r="J10" t="s">
        <v>137</v>
      </c>
      <c r="K10" t="s">
        <v>158</v>
      </c>
      <c r="L10" s="29"/>
    </row>
    <row r="11" spans="3:14" x14ac:dyDescent="0.25">
      <c r="C11" s="29" t="s">
        <v>159</v>
      </c>
      <c r="D11" s="29"/>
      <c r="E11" t="s">
        <v>154</v>
      </c>
      <c r="F11" s="33">
        <v>2020</v>
      </c>
      <c r="G11" s="31">
        <v>0</v>
      </c>
      <c r="H11" s="31">
        <v>0</v>
      </c>
      <c r="I11" t="s">
        <v>138</v>
      </c>
      <c r="J11" t="s">
        <v>138</v>
      </c>
      <c r="K11" t="s">
        <v>158</v>
      </c>
      <c r="L11" s="29"/>
    </row>
    <row r="12" spans="3:14" x14ac:dyDescent="0.25">
      <c r="C12" s="29" t="s">
        <v>159</v>
      </c>
      <c r="D12" s="29"/>
      <c r="E12" t="s">
        <v>154</v>
      </c>
      <c r="F12" s="33">
        <v>2020</v>
      </c>
      <c r="G12" s="31">
        <v>0</v>
      </c>
      <c r="H12" s="31">
        <v>0</v>
      </c>
      <c r="I12" t="s">
        <v>139</v>
      </c>
      <c r="J12" t="s">
        <v>139</v>
      </c>
      <c r="K12" t="s">
        <v>158</v>
      </c>
      <c r="L12" s="29"/>
    </row>
    <row r="13" spans="3:14" x14ac:dyDescent="0.25">
      <c r="C13" s="29"/>
      <c r="D13" s="29"/>
      <c r="E13" t="s">
        <v>154</v>
      </c>
      <c r="F13" s="33">
        <v>2020</v>
      </c>
      <c r="G13" s="31">
        <v>1.3128101846771158E-2</v>
      </c>
      <c r="H13" s="31">
        <v>1.3128101846771158E-2</v>
      </c>
      <c r="I13" t="s">
        <v>140</v>
      </c>
      <c r="J13" t="s">
        <v>140</v>
      </c>
      <c r="K13" t="s">
        <v>158</v>
      </c>
      <c r="L13" s="29"/>
    </row>
    <row r="14" spans="3:14" x14ac:dyDescent="0.25">
      <c r="C14" s="29"/>
      <c r="D14" s="29"/>
      <c r="E14" t="s">
        <v>154</v>
      </c>
      <c r="F14" s="33">
        <v>2020</v>
      </c>
      <c r="G14" s="31">
        <v>1.0994534987992988E-2</v>
      </c>
      <c r="H14" s="31">
        <v>1.0994534987992988E-2</v>
      </c>
      <c r="I14" t="s">
        <v>141</v>
      </c>
      <c r="J14" t="s">
        <v>141</v>
      </c>
      <c r="K14" t="s">
        <v>158</v>
      </c>
      <c r="L14" s="29"/>
    </row>
    <row r="15" spans="3:14" x14ac:dyDescent="0.25">
      <c r="C15" s="29"/>
      <c r="D15" s="29"/>
      <c r="E15" t="s">
        <v>154</v>
      </c>
      <c r="F15" s="33">
        <v>2020</v>
      </c>
      <c r="G15" s="31">
        <v>1.4648486376153701E-2</v>
      </c>
      <c r="H15" s="31">
        <v>1.4648486376153701E-2</v>
      </c>
      <c r="I15" t="s">
        <v>142</v>
      </c>
      <c r="J15" t="s">
        <v>142</v>
      </c>
      <c r="K15" t="s">
        <v>158</v>
      </c>
      <c r="L15" s="29"/>
    </row>
    <row r="16" spans="3:14" x14ac:dyDescent="0.25">
      <c r="C16" s="29"/>
      <c r="D16" s="29"/>
      <c r="E16" t="s">
        <v>154</v>
      </c>
      <c r="F16" s="33">
        <v>2020</v>
      </c>
      <c r="G16" s="31">
        <v>6.4458708104453747E-4</v>
      </c>
      <c r="H16" s="31">
        <v>6.4458708104453747E-4</v>
      </c>
      <c r="I16" t="s">
        <v>143</v>
      </c>
      <c r="J16" t="s">
        <v>143</v>
      </c>
      <c r="K16" t="s">
        <v>158</v>
      </c>
      <c r="L16" s="29"/>
    </row>
    <row r="17" spans="3:12" x14ac:dyDescent="0.25">
      <c r="C17" s="29"/>
      <c r="D17" s="29"/>
      <c r="E17" t="s">
        <v>154</v>
      </c>
      <c r="F17" s="33">
        <v>2020</v>
      </c>
      <c r="G17" s="31">
        <v>9.1487081392159866E-4</v>
      </c>
      <c r="H17" s="31">
        <v>9.1487081392159866E-4</v>
      </c>
      <c r="I17" t="s">
        <v>144</v>
      </c>
      <c r="J17" t="s">
        <v>144</v>
      </c>
      <c r="K17" t="s">
        <v>158</v>
      </c>
      <c r="L17" s="29"/>
    </row>
    <row r="18" spans="3:12" x14ac:dyDescent="0.25">
      <c r="C18" s="29"/>
      <c r="D18" s="29"/>
      <c r="E18" t="s">
        <v>154</v>
      </c>
      <c r="F18" s="33">
        <v>2020</v>
      </c>
      <c r="G18" s="31">
        <v>1.5069837916185766E-3</v>
      </c>
      <c r="H18" s="31">
        <v>1.5069837916185766E-3</v>
      </c>
      <c r="I18" t="s">
        <v>145</v>
      </c>
      <c r="J18" t="s">
        <v>145</v>
      </c>
      <c r="K18" t="s">
        <v>158</v>
      </c>
      <c r="L18" s="29"/>
    </row>
    <row r="19" spans="3:12" x14ac:dyDescent="0.25">
      <c r="C19" s="29"/>
      <c r="D19" s="29"/>
      <c r="E19" t="s">
        <v>154</v>
      </c>
      <c r="F19" s="33">
        <v>2020</v>
      </c>
      <c r="G19" s="31">
        <v>1.9923424990874787E-4</v>
      </c>
      <c r="H19" s="31">
        <v>1.9923424990874787E-4</v>
      </c>
      <c r="I19" t="s">
        <v>146</v>
      </c>
      <c r="J19" t="s">
        <v>146</v>
      </c>
      <c r="K19" t="s">
        <v>158</v>
      </c>
      <c r="L19" s="29"/>
    </row>
    <row r="20" spans="3:12" x14ac:dyDescent="0.25">
      <c r="C20" s="29"/>
      <c r="D20" s="29"/>
      <c r="E20" t="s">
        <v>154</v>
      </c>
      <c r="F20" s="33">
        <v>2020</v>
      </c>
      <c r="G20" s="31">
        <v>3.8001436556751221E-4</v>
      </c>
      <c r="H20" s="31">
        <v>3.8001436556751221E-4</v>
      </c>
      <c r="I20" t="s">
        <v>147</v>
      </c>
      <c r="J20" t="s">
        <v>147</v>
      </c>
      <c r="K20" t="s">
        <v>158</v>
      </c>
      <c r="L20" s="29"/>
    </row>
    <row r="21" spans="3:12" x14ac:dyDescent="0.25">
      <c r="C21" s="29"/>
      <c r="D21" s="29"/>
      <c r="E21" t="s">
        <v>154</v>
      </c>
      <c r="F21" s="33">
        <v>2020</v>
      </c>
      <c r="G21" s="31">
        <v>4.7050395502371922E-4</v>
      </c>
      <c r="H21" s="31">
        <v>4.7050395502371922E-4</v>
      </c>
      <c r="I21" t="s">
        <v>148</v>
      </c>
      <c r="J21" t="s">
        <v>148</v>
      </c>
      <c r="K21" t="s">
        <v>158</v>
      </c>
      <c r="L21" s="29"/>
    </row>
    <row r="22" spans="3:12" x14ac:dyDescent="0.25">
      <c r="E22" t="s">
        <v>154</v>
      </c>
      <c r="F22">
        <v>2050</v>
      </c>
      <c r="G22" s="32">
        <v>1.031688375401618E-2</v>
      </c>
      <c r="H22">
        <v>1.031688375401618E-2</v>
      </c>
      <c r="I22" t="s">
        <v>134</v>
      </c>
      <c r="J22" t="s">
        <v>134</v>
      </c>
      <c r="K22" t="s">
        <v>158</v>
      </c>
    </row>
    <row r="23" spans="3:12" x14ac:dyDescent="0.25">
      <c r="E23" t="s">
        <v>154</v>
      </c>
      <c r="F23">
        <v>2050</v>
      </c>
      <c r="G23" s="32">
        <v>1.031688375401618E-2</v>
      </c>
      <c r="H23">
        <v>1.031688375401618E-2</v>
      </c>
      <c r="I23" t="s">
        <v>135</v>
      </c>
      <c r="J23" t="s">
        <v>135</v>
      </c>
      <c r="K23" t="s">
        <v>158</v>
      </c>
    </row>
    <row r="24" spans="3:12" x14ac:dyDescent="0.25">
      <c r="E24" t="s">
        <v>154</v>
      </c>
      <c r="F24">
        <v>2050</v>
      </c>
      <c r="G24" s="32">
        <v>1.031688375401618E-2</v>
      </c>
      <c r="H24">
        <v>1.031688375401618E-2</v>
      </c>
      <c r="I24" t="s">
        <v>136</v>
      </c>
      <c r="J24" t="s">
        <v>136</v>
      </c>
      <c r="K24" t="s">
        <v>158</v>
      </c>
    </row>
    <row r="25" spans="3:12" x14ac:dyDescent="0.25">
      <c r="C25" t="s">
        <v>159</v>
      </c>
      <c r="E25" t="s">
        <v>154</v>
      </c>
      <c r="F25">
        <v>2050</v>
      </c>
      <c r="G25" s="32">
        <v>1.8402644937451934E-4</v>
      </c>
      <c r="H25">
        <v>1.8402644937451934E-4</v>
      </c>
      <c r="I25" t="s">
        <v>137</v>
      </c>
      <c r="J25" t="s">
        <v>137</v>
      </c>
      <c r="K25" t="s">
        <v>158</v>
      </c>
    </row>
    <row r="26" spans="3:12" x14ac:dyDescent="0.25">
      <c r="C26" t="s">
        <v>159</v>
      </c>
      <c r="E26" t="s">
        <v>154</v>
      </c>
      <c r="F26">
        <v>2050</v>
      </c>
      <c r="G26" s="32">
        <v>1.8402644937451934E-4</v>
      </c>
      <c r="H26">
        <v>1.8402644937451934E-4</v>
      </c>
      <c r="I26" t="s">
        <v>138</v>
      </c>
      <c r="J26" t="s">
        <v>138</v>
      </c>
      <c r="K26" t="s">
        <v>158</v>
      </c>
    </row>
    <row r="27" spans="3:12" x14ac:dyDescent="0.25">
      <c r="C27" t="s">
        <v>159</v>
      </c>
      <c r="E27" t="s">
        <v>154</v>
      </c>
      <c r="F27">
        <v>2050</v>
      </c>
      <c r="G27" s="32">
        <v>1.8402644937451934E-4</v>
      </c>
      <c r="H27">
        <v>1.8402644937451934E-4</v>
      </c>
      <c r="I27" t="s">
        <v>139</v>
      </c>
      <c r="J27" t="s">
        <v>139</v>
      </c>
      <c r="K27" t="s">
        <v>158</v>
      </c>
    </row>
    <row r="28" spans="3:12" x14ac:dyDescent="0.25">
      <c r="E28" t="s">
        <v>154</v>
      </c>
      <c r="F28">
        <v>2050</v>
      </c>
      <c r="G28" s="32">
        <v>5.4676481366779635E-3</v>
      </c>
      <c r="H28">
        <v>5.4676481366779635E-3</v>
      </c>
      <c r="I28" t="s">
        <v>140</v>
      </c>
      <c r="J28" t="s">
        <v>140</v>
      </c>
      <c r="K28" t="s">
        <v>158</v>
      </c>
    </row>
    <row r="29" spans="3:12" x14ac:dyDescent="0.25">
      <c r="E29" t="s">
        <v>154</v>
      </c>
      <c r="F29">
        <v>2050</v>
      </c>
      <c r="G29" s="32">
        <v>5.4676481366779635E-3</v>
      </c>
      <c r="H29">
        <v>5.4676481366779635E-3</v>
      </c>
      <c r="I29" t="s">
        <v>141</v>
      </c>
      <c r="J29" t="s">
        <v>141</v>
      </c>
      <c r="K29" t="s">
        <v>158</v>
      </c>
    </row>
    <row r="30" spans="3:12" x14ac:dyDescent="0.25">
      <c r="E30" t="s">
        <v>154</v>
      </c>
      <c r="F30">
        <v>2050</v>
      </c>
      <c r="G30" s="32">
        <v>5.4676481366779635E-3</v>
      </c>
      <c r="H30">
        <v>5.4676481366779635E-3</v>
      </c>
      <c r="I30" t="s">
        <v>142</v>
      </c>
      <c r="J30" t="s">
        <v>142</v>
      </c>
      <c r="K30" t="s">
        <v>158</v>
      </c>
    </row>
    <row r="31" spans="3:12" x14ac:dyDescent="0.25">
      <c r="E31" t="s">
        <v>154</v>
      </c>
      <c r="F31">
        <v>2050</v>
      </c>
      <c r="G31" s="32">
        <v>9.2405926458938932E-4</v>
      </c>
      <c r="H31">
        <v>9.2405926458938932E-4</v>
      </c>
      <c r="I31" t="s">
        <v>143</v>
      </c>
      <c r="J31" t="s">
        <v>143</v>
      </c>
      <c r="K31" t="s">
        <v>158</v>
      </c>
    </row>
    <row r="32" spans="3:12" x14ac:dyDescent="0.25">
      <c r="E32" t="s">
        <v>154</v>
      </c>
      <c r="F32">
        <v>2050</v>
      </c>
      <c r="G32" s="32">
        <v>9.2405926458938932E-4</v>
      </c>
      <c r="H32">
        <v>9.2405926458938932E-4</v>
      </c>
      <c r="I32" t="s">
        <v>144</v>
      </c>
      <c r="J32" t="s">
        <v>144</v>
      </c>
      <c r="K32" t="s">
        <v>158</v>
      </c>
    </row>
    <row r="33" spans="5:11" x14ac:dyDescent="0.25">
      <c r="E33" t="s">
        <v>154</v>
      </c>
      <c r="F33">
        <v>2050</v>
      </c>
      <c r="G33" s="32">
        <v>9.2405926458938932E-4</v>
      </c>
      <c r="H33">
        <v>9.2405926458938932E-4</v>
      </c>
      <c r="I33" t="s">
        <v>145</v>
      </c>
      <c r="J33" t="s">
        <v>145</v>
      </c>
      <c r="K33" t="s">
        <v>158</v>
      </c>
    </row>
    <row r="34" spans="5:11" x14ac:dyDescent="0.25">
      <c r="E34" t="s">
        <v>154</v>
      </c>
      <c r="F34">
        <v>2050</v>
      </c>
      <c r="G34" s="32">
        <v>1.4924076946288027E-3</v>
      </c>
      <c r="H34">
        <v>1.4924076946288027E-3</v>
      </c>
      <c r="I34" t="s">
        <v>146</v>
      </c>
      <c r="J34" t="s">
        <v>146</v>
      </c>
      <c r="K34" t="s">
        <v>158</v>
      </c>
    </row>
    <row r="35" spans="5:11" x14ac:dyDescent="0.25">
      <c r="E35" t="s">
        <v>154</v>
      </c>
      <c r="F35">
        <v>2050</v>
      </c>
      <c r="G35" s="32">
        <v>1.4924076946288027E-3</v>
      </c>
      <c r="H35">
        <v>1.4924076946288027E-3</v>
      </c>
      <c r="I35" t="s">
        <v>147</v>
      </c>
      <c r="J35" t="s">
        <v>147</v>
      </c>
      <c r="K35" t="s">
        <v>158</v>
      </c>
    </row>
    <row r="36" spans="5:11" x14ac:dyDescent="0.25">
      <c r="E36" t="s">
        <v>154</v>
      </c>
      <c r="F36">
        <v>2050</v>
      </c>
      <c r="G36" s="32">
        <v>1.4924076946288027E-3</v>
      </c>
      <c r="H36">
        <v>1.4924076946288027E-3</v>
      </c>
      <c r="I36" t="s">
        <v>148</v>
      </c>
      <c r="J36" t="s">
        <v>148</v>
      </c>
      <c r="K36" t="s">
        <v>158</v>
      </c>
    </row>
    <row r="37" spans="5:11" x14ac:dyDescent="0.25">
      <c r="E37" t="s">
        <v>154</v>
      </c>
      <c r="F37">
        <v>2050</v>
      </c>
      <c r="G37" s="32">
        <v>5.1051831876312761E-3</v>
      </c>
      <c r="H37">
        <v>5.1051831876312761E-3</v>
      </c>
      <c r="I37" t="s">
        <v>134</v>
      </c>
      <c r="J37" t="s">
        <v>134</v>
      </c>
      <c r="K37" t="s">
        <v>157</v>
      </c>
    </row>
    <row r="38" spans="5:11" x14ac:dyDescent="0.25">
      <c r="E38" t="s">
        <v>154</v>
      </c>
      <c r="F38">
        <v>2050</v>
      </c>
      <c r="G38" s="32">
        <v>5.1051831876312761E-3</v>
      </c>
      <c r="H38">
        <v>5.1051831876312761E-3</v>
      </c>
      <c r="I38" t="s">
        <v>135</v>
      </c>
      <c r="J38" t="s">
        <v>135</v>
      </c>
      <c r="K38" t="s">
        <v>157</v>
      </c>
    </row>
    <row r="39" spans="5:11" x14ac:dyDescent="0.25">
      <c r="E39" t="s">
        <v>154</v>
      </c>
      <c r="F39">
        <v>2050</v>
      </c>
      <c r="G39" s="32">
        <v>5.1051831876312761E-3</v>
      </c>
      <c r="H39">
        <v>5.1051831876312761E-3</v>
      </c>
      <c r="I39" t="s">
        <v>136</v>
      </c>
      <c r="J39" t="s">
        <v>136</v>
      </c>
      <c r="K39" t="s">
        <v>157</v>
      </c>
    </row>
    <row r="40" spans="5:11" x14ac:dyDescent="0.25">
      <c r="E40" t="s">
        <v>154</v>
      </c>
      <c r="F40">
        <v>2050</v>
      </c>
      <c r="G40" s="32">
        <v>9.1063227794977141E-5</v>
      </c>
      <c r="H40">
        <v>9.1063227794977141E-5</v>
      </c>
      <c r="I40" t="s">
        <v>137</v>
      </c>
      <c r="J40" t="s">
        <v>137</v>
      </c>
      <c r="K40" t="s">
        <v>157</v>
      </c>
    </row>
    <row r="41" spans="5:11" x14ac:dyDescent="0.25">
      <c r="E41" t="s">
        <v>154</v>
      </c>
      <c r="F41">
        <v>2050</v>
      </c>
      <c r="G41" s="32">
        <v>9.1063227794977141E-5</v>
      </c>
      <c r="H41">
        <v>9.1063227794977141E-5</v>
      </c>
      <c r="I41" t="s">
        <v>138</v>
      </c>
      <c r="J41" t="s">
        <v>138</v>
      </c>
      <c r="K41" t="s">
        <v>157</v>
      </c>
    </row>
    <row r="42" spans="5:11" x14ac:dyDescent="0.25">
      <c r="E42" t="s">
        <v>154</v>
      </c>
      <c r="F42">
        <v>2050</v>
      </c>
      <c r="G42" s="32">
        <v>9.1063227794977141E-5</v>
      </c>
      <c r="H42">
        <v>9.1063227794977141E-5</v>
      </c>
      <c r="I42" t="s">
        <v>139</v>
      </c>
      <c r="J42" t="s">
        <v>139</v>
      </c>
      <c r="K42" t="s">
        <v>157</v>
      </c>
    </row>
    <row r="43" spans="5:11" x14ac:dyDescent="0.25">
      <c r="E43" t="s">
        <v>154</v>
      </c>
      <c r="F43">
        <v>2050</v>
      </c>
      <c r="G43" s="32">
        <v>2.7055985129604311E-3</v>
      </c>
      <c r="H43">
        <v>2.7055985129604311E-3</v>
      </c>
      <c r="I43" t="s">
        <v>140</v>
      </c>
      <c r="J43" t="s">
        <v>140</v>
      </c>
      <c r="K43" t="s">
        <v>157</v>
      </c>
    </row>
    <row r="44" spans="5:11" x14ac:dyDescent="0.25">
      <c r="E44" t="s">
        <v>154</v>
      </c>
      <c r="F44">
        <v>2050</v>
      </c>
      <c r="G44" s="32">
        <v>2.7055985129604311E-3</v>
      </c>
      <c r="H44">
        <v>2.7055985129604311E-3</v>
      </c>
      <c r="I44" t="s">
        <v>141</v>
      </c>
      <c r="J44" t="s">
        <v>141</v>
      </c>
      <c r="K44" t="s">
        <v>157</v>
      </c>
    </row>
    <row r="45" spans="5:11" x14ac:dyDescent="0.25">
      <c r="E45" t="s">
        <v>154</v>
      </c>
      <c r="F45">
        <v>2050</v>
      </c>
      <c r="G45" s="32">
        <v>2.7055985129604311E-3</v>
      </c>
      <c r="H45">
        <v>2.7055985129604311E-3</v>
      </c>
      <c r="I45" t="s">
        <v>142</v>
      </c>
      <c r="J45" t="s">
        <v>142</v>
      </c>
      <c r="K45" t="s">
        <v>157</v>
      </c>
    </row>
    <row r="46" spans="5:11" x14ac:dyDescent="0.25">
      <c r="E46" t="s">
        <v>154</v>
      </c>
      <c r="F46">
        <v>2050</v>
      </c>
      <c r="G46" s="32">
        <v>4.5725937545048278E-4</v>
      </c>
      <c r="H46">
        <v>4.5725937545048278E-4</v>
      </c>
      <c r="I46" t="s">
        <v>143</v>
      </c>
      <c r="J46" t="s">
        <v>143</v>
      </c>
      <c r="K46" t="s">
        <v>157</v>
      </c>
    </row>
    <row r="47" spans="5:11" x14ac:dyDescent="0.25">
      <c r="E47" t="s">
        <v>154</v>
      </c>
      <c r="F47">
        <v>2050</v>
      </c>
      <c r="G47" s="32">
        <v>4.5725937545048278E-4</v>
      </c>
      <c r="H47">
        <v>4.5725937545048278E-4</v>
      </c>
      <c r="I47" t="s">
        <v>144</v>
      </c>
      <c r="J47" t="s">
        <v>144</v>
      </c>
      <c r="K47" t="s">
        <v>157</v>
      </c>
    </row>
    <row r="48" spans="5:11" x14ac:dyDescent="0.25">
      <c r="E48" t="s">
        <v>154</v>
      </c>
      <c r="F48">
        <v>2050</v>
      </c>
      <c r="G48" s="32">
        <v>4.5725937545048278E-4</v>
      </c>
      <c r="H48">
        <v>4.5725937545048278E-4</v>
      </c>
      <c r="I48" t="s">
        <v>145</v>
      </c>
      <c r="J48" t="s">
        <v>145</v>
      </c>
      <c r="K48" t="s">
        <v>157</v>
      </c>
    </row>
    <row r="49" spans="5:11" x14ac:dyDescent="0.25">
      <c r="E49" t="s">
        <v>154</v>
      </c>
      <c r="F49">
        <v>2050</v>
      </c>
      <c r="G49" s="32">
        <v>7.384996141634885E-4</v>
      </c>
      <c r="H49">
        <v>7.384996141634885E-4</v>
      </c>
      <c r="I49" t="s">
        <v>146</v>
      </c>
      <c r="J49" t="s">
        <v>146</v>
      </c>
      <c r="K49" t="s">
        <v>157</v>
      </c>
    </row>
    <row r="50" spans="5:11" x14ac:dyDescent="0.25">
      <c r="E50" t="s">
        <v>154</v>
      </c>
      <c r="F50">
        <v>2050</v>
      </c>
      <c r="G50" s="32">
        <v>7.384996141634885E-4</v>
      </c>
      <c r="H50">
        <v>7.384996141634885E-4</v>
      </c>
      <c r="I50" t="s">
        <v>147</v>
      </c>
      <c r="J50" t="s">
        <v>147</v>
      </c>
      <c r="K50" t="s">
        <v>157</v>
      </c>
    </row>
    <row r="51" spans="5:11" x14ac:dyDescent="0.25">
      <c r="E51" t="s">
        <v>154</v>
      </c>
      <c r="F51">
        <v>2050</v>
      </c>
      <c r="G51" s="32">
        <v>7.384996141634885E-4</v>
      </c>
      <c r="H51">
        <v>7.384996141634885E-4</v>
      </c>
      <c r="I51" t="s">
        <v>148</v>
      </c>
      <c r="J51" t="s">
        <v>148</v>
      </c>
      <c r="K51" t="s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3A896-A3FC-4F9A-B5DF-A205D08521A3}">
  <dimension ref="C3:N33"/>
  <sheetViews>
    <sheetView workbookViewId="0">
      <selection activeCell="D25" sqref="D25"/>
    </sheetView>
  </sheetViews>
  <sheetFormatPr defaultRowHeight="15" x14ac:dyDescent="0.25"/>
  <cols>
    <col min="3" max="3" width="10.7109375" customWidth="1"/>
    <col min="4" max="4" width="8.42578125" bestFit="1" customWidth="1"/>
    <col min="5" max="5" width="14.28515625" bestFit="1" customWidth="1"/>
    <col min="9" max="9" width="10.42578125" bestFit="1" customWidth="1"/>
    <col min="10" max="10" width="12.85546875" customWidth="1"/>
    <col min="11" max="11" width="12.42578125" customWidth="1"/>
    <col min="12" max="12" width="19.140625" customWidth="1"/>
  </cols>
  <sheetData>
    <row r="3" spans="3:14" ht="15.75" thickBot="1" x14ac:dyDescent="0.3">
      <c r="C3" s="25" t="s">
        <v>150</v>
      </c>
      <c r="I3" s="26"/>
      <c r="J3" s="26"/>
      <c r="K3" s="26"/>
    </row>
    <row r="4" spans="3:14" ht="29.45" customHeight="1" x14ac:dyDescent="0.25">
      <c r="C4" s="27" t="s">
        <v>65</v>
      </c>
      <c r="D4" s="27" t="s">
        <v>1</v>
      </c>
      <c r="E4" s="27" t="s">
        <v>2</v>
      </c>
      <c r="F4" s="27" t="s">
        <v>61</v>
      </c>
      <c r="G4" s="27" t="s">
        <v>58</v>
      </c>
      <c r="H4" s="27" t="s">
        <v>60</v>
      </c>
      <c r="I4" s="27" t="s">
        <v>4</v>
      </c>
      <c r="J4" s="27" t="s">
        <v>156</v>
      </c>
      <c r="K4" s="27" t="s">
        <v>151</v>
      </c>
      <c r="L4" s="27" t="s">
        <v>152</v>
      </c>
      <c r="N4" s="34"/>
    </row>
    <row r="5" spans="3:14" x14ac:dyDescent="0.25">
      <c r="C5" s="28" t="s">
        <v>153</v>
      </c>
      <c r="D5" s="28"/>
      <c r="E5" s="28" t="s">
        <v>168</v>
      </c>
      <c r="F5" s="28"/>
      <c r="G5" s="28"/>
      <c r="H5" s="28"/>
      <c r="I5" s="28"/>
      <c r="J5" s="28"/>
      <c r="K5" s="28"/>
      <c r="L5" s="28"/>
    </row>
    <row r="6" spans="3:14" x14ac:dyDescent="0.25">
      <c r="E6" t="s">
        <v>154</v>
      </c>
      <c r="F6">
        <v>2020</v>
      </c>
      <c r="G6">
        <v>0.29750119328038643</v>
      </c>
      <c r="I6" t="s">
        <v>169</v>
      </c>
      <c r="J6" t="s">
        <v>169</v>
      </c>
    </row>
    <row r="7" spans="3:14" x14ac:dyDescent="0.25">
      <c r="E7" t="s">
        <v>154</v>
      </c>
      <c r="F7">
        <v>2020</v>
      </c>
      <c r="G7">
        <v>7.8240205489280165E-2</v>
      </c>
      <c r="I7" t="s">
        <v>170</v>
      </c>
      <c r="J7" t="s">
        <v>170</v>
      </c>
    </row>
    <row r="8" spans="3:14" x14ac:dyDescent="0.25">
      <c r="E8" t="s">
        <v>154</v>
      </c>
      <c r="F8">
        <v>2020</v>
      </c>
      <c r="G8">
        <v>9.9230285582155173E-2</v>
      </c>
      <c r="I8" t="s">
        <v>171</v>
      </c>
      <c r="J8" t="s">
        <v>171</v>
      </c>
    </row>
    <row r="9" spans="3:14" x14ac:dyDescent="0.25">
      <c r="E9" t="s">
        <v>154</v>
      </c>
      <c r="F9">
        <v>2020</v>
      </c>
      <c r="G9">
        <v>0.1299964335480952</v>
      </c>
      <c r="I9" t="s">
        <v>172</v>
      </c>
      <c r="J9" t="s">
        <v>172</v>
      </c>
    </row>
    <row r="10" spans="3:14" x14ac:dyDescent="0.25">
      <c r="E10" t="s">
        <v>154</v>
      </c>
      <c r="F10">
        <v>2020</v>
      </c>
      <c r="G10">
        <v>0.65611067742996398</v>
      </c>
      <c r="I10" t="s">
        <v>173</v>
      </c>
      <c r="J10" t="s">
        <v>173</v>
      </c>
    </row>
    <row r="11" spans="3:14" x14ac:dyDescent="0.25">
      <c r="E11" t="s">
        <v>154</v>
      </c>
      <c r="F11">
        <v>2020</v>
      </c>
      <c r="G11">
        <v>3.4112422198348336</v>
      </c>
      <c r="I11" t="s">
        <v>174</v>
      </c>
      <c r="J11" t="s">
        <v>174</v>
      </c>
    </row>
    <row r="12" spans="3:14" x14ac:dyDescent="0.25">
      <c r="E12" t="s">
        <v>154</v>
      </c>
      <c r="F12">
        <v>2020</v>
      </c>
      <c r="G12">
        <v>0.27048899641521007</v>
      </c>
      <c r="I12" t="s">
        <v>175</v>
      </c>
      <c r="J12" t="s">
        <v>175</v>
      </c>
    </row>
    <row r="13" spans="3:14" x14ac:dyDescent="0.25">
      <c r="E13" t="s">
        <v>154</v>
      </c>
      <c r="F13">
        <v>2020</v>
      </c>
      <c r="G13">
        <v>0.14436837706846065</v>
      </c>
      <c r="I13" t="s">
        <v>176</v>
      </c>
      <c r="J13" t="s">
        <v>176</v>
      </c>
    </row>
    <row r="14" spans="3:14" x14ac:dyDescent="0.25">
      <c r="E14" t="s">
        <v>154</v>
      </c>
      <c r="F14">
        <v>2020</v>
      </c>
      <c r="G14">
        <v>3.5851150535518087E-2</v>
      </c>
      <c r="I14" t="s">
        <v>177</v>
      </c>
      <c r="J14" t="s">
        <v>177</v>
      </c>
    </row>
    <row r="15" spans="3:14" x14ac:dyDescent="0.25">
      <c r="E15" t="s">
        <v>154</v>
      </c>
      <c r="F15">
        <v>2020</v>
      </c>
      <c r="G15">
        <v>2.7014519280249845E-2</v>
      </c>
      <c r="I15" t="s">
        <v>178</v>
      </c>
      <c r="J15" t="s">
        <v>178</v>
      </c>
    </row>
    <row r="16" spans="3:14" x14ac:dyDescent="0.25">
      <c r="E16" t="s">
        <v>154</v>
      </c>
      <c r="F16">
        <v>2020</v>
      </c>
      <c r="G16">
        <v>3.8223383014175182E-2</v>
      </c>
      <c r="I16" t="s">
        <v>179</v>
      </c>
      <c r="J16" t="s">
        <v>179</v>
      </c>
    </row>
    <row r="17" spans="5:10" x14ac:dyDescent="0.25">
      <c r="E17" t="s">
        <v>154</v>
      </c>
      <c r="F17">
        <v>2020</v>
      </c>
      <c r="G17">
        <v>0.16206914757843674</v>
      </c>
      <c r="I17" t="s">
        <v>180</v>
      </c>
      <c r="J17" t="s">
        <v>180</v>
      </c>
    </row>
    <row r="18" spans="5:10" x14ac:dyDescent="0.25">
      <c r="E18" t="s">
        <v>154</v>
      </c>
      <c r="F18">
        <v>2020</v>
      </c>
      <c r="G18">
        <v>0.84262783364201532</v>
      </c>
      <c r="I18" t="s">
        <v>181</v>
      </c>
      <c r="J18" t="s">
        <v>181</v>
      </c>
    </row>
    <row r="19" spans="5:10" x14ac:dyDescent="0.25">
      <c r="E19" t="s">
        <v>154</v>
      </c>
      <c r="F19">
        <v>2020</v>
      </c>
      <c r="G19">
        <v>7.3395482092335179E-2</v>
      </c>
      <c r="I19" t="s">
        <v>182</v>
      </c>
      <c r="J19" t="s">
        <v>182</v>
      </c>
    </row>
    <row r="20" spans="5:10" x14ac:dyDescent="0.25">
      <c r="E20" t="s">
        <v>154</v>
      </c>
      <c r="F20">
        <v>2050</v>
      </c>
      <c r="G20">
        <v>0.16362565630421255</v>
      </c>
      <c r="I20" t="s">
        <v>169</v>
      </c>
      <c r="J20" t="s">
        <v>169</v>
      </c>
    </row>
    <row r="21" spans="5:10" x14ac:dyDescent="0.25">
      <c r="E21" t="s">
        <v>154</v>
      </c>
      <c r="F21">
        <v>2050</v>
      </c>
      <c r="G21">
        <v>4.3032113019104097E-2</v>
      </c>
      <c r="I21" t="s">
        <v>170</v>
      </c>
      <c r="J21" t="s">
        <v>170</v>
      </c>
    </row>
    <row r="22" spans="5:10" x14ac:dyDescent="0.25">
      <c r="E22" t="s">
        <v>154</v>
      </c>
      <c r="F22">
        <v>2050</v>
      </c>
      <c r="G22">
        <v>5.4576657070185351E-2</v>
      </c>
      <c r="I22" t="s">
        <v>171</v>
      </c>
      <c r="J22" t="s">
        <v>171</v>
      </c>
    </row>
    <row r="23" spans="5:10" x14ac:dyDescent="0.25">
      <c r="E23" t="s">
        <v>154</v>
      </c>
      <c r="F23">
        <v>2050</v>
      </c>
      <c r="G23">
        <v>7.1498038451452361E-2</v>
      </c>
      <c r="I23" t="s">
        <v>172</v>
      </c>
      <c r="J23" t="s">
        <v>172</v>
      </c>
    </row>
    <row r="24" spans="5:10" x14ac:dyDescent="0.25">
      <c r="E24" t="s">
        <v>154</v>
      </c>
      <c r="F24">
        <v>2050</v>
      </c>
      <c r="G24">
        <v>0.3608608725864802</v>
      </c>
      <c r="I24" t="s">
        <v>173</v>
      </c>
      <c r="J24" t="s">
        <v>173</v>
      </c>
    </row>
    <row r="25" spans="5:10" x14ac:dyDescent="0.25">
      <c r="E25" t="s">
        <v>154</v>
      </c>
      <c r="F25">
        <v>2050</v>
      </c>
      <c r="G25">
        <v>1.8761832209091587</v>
      </c>
      <c r="I25" t="s">
        <v>174</v>
      </c>
      <c r="J25" t="s">
        <v>174</v>
      </c>
    </row>
    <row r="26" spans="5:10" x14ac:dyDescent="0.25">
      <c r="E26" t="s">
        <v>154</v>
      </c>
      <c r="F26">
        <v>2050</v>
      </c>
      <c r="G26">
        <v>0.14876894802836554</v>
      </c>
      <c r="I26" t="s">
        <v>175</v>
      </c>
      <c r="J26" t="s">
        <v>175</v>
      </c>
    </row>
    <row r="27" spans="5:10" x14ac:dyDescent="0.25">
      <c r="E27" t="s">
        <v>154</v>
      </c>
      <c r="F27">
        <v>2050</v>
      </c>
      <c r="G27">
        <v>7.9402607387653368E-2</v>
      </c>
      <c r="I27" t="s">
        <v>176</v>
      </c>
      <c r="J27" t="s">
        <v>176</v>
      </c>
    </row>
    <row r="28" spans="5:10" x14ac:dyDescent="0.25">
      <c r="E28" t="s">
        <v>154</v>
      </c>
      <c r="F28">
        <v>2050</v>
      </c>
      <c r="G28">
        <v>1.9718132794534948E-2</v>
      </c>
      <c r="I28" t="s">
        <v>177</v>
      </c>
      <c r="J28" t="s">
        <v>177</v>
      </c>
    </row>
    <row r="29" spans="5:10" x14ac:dyDescent="0.25">
      <c r="E29" t="s">
        <v>154</v>
      </c>
      <c r="F29">
        <v>2050</v>
      </c>
      <c r="G29">
        <v>1.4857985604137416E-2</v>
      </c>
      <c r="I29" t="s">
        <v>178</v>
      </c>
      <c r="J29" t="s">
        <v>178</v>
      </c>
    </row>
    <row r="30" spans="5:10" x14ac:dyDescent="0.25">
      <c r="E30" t="s">
        <v>154</v>
      </c>
      <c r="F30">
        <v>2050</v>
      </c>
      <c r="G30">
        <v>2.1022860657796353E-2</v>
      </c>
      <c r="I30" t="s">
        <v>179</v>
      </c>
      <c r="J30" t="s">
        <v>179</v>
      </c>
    </row>
    <row r="31" spans="5:10" x14ac:dyDescent="0.25">
      <c r="E31" t="s">
        <v>154</v>
      </c>
      <c r="F31">
        <v>2050</v>
      </c>
      <c r="G31">
        <v>8.9138031168140217E-2</v>
      </c>
      <c r="I31" t="s">
        <v>180</v>
      </c>
      <c r="J31" t="s">
        <v>180</v>
      </c>
    </row>
    <row r="32" spans="5:10" x14ac:dyDescent="0.25">
      <c r="E32" t="s">
        <v>154</v>
      </c>
      <c r="F32">
        <v>2050</v>
      </c>
      <c r="G32">
        <v>0.46344530850310844</v>
      </c>
      <c r="I32" t="s">
        <v>181</v>
      </c>
      <c r="J32" t="s">
        <v>181</v>
      </c>
    </row>
    <row r="33" spans="5:10" x14ac:dyDescent="0.25">
      <c r="E33" t="s">
        <v>154</v>
      </c>
      <c r="F33">
        <v>2050</v>
      </c>
      <c r="G33">
        <v>4.036751515078435E-2</v>
      </c>
      <c r="I33" t="s">
        <v>182</v>
      </c>
      <c r="J33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BY-Demands</vt:lpstr>
      <vt:lpstr>REG_TRA_DEMANDS</vt:lpstr>
      <vt:lpstr>Regions</vt:lpstr>
      <vt:lpstr>DEMANDS</vt:lpstr>
      <vt:lpstr>Residential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Olex</cp:lastModifiedBy>
  <dcterms:created xsi:type="dcterms:W3CDTF">2015-06-05T18:17:20Z</dcterms:created>
  <dcterms:modified xsi:type="dcterms:W3CDTF">2021-09-04T22:54:02Z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655208766460418</vt:r8>
  </property>
</Properties>
</file>