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248817FA-F2C4-45E3-A087-F671C3CD2C3C}" xr6:coauthVersionLast="45" xr6:coauthVersionMax="46" xr10:uidLastSave="{00000000-0000-0000-0000-000000000000}"/>
  <bookViews>
    <workbookView xWindow="-120" yWindow="-16320" windowWidth="29040" windowHeight="15840" tabRatio="603" activeTab="5" xr2:uid="{00000000-000D-0000-FFFF-FFFF00000000}"/>
  </bookViews>
  <sheets>
    <sheet name="AF" sheetId="30" r:id="rId1"/>
    <sheet name="Stock" sheetId="29" r:id="rId2"/>
    <sheet name="Legend" sheetId="26" r:id="rId3"/>
    <sheet name="Apt_RSD_share" sheetId="28" r:id="rId4"/>
    <sheet name="Att_RSD_share" sheetId="31" r:id="rId5"/>
    <sheet name="Det_RSD_share" sheetId="32" r:id="rId6"/>
    <sheet name="FillData" sheetId="18" r:id="rId7"/>
    <sheet name="Stock-AF-Cap2Act" sheetId="23" r:id="rId8"/>
    <sheet name="SharesElab" sheetId="2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.DMD." localSheetId="3">#REF!</definedName>
    <definedName name="_.DMD." localSheetId="4">#REF!</definedName>
    <definedName name="_.DMD." localSheetId="5">#REF!</definedName>
    <definedName name="_.DMD.">#REF!</definedName>
    <definedName name="__HDV50" localSheetId="3">#REF!</definedName>
    <definedName name="__HDV50" localSheetId="4">#REF!</definedName>
    <definedName name="__HDV50" localSheetId="5">#REF!</definedName>
    <definedName name="__HDV50">#REF!</definedName>
    <definedName name="__LDV50" localSheetId="3">#REF!</definedName>
    <definedName name="__LDV50" localSheetId="4">#REF!</definedName>
    <definedName name="__LDV50" localSheetId="5">#REF!</definedName>
    <definedName name="__LDV50">#REF!</definedName>
    <definedName name="_0_EST_DEMAND" localSheetId="3">#REF!</definedName>
    <definedName name="_0_EST_DEMAND" localSheetId="4">#REF!</definedName>
    <definedName name="_0_EST_DEMAND" localSheetId="5">#REF!</definedName>
    <definedName name="_0_EST_DEMAND">#REF!</definedName>
    <definedName name="_0_EST_PARCO" localSheetId="3">#REF!</definedName>
    <definedName name="_0_EST_PARCO" localSheetId="4">#REF!</definedName>
    <definedName name="_0_EST_PARCO" localSheetId="5">#REF!</definedName>
    <definedName name="_0_EST_PARCO">#REF!</definedName>
    <definedName name="_0_EST_REN" localSheetId="3">#REF!</definedName>
    <definedName name="_0_EST_REN" localSheetId="4">#REF!</definedName>
    <definedName name="_0_EST_REN" localSheetId="5">#REF!</definedName>
    <definedName name="_0_EST_REN">#REF!</definedName>
    <definedName name="_1995_Implicit_GDP_Deflator" localSheetId="3">#REF!</definedName>
    <definedName name="_1995_Implicit_GDP_Deflator" localSheetId="4">#REF!</definedName>
    <definedName name="_1995_Implicit_GDP_Deflator" localSheetId="5">#REF!</definedName>
    <definedName name="_1995_Implicit_GDP_Deflator">#REF!</definedName>
    <definedName name="_2001_Implicit_GDP_Deflator" localSheetId="3">#REF!</definedName>
    <definedName name="_2001_Implicit_GDP_Deflator" localSheetId="4">#REF!</definedName>
    <definedName name="_2001_Implicit_GDP_Deflator" localSheetId="5">#REF!</definedName>
    <definedName name="_2001_Implicit_GDP_Deflator">#REF!</definedName>
    <definedName name="_xlnm._FilterDatabase" localSheetId="3" hidden="1">Apt_RSD_share!#REF!</definedName>
    <definedName name="_xlnm._FilterDatabase" localSheetId="4" hidden="1">Att_RSD_share!#REF!</definedName>
    <definedName name="_xlnm._FilterDatabase" localSheetId="5" hidden="1">Det_RSD_share!#REF!</definedName>
    <definedName name="_xlnm._FilterDatabase" localSheetId="8" hidden="1">SharesElab!$A$1:$C$95</definedName>
    <definedName name="_xlnm._FilterDatabase" localSheetId="7" hidden="1">'Stock-AF-Cap2Act'!$A$1:$C$14</definedName>
    <definedName name="_HDV50" localSheetId="3">#REF!</definedName>
    <definedName name="_HDV50" localSheetId="4">#REF!</definedName>
    <definedName name="_HDV50" localSheetId="5">#REF!</definedName>
    <definedName name="_HDV50">#REF!</definedName>
    <definedName name="_LDV50" localSheetId="3">#REF!</definedName>
    <definedName name="_LDV50" localSheetId="4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3">#REF!,#REF!,#REF!</definedName>
    <definedName name="a" localSheetId="4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3">#REF!</definedName>
    <definedName name="Age_of_car" localSheetId="4">#REF!</definedName>
    <definedName name="Age_of_car" localSheetId="5">#REF!</definedName>
    <definedName name="Age_of_car">#REF!</definedName>
    <definedName name="All_TP" localSheetId="3">#REF!,#REF!,#REF!</definedName>
    <definedName name="All_TP" localSheetId="4">#REF!,#REF!,#REF!</definedName>
    <definedName name="All_TP" localSheetId="5">#REF!,#REF!,#REF!</definedName>
    <definedName name="All_TP">#REF!,#REF!,#REF!</definedName>
    <definedName name="All_US" localSheetId="3">#REF!,#REF!,#REF!</definedName>
    <definedName name="All_US" localSheetId="4">#REF!,#REF!,#REF!</definedName>
    <definedName name="All_US" localSheetId="5">#REF!,#REF!,#REF!</definedName>
    <definedName name="All_US">#REF!,#REF!,#REF!</definedName>
    <definedName name="AnkCosBreakD" localSheetId="3">[1]Cockpit!#REF!</definedName>
    <definedName name="AnkCosBreakD" localSheetId="4">[1]Cockpit!#REF!</definedName>
    <definedName name="AnkCosBreakD" localSheetId="5">[1]Cockpit!#REF!</definedName>
    <definedName name="AnkCosBreakD">[1]Cockpit!#REF!</definedName>
    <definedName name="AnkNamen" localSheetId="3">[1]Cockpit!#REF!</definedName>
    <definedName name="AnkNamen" localSheetId="4">[1]Cockpit!#REF!</definedName>
    <definedName name="AnkNamen" localSheetId="5">[1]Cockpit!#REF!</definedName>
    <definedName name="AnkNamen">[1]Cockpit!#REF!</definedName>
    <definedName name="Annual_Fuel_Consumption" localSheetId="3">#REF!</definedName>
    <definedName name="Annual_Fuel_Consumption" localSheetId="4">#REF!</definedName>
    <definedName name="Annual_Fuel_Consumption" localSheetId="5">#REF!</definedName>
    <definedName name="Annual_Fuel_Consumption">#REF!</definedName>
    <definedName name="AnswerData" localSheetId="3">#REF!</definedName>
    <definedName name="AnswerData" localSheetId="4">#REF!</definedName>
    <definedName name="AnswerData" localSheetId="5">#REF!</definedName>
    <definedName name="AnswerData">#REF!</definedName>
    <definedName name="avg_water_heater_PJ">'[2]AEO HW'!$B$33</definedName>
    <definedName name="Beta" localSheetId="3">#REF!</definedName>
    <definedName name="Beta" localSheetId="4">#REF!</definedName>
    <definedName name="Beta" localSheetId="5">#REF!</definedName>
    <definedName name="Beta">#REF!</definedName>
    <definedName name="BiomassLargeCHP">[3]TechnologyData!$A$14:$M$41</definedName>
    <definedName name="body1ea" localSheetId="3">#REF!</definedName>
    <definedName name="body1ea" localSheetId="4">#REF!</definedName>
    <definedName name="body1ea" localSheetId="5">#REF!</definedName>
    <definedName name="body1ea">#REF!</definedName>
    <definedName name="body1eb" localSheetId="3">#REF!</definedName>
    <definedName name="body1eb" localSheetId="4">#REF!</definedName>
    <definedName name="body1eb" localSheetId="5">#REF!</definedName>
    <definedName name="body1eb">#REF!</definedName>
    <definedName name="body1fa" localSheetId="3">#REF!</definedName>
    <definedName name="body1fa" localSheetId="4">#REF!</definedName>
    <definedName name="body1fa" localSheetId="5">#REF!</definedName>
    <definedName name="body1fa">#REF!</definedName>
    <definedName name="body1fb" localSheetId="3">#REF!</definedName>
    <definedName name="body1fb" localSheetId="4">#REF!</definedName>
    <definedName name="body1fb" localSheetId="5">#REF!</definedName>
    <definedName name="body1fb">#REF!</definedName>
    <definedName name="body1ga" localSheetId="3">#REF!</definedName>
    <definedName name="body1ga" localSheetId="4">#REF!</definedName>
    <definedName name="body1ga" localSheetId="5">#REF!</definedName>
    <definedName name="body1ga">#REF!</definedName>
    <definedName name="body1gb" localSheetId="3">#REF!</definedName>
    <definedName name="body1gb" localSheetId="4">#REF!</definedName>
    <definedName name="body1gb" localSheetId="5">#REF!</definedName>
    <definedName name="body1gb">#REF!</definedName>
    <definedName name="body2ea" localSheetId="3">#REF!</definedName>
    <definedName name="body2ea" localSheetId="4">#REF!</definedName>
    <definedName name="body2ea" localSheetId="5">#REF!</definedName>
    <definedName name="body2ea">#REF!</definedName>
    <definedName name="body2eb" localSheetId="3">#REF!</definedName>
    <definedName name="body2eb" localSheetId="4">#REF!</definedName>
    <definedName name="body2eb" localSheetId="5">#REF!</definedName>
    <definedName name="body2eb">#REF!</definedName>
    <definedName name="body2f" localSheetId="3">#REF!</definedName>
    <definedName name="body2f" localSheetId="4">#REF!</definedName>
    <definedName name="body2f" localSheetId="5">#REF!</definedName>
    <definedName name="body2f">#REF!</definedName>
    <definedName name="body2fa" localSheetId="3">#REF!</definedName>
    <definedName name="body2fa" localSheetId="4">#REF!</definedName>
    <definedName name="body2fa" localSheetId="5">#REF!</definedName>
    <definedName name="body2fa">#REF!</definedName>
    <definedName name="body2fb" localSheetId="3">#REF!</definedName>
    <definedName name="body2fb" localSheetId="4">#REF!</definedName>
    <definedName name="body2fb" localSheetId="5">#REF!</definedName>
    <definedName name="body2fb">#REF!</definedName>
    <definedName name="body2ga" localSheetId="3">#REF!</definedName>
    <definedName name="body2ga" localSheetId="4">#REF!</definedName>
    <definedName name="body2ga" localSheetId="5">#REF!</definedName>
    <definedName name="body2ga">#REF!</definedName>
    <definedName name="body2gb" localSheetId="3">#REF!</definedName>
    <definedName name="body2gb" localSheetId="4">#REF!</definedName>
    <definedName name="body2gb" localSheetId="5">#REF!</definedName>
    <definedName name="body2gb">#REF!</definedName>
    <definedName name="body3ea" localSheetId="3">#REF!</definedName>
    <definedName name="body3ea" localSheetId="4">#REF!</definedName>
    <definedName name="body3ea" localSheetId="5">#REF!</definedName>
    <definedName name="body3ea">#REF!</definedName>
    <definedName name="body3eb" localSheetId="3">#REF!</definedName>
    <definedName name="body3eb" localSheetId="4">#REF!</definedName>
    <definedName name="body3eb" localSheetId="5">#REF!</definedName>
    <definedName name="body3eb">#REF!</definedName>
    <definedName name="body3fa" localSheetId="3">#REF!</definedName>
    <definedName name="body3fa" localSheetId="4">#REF!</definedName>
    <definedName name="body3fa" localSheetId="5">#REF!</definedName>
    <definedName name="body3fa">#REF!</definedName>
    <definedName name="body3fb" localSheetId="3">#REF!</definedName>
    <definedName name="body3fb" localSheetId="4">#REF!</definedName>
    <definedName name="body3fb" localSheetId="5">#REF!</definedName>
    <definedName name="body3fb">#REF!</definedName>
    <definedName name="body3ga" localSheetId="3">#REF!</definedName>
    <definedName name="body3ga" localSheetId="4">#REF!</definedName>
    <definedName name="body3ga" localSheetId="5">#REF!</definedName>
    <definedName name="body3ga">#REF!</definedName>
    <definedName name="body3gb" localSheetId="3">#REF!</definedName>
    <definedName name="body3gb" localSheetId="4">#REF!</definedName>
    <definedName name="body3gb" localSheetId="5">#REF!</definedName>
    <definedName name="body3gb">#REF!</definedName>
    <definedName name="body4ea" localSheetId="3">#REF!</definedName>
    <definedName name="body4ea" localSheetId="4">#REF!</definedName>
    <definedName name="body4ea" localSheetId="5">#REF!</definedName>
    <definedName name="body4ea">#REF!</definedName>
    <definedName name="body4eb" localSheetId="3">#REF!</definedName>
    <definedName name="body4eb" localSheetId="4">#REF!</definedName>
    <definedName name="body4eb" localSheetId="5">#REF!</definedName>
    <definedName name="body4eb">#REF!</definedName>
    <definedName name="body4f" localSheetId="3">#REF!</definedName>
    <definedName name="body4f" localSheetId="4">#REF!</definedName>
    <definedName name="body4f" localSheetId="5">#REF!</definedName>
    <definedName name="body4f">#REF!</definedName>
    <definedName name="body4fa" localSheetId="3">#REF!</definedName>
    <definedName name="body4fa" localSheetId="4">#REF!</definedName>
    <definedName name="body4fa" localSheetId="5">#REF!</definedName>
    <definedName name="body4fa">#REF!</definedName>
    <definedName name="body4fb" localSheetId="3">#REF!</definedName>
    <definedName name="body4fb" localSheetId="4">#REF!</definedName>
    <definedName name="body4fb" localSheetId="5">#REF!</definedName>
    <definedName name="body4fb">#REF!</definedName>
    <definedName name="body4ga" localSheetId="3">#REF!</definedName>
    <definedName name="body4ga" localSheetId="4">#REF!</definedName>
    <definedName name="body4ga" localSheetId="5">#REF!</definedName>
    <definedName name="body4ga">#REF!</definedName>
    <definedName name="body4gb" localSheetId="3">#REF!</definedName>
    <definedName name="body4gb" localSheetId="4">#REF!</definedName>
    <definedName name="body4gb" localSheetId="5">#REF!</definedName>
    <definedName name="body4gb">#REF!</definedName>
    <definedName name="bprint" localSheetId="3">#REF!</definedName>
    <definedName name="bprint" localSheetId="4">#REF!</definedName>
    <definedName name="bprint" localSheetId="5">#REF!</definedName>
    <definedName name="bprint">#REF!</definedName>
    <definedName name="BPslut">[3]Plants!$J$2</definedName>
    <definedName name="btu_per_watthr" localSheetId="3">#REF!</definedName>
    <definedName name="btu_per_watthr" localSheetId="4">#REF!</definedName>
    <definedName name="btu_per_watthr" localSheetId="5">#REF!</definedName>
    <definedName name="btu_per_watthr">#REF!</definedName>
    <definedName name="Cadmium_Content_ppm_wt" localSheetId="3">#REF!</definedName>
    <definedName name="Cadmium_Content_ppm_wt" localSheetId="4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3">'[5]TechRep-Doc'!#REF!</definedName>
    <definedName name="Cars_12" localSheetId="4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3">#REF!</definedName>
    <definedName name="Chromium_Content_ppm_wt" localSheetId="4">#REF!</definedName>
    <definedName name="Chromium_Content_ppm_wt" localSheetId="5">#REF!</definedName>
    <definedName name="Chromium_Content_ppm_wt">#REF!</definedName>
    <definedName name="CMM_SUPPLY_CRV_TABLE" localSheetId="3">[7]cum2025curves!#REF!</definedName>
    <definedName name="CMM_SUPPLY_CRV_TABLE" localSheetId="4">[7]cum2025curves!#REF!</definedName>
    <definedName name="CMM_SUPPLY_CRV_TABLE" localSheetId="5">[7]cum2025curves!#REF!</definedName>
    <definedName name="CMM_SUPPLY_CRV_TABLE">[7]cum2025curves!#REF!</definedName>
    <definedName name="conv" localSheetId="3">#REF!</definedName>
    <definedName name="conv" localSheetId="4">#REF!</definedName>
    <definedName name="conv" localSheetId="5">#REF!</definedName>
    <definedName name="conv">#REF!</definedName>
    <definedName name="Copper_Content_ppm_wt" localSheetId="3">#REF!</definedName>
    <definedName name="Copper_Content_ppm_wt" localSheetId="4">#REF!</definedName>
    <definedName name="Copper_Content_ppm_wt" localSheetId="5">#REF!</definedName>
    <definedName name="Copper_Content_ppm_wt">#REF!</definedName>
    <definedName name="countrye" localSheetId="3">#REF!</definedName>
    <definedName name="countrye" localSheetId="4">#REF!</definedName>
    <definedName name="countrye" localSheetId="5">#REF!</definedName>
    <definedName name="countrye">#REF!</definedName>
    <definedName name="countryf" localSheetId="3">#REF!</definedName>
    <definedName name="countryf" localSheetId="4">#REF!</definedName>
    <definedName name="countryf" localSheetId="5">#REF!</definedName>
    <definedName name="countryf">#REF!</definedName>
    <definedName name="countryg" localSheetId="3">#REF!</definedName>
    <definedName name="countryg" localSheetId="4">#REF!</definedName>
    <definedName name="countryg" localSheetId="5">#REF!</definedName>
    <definedName name="countryg">#REF!</definedName>
    <definedName name="cprint" localSheetId="3">#REF!</definedName>
    <definedName name="cprint" localSheetId="4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3">'[9]CSO data'!#REF!</definedName>
    <definedName name="data_range" localSheetId="4">'[9]CSO data'!#REF!</definedName>
    <definedName name="data_range" localSheetId="5">'[9]CSO data'!#REF!</definedName>
    <definedName name="data_range">'[9]CSO data'!#REF!</definedName>
    <definedName name="days_per_year" localSheetId="3">#REF!</definedName>
    <definedName name="days_per_year" localSheetId="4">#REF!</definedName>
    <definedName name="days_per_year" localSheetId="5">#REF!</definedName>
    <definedName name="days_per_year">#REF!</definedName>
    <definedName name="ddddd">[10]AGR_Fuels!$A$2</definedName>
    <definedName name="Diesel_Car_CO" localSheetId="3">#REF!</definedName>
    <definedName name="Diesel_Car_CO" localSheetId="4">#REF!</definedName>
    <definedName name="Diesel_Car_CO" localSheetId="5">#REF!</definedName>
    <definedName name="Diesel_Car_CO">#REF!</definedName>
    <definedName name="Diesel_Car_Nox" localSheetId="3">#REF!</definedName>
    <definedName name="Diesel_Car_Nox" localSheetId="4">#REF!</definedName>
    <definedName name="Diesel_Car_Nox" localSheetId="5">#REF!</definedName>
    <definedName name="Diesel_Car_Nox">#REF!</definedName>
    <definedName name="Diesel_Car_PM" localSheetId="3">#REF!</definedName>
    <definedName name="Diesel_Car_PM" localSheetId="4">#REF!</definedName>
    <definedName name="Diesel_Car_PM" localSheetId="5">#REF!</definedName>
    <definedName name="Diesel_Car_PM">#REF!</definedName>
    <definedName name="Diesel_Car_VOCs" localSheetId="3">#REF!</definedName>
    <definedName name="Diesel_Car_VOCs" localSheetId="4">#REF!</definedName>
    <definedName name="Diesel_Car_VOCs" localSheetId="5">#REF!</definedName>
    <definedName name="Diesel_Car_VOCs">#REF!</definedName>
    <definedName name="Diesel_HDT_CO" localSheetId="3">#REF!</definedName>
    <definedName name="Diesel_HDT_CO" localSheetId="4">#REF!</definedName>
    <definedName name="Diesel_HDT_CO" localSheetId="5">#REF!</definedName>
    <definedName name="Diesel_HDT_CO">#REF!</definedName>
    <definedName name="Diesel_HDT_NOx" localSheetId="3">#REF!</definedName>
    <definedName name="Diesel_HDT_NOx" localSheetId="4">#REF!</definedName>
    <definedName name="Diesel_HDT_NOx" localSheetId="5">#REF!</definedName>
    <definedName name="Diesel_HDT_NOx">#REF!</definedName>
    <definedName name="Diesel_HDT_PM" localSheetId="3">#REF!</definedName>
    <definedName name="Diesel_HDT_PM" localSheetId="4">#REF!</definedName>
    <definedName name="Diesel_HDT_PM" localSheetId="5">#REF!</definedName>
    <definedName name="Diesel_HDT_PM">#REF!</definedName>
    <definedName name="Diesel_HDT_SO2" localSheetId="3">#REF!</definedName>
    <definedName name="Diesel_HDT_SO2" localSheetId="4">#REF!</definedName>
    <definedName name="Diesel_HDT_SO2" localSheetId="5">#REF!</definedName>
    <definedName name="Diesel_HDT_SO2">#REF!</definedName>
    <definedName name="Diesel_HDT_VOCs" localSheetId="3">#REF!</definedName>
    <definedName name="Diesel_HDT_VOCs" localSheetId="4">#REF!</definedName>
    <definedName name="Diesel_HDT_VOCs" localSheetId="5">#REF!</definedName>
    <definedName name="Diesel_HDT_VOCs">#REF!</definedName>
    <definedName name="Diesel_LDT_CO" localSheetId="3">#REF!</definedName>
    <definedName name="Diesel_LDT_CO" localSheetId="4">#REF!</definedName>
    <definedName name="Diesel_LDT_CO" localSheetId="5">#REF!</definedName>
    <definedName name="Diesel_LDT_CO">#REF!</definedName>
    <definedName name="Diesel_LDT_Nox" localSheetId="3">#REF!</definedName>
    <definedName name="Diesel_LDT_Nox" localSheetId="4">#REF!</definedName>
    <definedName name="Diesel_LDT_Nox" localSheetId="5">#REF!</definedName>
    <definedName name="Diesel_LDT_Nox">#REF!</definedName>
    <definedName name="Diesel_LDT_PM" localSheetId="3">#REF!</definedName>
    <definedName name="Diesel_LDT_PM" localSheetId="4">#REF!</definedName>
    <definedName name="Diesel_LDT_PM" localSheetId="5">#REF!</definedName>
    <definedName name="Diesel_LDT_PM">#REF!</definedName>
    <definedName name="Diesel_LDT_VOCs" localSheetId="3">#REF!</definedName>
    <definedName name="Diesel_LDT_VOCs" localSheetId="4">#REF!</definedName>
    <definedName name="Diesel_LDT_VOCs" localSheetId="5">#REF!</definedName>
    <definedName name="Diesel_LDT_VOCs">#REF!</definedName>
    <definedName name="DISCRATE" localSheetId="3">'[5]TechRep-Doc'!#REF!</definedName>
    <definedName name="DISCRATE" localSheetId="4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3">#REF!</definedName>
    <definedName name="dollar____per__m" localSheetId="4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3">[3]Subsidy!#REF!</definedName>
    <definedName name="ElPriceMix" localSheetId="4">[3]Subsidy!#REF!</definedName>
    <definedName name="ElPriceMix" localSheetId="5">[3]Subsidy!#REF!</definedName>
    <definedName name="ElPriceMix">[3]Subsidy!#REF!</definedName>
    <definedName name="EnergyService" localSheetId="3">[12]Tertiary!#REF!</definedName>
    <definedName name="EnergyService" localSheetId="4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3">#REF!</definedName>
    <definedName name="Etiket" localSheetId="4">#REF!</definedName>
    <definedName name="Etiket" localSheetId="5">#REF!</definedName>
    <definedName name="Etiket">#REF!</definedName>
    <definedName name="Euro_GBP" localSheetId="3">#REF!</definedName>
    <definedName name="Euro_GBP" localSheetId="4">#REF!</definedName>
    <definedName name="Euro_GBP" localSheetId="5">#REF!</definedName>
    <definedName name="Euro_GBP">#REF!</definedName>
    <definedName name="Evap_Control_perc" localSheetId="3">#REF!</definedName>
    <definedName name="Evap_Control_perc" localSheetId="4">#REF!</definedName>
    <definedName name="Evap_Control_perc" localSheetId="5">#REF!</definedName>
    <definedName name="Evap_Control_perc">#REF!</definedName>
    <definedName name="Evap_H_Share_perc" localSheetId="3">#REF!</definedName>
    <definedName name="Evap_H_Share_perc" localSheetId="4">#REF!</definedName>
    <definedName name="Evap_H_Share_perc" localSheetId="5">#REF!</definedName>
    <definedName name="Evap_H_Share_perc">#REF!</definedName>
    <definedName name="Evap_R_Share_perc" localSheetId="3">#REF!</definedName>
    <definedName name="Evap_R_Share_perc" localSheetId="4">#REF!</definedName>
    <definedName name="Evap_R_Share_perc" localSheetId="5">#REF!</definedName>
    <definedName name="Evap_R_Share_perc">#REF!</definedName>
    <definedName name="Evap_U_Share_perc" localSheetId="3">#REF!</definedName>
    <definedName name="Evap_U_Share_perc" localSheetId="4">#REF!</definedName>
    <definedName name="Evap_U_Share_perc" localSheetId="5">#REF!</definedName>
    <definedName name="Evap_U_Share_perc">#REF!</definedName>
    <definedName name="exch_rate" localSheetId="3">#REF!</definedName>
    <definedName name="exch_rate" localSheetId="4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3">[15]LOG!#REF!</definedName>
    <definedName name="FID_2" localSheetId="4">[15]LOG!#REF!</definedName>
    <definedName name="FID_2" localSheetId="5">[15]LOG!#REF!</definedName>
    <definedName name="FID_2">[15]LOG!#REF!</definedName>
    <definedName name="fitfile">[16]MODEL!$D$38</definedName>
    <definedName name="FnktFeld" localSheetId="3">[1]Cockpit!#REF!</definedName>
    <definedName name="FnktFeld" localSheetId="4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3">#REF!</definedName>
    <definedName name="Fuel_Injection_perc" localSheetId="4">#REF!</definedName>
    <definedName name="Fuel_Injection_perc" localSheetId="5">#REF!</definedName>
    <definedName name="Fuel_Injection_perc">#REF!</definedName>
    <definedName name="Fuel_Specifications" localSheetId="3">#REF!</definedName>
    <definedName name="Fuel_Specifications" localSheetId="4">#REF!</definedName>
    <definedName name="Fuel_Specifications" localSheetId="5">#REF!</definedName>
    <definedName name="Fuel_Specifications">#REF!</definedName>
    <definedName name="FuelPrices" localSheetId="3">#REF!</definedName>
    <definedName name="FuelPrices" localSheetId="4">#REF!</definedName>
    <definedName name="FuelPrices" localSheetId="5">#REF!</definedName>
    <definedName name="FuelPrices">#REF!</definedName>
    <definedName name="Gas_Car_CO" localSheetId="3">#REF!</definedName>
    <definedName name="Gas_Car_CO" localSheetId="4">#REF!</definedName>
    <definedName name="Gas_Car_CO" localSheetId="5">#REF!</definedName>
    <definedName name="Gas_Car_CO">#REF!</definedName>
    <definedName name="Gas_Car_Nox" localSheetId="3">#REF!</definedName>
    <definedName name="Gas_Car_Nox" localSheetId="4">#REF!</definedName>
    <definedName name="Gas_Car_Nox" localSheetId="5">#REF!</definedName>
    <definedName name="Gas_Car_Nox">#REF!</definedName>
    <definedName name="Gas_Car_PM" localSheetId="3">#REF!</definedName>
    <definedName name="Gas_Car_PM" localSheetId="4">#REF!</definedName>
    <definedName name="Gas_Car_PM" localSheetId="5">#REF!</definedName>
    <definedName name="Gas_Car_PM">#REF!</definedName>
    <definedName name="Gas_Car_VOC" localSheetId="3">#REF!</definedName>
    <definedName name="Gas_Car_VOC" localSheetId="4">#REF!</definedName>
    <definedName name="Gas_Car_VOC" localSheetId="5">#REF!</definedName>
    <definedName name="Gas_Car_VOC">#REF!</definedName>
    <definedName name="Gas_HDT_CO" localSheetId="3">#REF!</definedName>
    <definedName name="Gas_HDT_CO" localSheetId="4">#REF!</definedName>
    <definedName name="Gas_HDT_CO" localSheetId="5">#REF!</definedName>
    <definedName name="Gas_HDT_CO">#REF!</definedName>
    <definedName name="Gas_HDT_NOx" localSheetId="3">#REF!</definedName>
    <definedName name="Gas_HDT_NOx" localSheetId="4">#REF!</definedName>
    <definedName name="Gas_HDT_NOx" localSheetId="5">#REF!</definedName>
    <definedName name="Gas_HDT_NOx">#REF!</definedName>
    <definedName name="Gas_HDT_PM" localSheetId="3">#REF!</definedName>
    <definedName name="Gas_HDT_PM" localSheetId="4">#REF!</definedName>
    <definedName name="Gas_HDT_PM" localSheetId="5">#REF!</definedName>
    <definedName name="Gas_HDT_PM">#REF!</definedName>
    <definedName name="Gas_HDT_SO2" localSheetId="3">#REF!</definedName>
    <definedName name="Gas_HDT_SO2" localSheetId="4">#REF!</definedName>
    <definedName name="Gas_HDT_SO2" localSheetId="5">#REF!</definedName>
    <definedName name="Gas_HDT_SO2">#REF!</definedName>
    <definedName name="Gas_HDT_VOCs" localSheetId="3">#REF!</definedName>
    <definedName name="Gas_HDT_VOCs" localSheetId="4">#REF!</definedName>
    <definedName name="Gas_HDT_VOCs" localSheetId="5">#REF!</definedName>
    <definedName name="Gas_HDT_VOCs">#REF!</definedName>
    <definedName name="Gas_LDT_CO" localSheetId="3">#REF!</definedName>
    <definedName name="Gas_LDT_CO" localSheetId="4">#REF!</definedName>
    <definedName name="Gas_LDT_CO" localSheetId="5">#REF!</definedName>
    <definedName name="Gas_LDT_CO">#REF!</definedName>
    <definedName name="Gas_LDT_NOx" localSheetId="3">#REF!</definedName>
    <definedName name="Gas_LDT_NOx" localSheetId="4">#REF!</definedName>
    <definedName name="Gas_LDT_NOx" localSheetId="5">#REF!</definedName>
    <definedName name="Gas_LDT_NOx">#REF!</definedName>
    <definedName name="Gas_LDT_PM" localSheetId="3">#REF!</definedName>
    <definedName name="Gas_LDT_PM" localSheetId="4">#REF!</definedName>
    <definedName name="Gas_LDT_PM" localSheetId="5">#REF!</definedName>
    <definedName name="Gas_LDT_PM">#REF!</definedName>
    <definedName name="Gas_LDT_VOCs" localSheetId="3">#REF!</definedName>
    <definedName name="Gas_LDT_VOCs" localSheetId="4">#REF!</definedName>
    <definedName name="Gas_LDT_VOCs" localSheetId="5">#REF!</definedName>
    <definedName name="Gas_LDT_VOCs">#REF!</definedName>
    <definedName name="GBP_Euro" localSheetId="3">#REF!</definedName>
    <definedName name="GBP_Euro" localSheetId="4">#REF!</definedName>
    <definedName name="GBP_Euro" localSheetId="5">#REF!</definedName>
    <definedName name="GBP_Euro">#REF!</definedName>
    <definedName name="GROWTH" localSheetId="3">'[5]TechRep-Doc'!#REF!</definedName>
    <definedName name="GROWTH" localSheetId="4">'[5]TechRep-Doc'!#REF!</definedName>
    <definedName name="GROWTH" localSheetId="5">'[5]TechRep-Doc'!#REF!</definedName>
    <definedName name="GROWTH">'[5]TechRep-Doc'!#REF!</definedName>
    <definedName name="GROWTH_TID" localSheetId="3">'[5]TechRep-Doc'!#REF!</definedName>
    <definedName name="GROWTH_TID" localSheetId="4">'[5]TechRep-Doc'!#REF!</definedName>
    <definedName name="GROWTH_TID" localSheetId="5">'[5]TechRep-Doc'!#REF!</definedName>
    <definedName name="GROWTH_TID">'[5]TechRep-Doc'!#REF!</definedName>
    <definedName name="H_C_Ratio" localSheetId="3">#REF!</definedName>
    <definedName name="H_C_Ratio" localSheetId="4">#REF!</definedName>
    <definedName name="H_C_Ratio" localSheetId="5">#REF!</definedName>
    <definedName name="H_C_Ratio">#REF!</definedName>
    <definedName name="H_Share_perc" localSheetId="3">#REF!</definedName>
    <definedName name="H_Share_perc" localSheetId="4">#REF!</definedName>
    <definedName name="H_Share_perc" localSheetId="5">#REF!</definedName>
    <definedName name="H_Share_perc">#REF!</definedName>
    <definedName name="H_Speed_km_per_h" localSheetId="3">#REF!</definedName>
    <definedName name="H_Speed_km_per_h" localSheetId="4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3">#REF!</definedName>
    <definedName name="hours_per_day" localSheetId="4">#REF!</definedName>
    <definedName name="hours_per_day" localSheetId="5">#REF!</definedName>
    <definedName name="hours_per_day">#REF!</definedName>
    <definedName name="Improved_Fuel_Specs" localSheetId="3">#REF!</definedName>
    <definedName name="Improved_Fuel_Specs" localSheetId="4">#REF!</definedName>
    <definedName name="Improved_Fuel_Specs" localSheetId="5">#REF!</definedName>
    <definedName name="Improved_Fuel_Specs">#REF!</definedName>
    <definedName name="INF">[16]MODEL!$H$14</definedName>
    <definedName name="Inflation" localSheetId="3">[3]General!#REF!</definedName>
    <definedName name="Inflation" localSheetId="4">[3]General!#REF!</definedName>
    <definedName name="Inflation" localSheetId="5">[3]General!#REF!</definedName>
    <definedName name="Inflation">[3]General!#REF!</definedName>
    <definedName name="INVCOST" localSheetId="3">'[5]TechRep-Doc'!#REF!</definedName>
    <definedName name="INVCOST" localSheetId="4">'[5]TechRep-Doc'!#REF!</definedName>
    <definedName name="INVCOST" localSheetId="5">'[5]TechRep-Doc'!#REF!</definedName>
    <definedName name="INVCOST">'[5]TechRep-Doc'!#REF!</definedName>
    <definedName name="j_per_btu" localSheetId="3">#REF!</definedName>
    <definedName name="j_per_btu" localSheetId="4">#REF!</definedName>
    <definedName name="j_per_btu" localSheetId="5">#REF!</definedName>
    <definedName name="j_per_btu">#REF!</definedName>
    <definedName name="j_per_pj" localSheetId="3">#REF!</definedName>
    <definedName name="j_per_pj" localSheetId="4">#REF!</definedName>
    <definedName name="j_per_pj" localSheetId="5">#REF!</definedName>
    <definedName name="j_per_pj">#REF!</definedName>
    <definedName name="joules_per_btu">[2]Conversions!$D$5</definedName>
    <definedName name="kwhr_per_j" localSheetId="3">#REF!</definedName>
    <definedName name="kwhr_per_j" localSheetId="4">#REF!</definedName>
    <definedName name="kwhr_per_j" localSheetId="5">#REF!</definedName>
    <definedName name="kwhr_per_j">#REF!</definedName>
    <definedName name="LastPSOYear">[3]Plants!$H$2</definedName>
    <definedName name="Lead_Content_g_per_l" localSheetId="3">#REF!</definedName>
    <definedName name="Lead_Content_g_per_l" localSheetId="4">#REF!</definedName>
    <definedName name="Lead_Content_g_per_l" localSheetId="5">#REF!</definedName>
    <definedName name="Lead_Content_g_per_l">#REF!</definedName>
    <definedName name="LIFE" localSheetId="3">'[5]TechRep-Doc'!#REF!</definedName>
    <definedName name="LIFE" localSheetId="4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3">#REF!</definedName>
    <definedName name="Max_Temperature_oC" localSheetId="4">#REF!</definedName>
    <definedName name="Max_Temperature_oC" localSheetId="5">#REF!</definedName>
    <definedName name="Max_Temperature_oC">#REF!</definedName>
    <definedName name="MAXREC" localSheetId="3">#REF!</definedName>
    <definedName name="MAXREC" localSheetId="4">#REF!</definedName>
    <definedName name="MAXREC" localSheetId="5">#REF!</definedName>
    <definedName name="MAXREC">#REF!</definedName>
    <definedName name="Mean_Fleet_Mileage_km" localSheetId="3">#REF!</definedName>
    <definedName name="Mean_Fleet_Mileage_km" localSheetId="4">#REF!</definedName>
    <definedName name="Mean_Fleet_Mileage_km" localSheetId="5">#REF!</definedName>
    <definedName name="Mean_Fleet_Mileage_km">#REF!</definedName>
    <definedName name="Mileage_km" localSheetId="3">#REF!</definedName>
    <definedName name="Mileage_km" localSheetId="4">#REF!</definedName>
    <definedName name="Mileage_km" localSheetId="5">#REF!</definedName>
    <definedName name="Mileage_km">#REF!</definedName>
    <definedName name="Mileage_km_per_year" localSheetId="3">#REF!</definedName>
    <definedName name="Mileage_km_per_year" localSheetId="4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3">#REF!</definedName>
    <definedName name="Min_Temperature_oC" localSheetId="4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3">'[5]TechRep-Doc'!#REF!</definedName>
    <definedName name="NAs_CCAR" localSheetId="4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3">[3]General!#REF!</definedName>
    <definedName name="nhydro" localSheetId="4">[3]General!#REF!</definedName>
    <definedName name="nhydro" localSheetId="5">[3]General!#REF!</definedName>
    <definedName name="nhydro">[3]General!#REF!</definedName>
    <definedName name="Nikel_Content_ppm_wt" localSheetId="3">#REF!</definedName>
    <definedName name="Nikel_Content_ppm_wt" localSheetId="4">#REF!</definedName>
    <definedName name="Nikel_Content_ppm_wt" localSheetId="5">#REF!</definedName>
    <definedName name="Nikel_Content_ppm_wt">#REF!</definedName>
    <definedName name="NyeNGCC">[3]Plants!$J$5</definedName>
    <definedName name="O_C_Ratio" localSheetId="3">#REF!</definedName>
    <definedName name="O_C_Ratio" localSheetId="4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3">#REF!</definedName>
    <definedName name="Population" localSheetId="4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3">#REF!</definedName>
    <definedName name="Prisår_Til_Ramses" localSheetId="4">#REF!</definedName>
    <definedName name="Prisår_Til_Ramses" localSheetId="5">#REF!</definedName>
    <definedName name="Prisår_Til_Ramses">#REF!</definedName>
    <definedName name="qr_Profili_insmart_T20_quartieri" localSheetId="3">#REF!</definedName>
    <definedName name="qr_Profili_insmart_T20_quartieri" localSheetId="4">#REF!</definedName>
    <definedName name="qr_Profili_insmart_T20_quartieri" localSheetId="5">#REF!</definedName>
    <definedName name="qr_Profili_insmart_T20_quartieri">#REF!</definedName>
    <definedName name="R_Share_perc" localSheetId="3">#REF!</definedName>
    <definedName name="R_Share_perc" localSheetId="4">#REF!</definedName>
    <definedName name="R_Share_perc" localSheetId="5">#REF!</definedName>
    <definedName name="R_Share_perc">#REF!</definedName>
    <definedName name="R_Speed_km_per_h" localSheetId="3">#REF!</definedName>
    <definedName name="R_Speed_km_per_h" localSheetId="4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3">#REF!</definedName>
    <definedName name="rail_coal" localSheetId="4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3">[21]Macro1!#REF!</definedName>
    <definedName name="RetBE" localSheetId="4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3">#REF!</definedName>
    <definedName name="RVP_and_beta" localSheetId="4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3">#REF!</definedName>
    <definedName name="Selenium_Content_ppm_wt" localSheetId="4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3">'[5]TechRep-Doc'!#REF!</definedName>
    <definedName name="SETS" localSheetId="4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3">#REF!</definedName>
    <definedName name="Sulphur_Content_perc_wt" localSheetId="4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3">[1]Cockpit!#REF!</definedName>
    <definedName name="TechName" localSheetId="4">[1]Cockpit!#REF!</definedName>
    <definedName name="TechName" localSheetId="5">[1]Cockpit!#REF!</definedName>
    <definedName name="TechName">[1]Cockpit!#REF!</definedName>
    <definedName name="Temperatures" localSheetId="3">#REF!</definedName>
    <definedName name="Temperatures" localSheetId="4">#REF!</definedName>
    <definedName name="Temperatures" localSheetId="5">#REF!</definedName>
    <definedName name="Temperatures">#REF!</definedName>
    <definedName name="tiket" localSheetId="3">#REF!</definedName>
    <definedName name="tiket" localSheetId="4">#REF!</definedName>
    <definedName name="tiket" localSheetId="5">#REF!</definedName>
    <definedName name="tiket">#REF!</definedName>
    <definedName name="TP.Electricity_and_RES" localSheetId="3">#REF!</definedName>
    <definedName name="TP.Electricity_and_RES" localSheetId="4">#REF!</definedName>
    <definedName name="TP.Electricity_and_RES" localSheetId="5">#REF!</definedName>
    <definedName name="TP.Electricity_and_RES">#REF!</definedName>
    <definedName name="TP.Petroleum" localSheetId="3">#REF!</definedName>
    <definedName name="TP.Petroleum" localSheetId="4">#REF!</definedName>
    <definedName name="TP.Petroleum" localSheetId="5">#REF!</definedName>
    <definedName name="TP.Petroleum">#REF!</definedName>
    <definedName name="TP.Solids_and_Gases" localSheetId="3">#REF!</definedName>
    <definedName name="TP.Solids_and_Gases" localSheetId="4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3">#REF!</definedName>
    <definedName name="TRNDTYPE" localSheetId="4">#REF!</definedName>
    <definedName name="TRNDTYPE" localSheetId="5">#REF!</definedName>
    <definedName name="TRNDTYPE">#REF!</definedName>
    <definedName name="TRTGAB005" localSheetId="3">'[5]TechRep-Doc'!#REF!</definedName>
    <definedName name="TRTGAB005" localSheetId="4">'[5]TechRep-Doc'!#REF!</definedName>
    <definedName name="TRTGAB005" localSheetId="5">'[5]TechRep-Doc'!#REF!</definedName>
    <definedName name="TRTGAB005">'[5]TechRep-Doc'!#REF!</definedName>
    <definedName name="TRTGAC005" localSheetId="3">'[5]TechRep-Doc'!#REF!</definedName>
    <definedName name="TRTGAC005" localSheetId="4">'[5]TechRep-Doc'!#REF!</definedName>
    <definedName name="TRTGAC005" localSheetId="5">'[5]TechRep-Doc'!#REF!</definedName>
    <definedName name="TRTGAC005">'[5]TechRep-Doc'!#REF!</definedName>
    <definedName name="Trucks_15" localSheetId="3">'[5]TechRep-Doc'!#REF!</definedName>
    <definedName name="Trucks_15" localSheetId="4">'[5]TechRep-Doc'!#REF!</definedName>
    <definedName name="Trucks_15" localSheetId="5">'[5]TechRep-Doc'!#REF!</definedName>
    <definedName name="Trucks_15">'[5]TechRep-Doc'!#REF!</definedName>
    <definedName name="TSUB_COST" localSheetId="3">'[5]TechRep-Doc'!#REF!</definedName>
    <definedName name="TSUB_COST" localSheetId="4">'[5]TechRep-Doc'!#REF!</definedName>
    <definedName name="TSUB_COST" localSheetId="5">'[5]TechRep-Doc'!#REF!</definedName>
    <definedName name="TSUB_COST">'[5]TechRep-Doc'!#REF!</definedName>
    <definedName name="U_Share_perc" localSheetId="3">#REF!</definedName>
    <definedName name="U_Share_perc" localSheetId="4">#REF!</definedName>
    <definedName name="U_Share_perc" localSheetId="5">#REF!</definedName>
    <definedName name="U_Share_perc">#REF!</definedName>
    <definedName name="U_Speed_km_per_h" localSheetId="3">#REF!</definedName>
    <definedName name="U_Speed_km_per_h" localSheetId="4">#REF!</definedName>
    <definedName name="U_Speed_km_per_h" localSheetId="5">#REF!</definedName>
    <definedName name="U_Speed_km_per_h">#REF!</definedName>
    <definedName name="unit_per_million_unit" localSheetId="3">#REF!</definedName>
    <definedName name="unit_per_million_unit" localSheetId="4">#REF!</definedName>
    <definedName name="unit_per_million_unit" localSheetId="5">#REF!</definedName>
    <definedName name="unit_per_million_unit">#REF!</definedName>
    <definedName name="US.Electricity_and_RES" localSheetId="3">#REF!</definedName>
    <definedName name="US.Electricity_and_RES" localSheetId="4">#REF!</definedName>
    <definedName name="US.Electricity_and_RES" localSheetId="5">#REF!</definedName>
    <definedName name="US.Electricity_and_RES">#REF!</definedName>
    <definedName name="US.Petroleum" localSheetId="3">#REF!</definedName>
    <definedName name="US.Petroleum" localSheetId="4">#REF!</definedName>
    <definedName name="US.Petroleum" localSheetId="5">#REF!</definedName>
    <definedName name="US.Petroleum">#REF!</definedName>
    <definedName name="US.Solids_and_Gases" localSheetId="3">#REF!</definedName>
    <definedName name="US.Solids_and_Gases" localSheetId="4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3">#REF!</definedName>
    <definedName name="yeare" localSheetId="4">#REF!</definedName>
    <definedName name="yeare" localSheetId="5">#REF!</definedName>
    <definedName name="yeare">#REF!</definedName>
    <definedName name="yearf" localSheetId="3">#REF!</definedName>
    <definedName name="yearf" localSheetId="4">#REF!</definedName>
    <definedName name="yearf" localSheetId="5">#REF!</definedName>
    <definedName name="yearf">#REF!</definedName>
    <definedName name="yearg" localSheetId="3">#REF!</definedName>
    <definedName name="yearg" localSheetId="4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3">#REF!</definedName>
    <definedName name="Zinc_Content_ppm_wt" localSheetId="4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4" i="28" l="1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73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1" i="32" l="1"/>
  <c r="N101" i="32"/>
  <c r="M101" i="32"/>
  <c r="L101" i="32"/>
  <c r="K101" i="32"/>
  <c r="J101" i="32"/>
  <c r="G100" i="32"/>
  <c r="E100" i="32" s="1"/>
  <c r="G99" i="32"/>
  <c r="E99" i="32" s="1"/>
  <c r="G98" i="32"/>
  <c r="E98" i="32" s="1"/>
  <c r="G97" i="32"/>
  <c r="E97" i="32" s="1"/>
  <c r="G96" i="32"/>
  <c r="E96" i="32" s="1"/>
  <c r="G95" i="32"/>
  <c r="E95" i="32" s="1"/>
  <c r="G94" i="32"/>
  <c r="E94" i="32" s="1"/>
  <c r="G93" i="32"/>
  <c r="E93" i="32" s="1"/>
  <c r="G92" i="32"/>
  <c r="E92" i="32" s="1"/>
  <c r="G91" i="32"/>
  <c r="E91" i="32" s="1"/>
  <c r="G90" i="32"/>
  <c r="E90" i="32" s="1"/>
  <c r="G89" i="32"/>
  <c r="E89" i="32" s="1"/>
  <c r="G88" i="32"/>
  <c r="E88" i="32" s="1"/>
  <c r="G87" i="32"/>
  <c r="E87" i="32" s="1"/>
  <c r="G86" i="32"/>
  <c r="E86" i="32" s="1"/>
  <c r="G85" i="32"/>
  <c r="E85" i="32" s="1"/>
  <c r="G84" i="32"/>
  <c r="E84" i="32" s="1"/>
  <c r="G83" i="32"/>
  <c r="E83" i="32" s="1"/>
  <c r="G82" i="32"/>
  <c r="E82" i="32" s="1"/>
  <c r="G81" i="32"/>
  <c r="E81" i="32" s="1"/>
  <c r="G80" i="32"/>
  <c r="E80" i="32" s="1"/>
  <c r="G79" i="32"/>
  <c r="E79" i="32" s="1"/>
  <c r="G78" i="32"/>
  <c r="E78" i="32" s="1"/>
  <c r="G77" i="32"/>
  <c r="E77" i="32" s="1"/>
  <c r="G76" i="32"/>
  <c r="E76" i="32" s="1"/>
  <c r="G75" i="32"/>
  <c r="E75" i="32" s="1"/>
  <c r="G71" i="32"/>
  <c r="E71" i="32" s="1"/>
  <c r="G70" i="32"/>
  <c r="E70" i="32" s="1"/>
  <c r="G69" i="32"/>
  <c r="E69" i="32" s="1"/>
  <c r="G68" i="32"/>
  <c r="E68" i="32" s="1"/>
  <c r="G67" i="32"/>
  <c r="E67" i="32" s="1"/>
  <c r="G66" i="32"/>
  <c r="E66" i="32" s="1"/>
  <c r="G65" i="32"/>
  <c r="E65" i="32" s="1"/>
  <c r="G64" i="32"/>
  <c r="E64" i="32" s="1"/>
  <c r="G63" i="32"/>
  <c r="E63" i="32" s="1"/>
  <c r="G62" i="32"/>
  <c r="E62" i="32" s="1"/>
  <c r="G61" i="32"/>
  <c r="E61" i="32" s="1"/>
  <c r="G60" i="32"/>
  <c r="E60" i="32" s="1"/>
  <c r="G59" i="32"/>
  <c r="E59" i="32" s="1"/>
  <c r="G58" i="32"/>
  <c r="E58" i="32" s="1"/>
  <c r="G57" i="32"/>
  <c r="E57" i="32" s="1"/>
  <c r="G56" i="32"/>
  <c r="E56" i="32" s="1"/>
  <c r="G55" i="32"/>
  <c r="E55" i="32" s="1"/>
  <c r="G54" i="32"/>
  <c r="E54" i="32" s="1"/>
  <c r="G53" i="32"/>
  <c r="E53" i="32" s="1"/>
  <c r="G52" i="32"/>
  <c r="E52" i="32" s="1"/>
  <c r="G51" i="32"/>
  <c r="E51" i="32" s="1"/>
  <c r="G50" i="32"/>
  <c r="E50" i="32" s="1"/>
  <c r="G49" i="32"/>
  <c r="E49" i="32" s="1"/>
  <c r="G48" i="32"/>
  <c r="E48" i="32" s="1"/>
  <c r="G47" i="32"/>
  <c r="E47" i="32" s="1"/>
  <c r="G46" i="32"/>
  <c r="E46" i="32" s="1"/>
  <c r="O101" i="31"/>
  <c r="N101" i="31"/>
  <c r="M101" i="31"/>
  <c r="L101" i="31"/>
  <c r="K101" i="31"/>
  <c r="J101" i="31"/>
  <c r="G100" i="31"/>
  <c r="E100" i="31" s="1"/>
  <c r="G99" i="31"/>
  <c r="E99" i="31" s="1"/>
  <c r="G98" i="31"/>
  <c r="E98" i="31" s="1"/>
  <c r="G97" i="31"/>
  <c r="E97" i="31" s="1"/>
  <c r="G96" i="31"/>
  <c r="E96" i="31" s="1"/>
  <c r="G95" i="31"/>
  <c r="E95" i="31" s="1"/>
  <c r="G94" i="31"/>
  <c r="E94" i="31" s="1"/>
  <c r="G93" i="31"/>
  <c r="E93" i="31" s="1"/>
  <c r="G92" i="31"/>
  <c r="E92" i="31" s="1"/>
  <c r="G91" i="31"/>
  <c r="E91" i="31" s="1"/>
  <c r="G90" i="31"/>
  <c r="E90" i="31" s="1"/>
  <c r="G89" i="31"/>
  <c r="E89" i="31" s="1"/>
  <c r="G88" i="31"/>
  <c r="E88" i="31" s="1"/>
  <c r="G87" i="31"/>
  <c r="E87" i="31" s="1"/>
  <c r="G86" i="31"/>
  <c r="E86" i="31" s="1"/>
  <c r="G85" i="31"/>
  <c r="E85" i="31" s="1"/>
  <c r="G84" i="31"/>
  <c r="E84" i="31" s="1"/>
  <c r="G83" i="31"/>
  <c r="E83" i="31" s="1"/>
  <c r="G82" i="31"/>
  <c r="E82" i="31" s="1"/>
  <c r="G81" i="31"/>
  <c r="E81" i="31" s="1"/>
  <c r="G80" i="31"/>
  <c r="E80" i="31" s="1"/>
  <c r="G79" i="31"/>
  <c r="E79" i="31" s="1"/>
  <c r="G78" i="31"/>
  <c r="E78" i="31" s="1"/>
  <c r="G77" i="31"/>
  <c r="E77" i="31" s="1"/>
  <c r="G76" i="31"/>
  <c r="E76" i="31" s="1"/>
  <c r="G75" i="31"/>
  <c r="E75" i="31" s="1"/>
  <c r="G71" i="31"/>
  <c r="E71" i="31" s="1"/>
  <c r="G70" i="31"/>
  <c r="E70" i="31" s="1"/>
  <c r="G69" i="31"/>
  <c r="E69" i="31" s="1"/>
  <c r="G68" i="31"/>
  <c r="E68" i="31" s="1"/>
  <c r="G67" i="31"/>
  <c r="E67" i="31" s="1"/>
  <c r="G66" i="31"/>
  <c r="E66" i="31" s="1"/>
  <c r="G65" i="31"/>
  <c r="E65" i="31" s="1"/>
  <c r="G64" i="31"/>
  <c r="E64" i="31" s="1"/>
  <c r="G63" i="31"/>
  <c r="E63" i="31" s="1"/>
  <c r="G62" i="31"/>
  <c r="E62" i="31" s="1"/>
  <c r="G61" i="31"/>
  <c r="E61" i="31" s="1"/>
  <c r="G60" i="31"/>
  <c r="E60" i="31" s="1"/>
  <c r="G59" i="31"/>
  <c r="E59" i="31" s="1"/>
  <c r="G58" i="31"/>
  <c r="E58" i="31" s="1"/>
  <c r="G57" i="31"/>
  <c r="E57" i="31" s="1"/>
  <c r="G56" i="31"/>
  <c r="E56" i="31" s="1"/>
  <c r="G55" i="31"/>
  <c r="E55" i="31" s="1"/>
  <c r="G54" i="31"/>
  <c r="E54" i="31" s="1"/>
  <c r="G53" i="31"/>
  <c r="E53" i="31" s="1"/>
  <c r="G52" i="31"/>
  <c r="E52" i="31" s="1"/>
  <c r="G51" i="31"/>
  <c r="E51" i="31" s="1"/>
  <c r="G50" i="31"/>
  <c r="E50" i="31" s="1"/>
  <c r="G49" i="31"/>
  <c r="E49" i="31" s="1"/>
  <c r="G48" i="31"/>
  <c r="E48" i="31" s="1"/>
  <c r="G47" i="31"/>
  <c r="E47" i="31" s="1"/>
  <c r="G46" i="31"/>
  <c r="E46" i="31" s="1"/>
  <c r="C1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2" i="23"/>
  <c r="H95" i="28" l="1"/>
  <c r="F95" i="28" s="1"/>
  <c r="H96" i="28"/>
  <c r="F96" i="28" s="1"/>
  <c r="I97" i="28"/>
  <c r="J97" i="28"/>
  <c r="K97" i="28"/>
  <c r="L97" i="28"/>
  <c r="M97" i="28"/>
  <c r="N97" i="28"/>
  <c r="H68" i="28"/>
  <c r="F68" i="28" s="1"/>
  <c r="H69" i="28"/>
  <c r="F69" i="28" s="1"/>
  <c r="H94" i="28" l="1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77" i="28"/>
  <c r="F77" i="28" s="1"/>
  <c r="H76" i="28"/>
  <c r="F76" i="28" s="1"/>
  <c r="H75" i="28"/>
  <c r="F75" i="28" s="1"/>
  <c r="H74" i="28"/>
  <c r="F74" i="28" s="1"/>
  <c r="H73" i="28"/>
  <c r="F73" i="28" s="1"/>
  <c r="H57" i="28" l="1"/>
  <c r="F57" i="28" s="1"/>
  <c r="H58" i="28"/>
  <c r="F58" i="28" s="1"/>
  <c r="H59" i="28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F59" i="28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F52" i="28" s="1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4" i="28"/>
  <c r="D16" i="28"/>
  <c r="D23" i="32"/>
  <c r="I23" i="32" s="1"/>
  <c r="M61" i="32" s="1"/>
  <c r="D10" i="32"/>
  <c r="L10" i="32" s="1"/>
  <c r="I79" i="32" s="1"/>
  <c r="D26" i="32"/>
  <c r="O26" i="32" s="1"/>
  <c r="L93" i="32" s="1"/>
  <c r="D11" i="32"/>
  <c r="I11" i="32" s="1"/>
  <c r="M51" i="32" s="1"/>
  <c r="D15" i="32"/>
  <c r="D32" i="32"/>
  <c r="F32" i="32" s="1"/>
  <c r="J70" i="32" s="1"/>
  <c r="D8" i="32"/>
  <c r="F8" i="32" s="1"/>
  <c r="J48" i="32" s="1"/>
  <c r="D28" i="32"/>
  <c r="J28" i="32" s="1"/>
  <c r="N66" i="32" s="1"/>
  <c r="D25" i="32"/>
  <c r="I25" i="32" s="1"/>
  <c r="M63" i="32" s="1"/>
  <c r="D30" i="32"/>
  <c r="D7" i="32"/>
  <c r="L7" i="32" s="1"/>
  <c r="I76" i="32" s="1"/>
  <c r="D12" i="32"/>
  <c r="L12" i="32" s="1"/>
  <c r="I81" i="32" s="1"/>
  <c r="D13" i="32"/>
  <c r="E13" i="32" s="1"/>
  <c r="I53" i="32" s="1"/>
  <c r="D17" i="32"/>
  <c r="I17" i="32" s="1"/>
  <c r="M57" i="32" s="1"/>
  <c r="D22" i="32"/>
  <c r="F22" i="32" s="1"/>
  <c r="J60" i="32" s="1"/>
  <c r="D24" i="32"/>
  <c r="F24" i="32" s="1"/>
  <c r="J62" i="32" s="1"/>
  <c r="D9" i="32"/>
  <c r="L9" i="32" s="1"/>
  <c r="I78" i="32" s="1"/>
  <c r="D33" i="32"/>
  <c r="J33" i="32" s="1"/>
  <c r="N71" i="32" s="1"/>
  <c r="D27" i="32"/>
  <c r="N27" i="32" s="1"/>
  <c r="K94" i="32" s="1"/>
  <c r="D18" i="32"/>
  <c r="E18" i="32" s="1"/>
  <c r="I58" i="32" s="1"/>
  <c r="D9" i="28"/>
  <c r="D9" i="31"/>
  <c r="D25" i="28"/>
  <c r="D25" i="31"/>
  <c r="D30" i="28"/>
  <c r="D31" i="28" s="1"/>
  <c r="D30" i="31"/>
  <c r="D29" i="31" s="1"/>
  <c r="D10" i="28"/>
  <c r="D10" i="31"/>
  <c r="D26" i="28"/>
  <c r="D26" i="31"/>
  <c r="D33" i="28"/>
  <c r="D33" i="31"/>
  <c r="D12" i="28"/>
  <c r="D12" i="31"/>
  <c r="D15" i="31"/>
  <c r="D6" i="31" s="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28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D29" i="32" l="1"/>
  <c r="J29" i="32" s="1"/>
  <c r="N67" i="32" s="1"/>
  <c r="D31" i="32"/>
  <c r="M31" i="32" s="1"/>
  <c r="J98" i="32" s="1"/>
  <c r="D21" i="32"/>
  <c r="G21" i="32" s="1"/>
  <c r="K59" i="32" s="1"/>
  <c r="D14" i="32"/>
  <c r="H14" i="32" s="1"/>
  <c r="L54" i="32" s="1"/>
  <c r="D6" i="32"/>
  <c r="P6" i="32" s="1"/>
  <c r="M75" i="32" s="1"/>
  <c r="D16" i="32"/>
  <c r="L16" i="32" s="1"/>
  <c r="I85" i="32" s="1"/>
  <c r="Q30" i="32"/>
  <c r="N97" i="32" s="1"/>
  <c r="H15" i="32"/>
  <c r="L55" i="32" s="1"/>
  <c r="D21" i="31"/>
  <c r="N21" i="31" s="1"/>
  <c r="K88" i="31" s="1"/>
  <c r="D31" i="31"/>
  <c r="L31" i="31" s="1"/>
  <c r="I98" i="31" s="1"/>
  <c r="D14" i="31"/>
  <c r="Q14" i="31" s="1"/>
  <c r="N83" i="31" s="1"/>
  <c r="L6" i="31"/>
  <c r="I75" i="31" s="1"/>
  <c r="D16" i="31"/>
  <c r="L16" i="31" s="1"/>
  <c r="I85" i="31" s="1"/>
  <c r="D21" i="28"/>
  <c r="P21" i="28" s="1"/>
  <c r="N85" i="28" s="1"/>
  <c r="D29" i="28"/>
  <c r="N29" i="28" s="1"/>
  <c r="L93" i="28" s="1"/>
  <c r="V18" i="28"/>
  <c r="P24" i="28"/>
  <c r="N88" i="28" s="1"/>
  <c r="N24" i="28"/>
  <c r="L88" i="28" s="1"/>
  <c r="Q24" i="28"/>
  <c r="O88" i="28" s="1"/>
  <c r="L24" i="28"/>
  <c r="J88" i="28" s="1"/>
  <c r="M24" i="28"/>
  <c r="K88" i="28" s="1"/>
  <c r="O24" i="28"/>
  <c r="M88" i="28" s="1"/>
  <c r="L26" i="28"/>
  <c r="J90" i="28" s="1"/>
  <c r="M26" i="28"/>
  <c r="K90" i="28" s="1"/>
  <c r="P26" i="28"/>
  <c r="N90" i="28" s="1"/>
  <c r="N26" i="28"/>
  <c r="L90" i="28" s="1"/>
  <c r="O26" i="28"/>
  <c r="M90" i="28" s="1"/>
  <c r="Q26" i="28"/>
  <c r="O90" i="28" s="1"/>
  <c r="L22" i="28"/>
  <c r="J86" i="28" s="1"/>
  <c r="M22" i="28"/>
  <c r="K86" i="28" s="1"/>
  <c r="N22" i="28"/>
  <c r="L86" i="28" s="1"/>
  <c r="O22" i="28"/>
  <c r="M86" i="28" s="1"/>
  <c r="P22" i="28"/>
  <c r="N86" i="28" s="1"/>
  <c r="Q22" i="28"/>
  <c r="O86" i="28" s="1"/>
  <c r="P32" i="28"/>
  <c r="N95" i="28" s="1"/>
  <c r="Q32" i="28"/>
  <c r="O95" i="28" s="1"/>
  <c r="L32" i="28"/>
  <c r="J95" i="28" s="1"/>
  <c r="M32" i="28"/>
  <c r="K95" i="28" s="1"/>
  <c r="N32" i="28"/>
  <c r="L95" i="28" s="1"/>
  <c r="O32" i="28"/>
  <c r="M95" i="28" s="1"/>
  <c r="N25" i="28"/>
  <c r="L89" i="28" s="1"/>
  <c r="P25" i="28"/>
  <c r="N89" i="28" s="1"/>
  <c r="L25" i="28"/>
  <c r="J89" i="28" s="1"/>
  <c r="M25" i="28"/>
  <c r="K89" i="28" s="1"/>
  <c r="O25" i="28"/>
  <c r="M89" i="28" s="1"/>
  <c r="Q25" i="28"/>
  <c r="O89" i="28" s="1"/>
  <c r="N23" i="28"/>
  <c r="L87" i="28" s="1"/>
  <c r="O23" i="28"/>
  <c r="M87" i="28" s="1"/>
  <c r="P23" i="28"/>
  <c r="N87" i="28" s="1"/>
  <c r="Q23" i="28"/>
  <c r="O87" i="28" s="1"/>
  <c r="L23" i="28"/>
  <c r="J87" i="28" s="1"/>
  <c r="M23" i="28"/>
  <c r="K87" i="28" s="1"/>
  <c r="N27" i="28"/>
  <c r="L91" i="28" s="1"/>
  <c r="O27" i="28"/>
  <c r="M91" i="28" s="1"/>
  <c r="P27" i="28"/>
  <c r="N91" i="28" s="1"/>
  <c r="L27" i="28"/>
  <c r="J91" i="28" s="1"/>
  <c r="Q27" i="28"/>
  <c r="O91" i="28" s="1"/>
  <c r="M27" i="28"/>
  <c r="K91" i="28" s="1"/>
  <c r="P28" i="28"/>
  <c r="N92" i="28" s="1"/>
  <c r="Q28" i="28"/>
  <c r="O92" i="28" s="1"/>
  <c r="L28" i="28"/>
  <c r="J92" i="28" s="1"/>
  <c r="M28" i="28"/>
  <c r="K92" i="28" s="1"/>
  <c r="N28" i="28"/>
  <c r="L92" i="28" s="1"/>
  <c r="O28" i="28"/>
  <c r="M92" i="28" s="1"/>
  <c r="N31" i="28"/>
  <c r="L94" i="28" s="1"/>
  <c r="O31" i="28"/>
  <c r="M94" i="28" s="1"/>
  <c r="P31" i="28"/>
  <c r="N94" i="28" s="1"/>
  <c r="Q31" i="28"/>
  <c r="O94" i="28" s="1"/>
  <c r="L31" i="28"/>
  <c r="J94" i="28" s="1"/>
  <c r="M31" i="28"/>
  <c r="K94" i="28" s="1"/>
  <c r="L33" i="28"/>
  <c r="J96" i="28" s="1"/>
  <c r="O33" i="28"/>
  <c r="M96" i="28" s="1"/>
  <c r="P33" i="28"/>
  <c r="N96" i="28" s="1"/>
  <c r="N33" i="28"/>
  <c r="L96" i="28" s="1"/>
  <c r="M33" i="28"/>
  <c r="K96" i="28" s="1"/>
  <c r="Q33" i="28"/>
  <c r="O96" i="28" s="1"/>
  <c r="L30" i="28"/>
  <c r="M30" i="28"/>
  <c r="N30" i="28"/>
  <c r="O30" i="28"/>
  <c r="P30" i="28"/>
  <c r="Q30" i="28"/>
  <c r="I24" i="28"/>
  <c r="N61" i="28" s="1"/>
  <c r="J24" i="28"/>
  <c r="O61" i="28" s="1"/>
  <c r="E24" i="28"/>
  <c r="J61" i="28" s="1"/>
  <c r="H24" i="28"/>
  <c r="M61" i="28" s="1"/>
  <c r="F24" i="28"/>
  <c r="K61" i="28" s="1"/>
  <c r="G24" i="28"/>
  <c r="L61" i="28" s="1"/>
  <c r="E26" i="28"/>
  <c r="J63" i="28" s="1"/>
  <c r="F26" i="28"/>
  <c r="K63" i="28" s="1"/>
  <c r="G26" i="28"/>
  <c r="L63" i="28" s="1"/>
  <c r="H26" i="28"/>
  <c r="M63" i="28" s="1"/>
  <c r="I26" i="28"/>
  <c r="N63" i="28" s="1"/>
  <c r="J26" i="28"/>
  <c r="O63" i="28" s="1"/>
  <c r="E25" i="28"/>
  <c r="J62" i="28" s="1"/>
  <c r="F25" i="28"/>
  <c r="K62" i="28" s="1"/>
  <c r="G25" i="28"/>
  <c r="L62" i="28" s="1"/>
  <c r="H25" i="28"/>
  <c r="M62" i="28" s="1"/>
  <c r="I25" i="28"/>
  <c r="N62" i="28" s="1"/>
  <c r="J25" i="28"/>
  <c r="O62" i="28" s="1"/>
  <c r="E22" i="28"/>
  <c r="J59" i="28" s="1"/>
  <c r="F22" i="28"/>
  <c r="K59" i="28" s="1"/>
  <c r="G22" i="28"/>
  <c r="L59" i="28" s="1"/>
  <c r="H22" i="28"/>
  <c r="M59" i="28" s="1"/>
  <c r="I22" i="28"/>
  <c r="N59" i="28" s="1"/>
  <c r="J22" i="28"/>
  <c r="O59" i="28" s="1"/>
  <c r="I32" i="28"/>
  <c r="N68" i="28" s="1"/>
  <c r="J32" i="28"/>
  <c r="O68" i="28" s="1"/>
  <c r="E32" i="28"/>
  <c r="J68" i="28" s="1"/>
  <c r="F32" i="28"/>
  <c r="K68" i="28" s="1"/>
  <c r="H32" i="28"/>
  <c r="M68" i="28" s="1"/>
  <c r="G32" i="28"/>
  <c r="L68" i="28" s="1"/>
  <c r="G23" i="28"/>
  <c r="L60" i="28" s="1"/>
  <c r="H23" i="28"/>
  <c r="M60" i="28" s="1"/>
  <c r="F23" i="28"/>
  <c r="K60" i="28" s="1"/>
  <c r="I23" i="28"/>
  <c r="N60" i="28" s="1"/>
  <c r="J23" i="28"/>
  <c r="O60" i="28" s="1"/>
  <c r="E23" i="28"/>
  <c r="J60" i="28" s="1"/>
  <c r="G27" i="28"/>
  <c r="L64" i="28" s="1"/>
  <c r="H27" i="28"/>
  <c r="M64" i="28" s="1"/>
  <c r="I27" i="28"/>
  <c r="N64" i="28" s="1"/>
  <c r="J27" i="28"/>
  <c r="O64" i="28" s="1"/>
  <c r="F27" i="28"/>
  <c r="K64" i="28" s="1"/>
  <c r="E27" i="28"/>
  <c r="J64" i="28" s="1"/>
  <c r="I28" i="28"/>
  <c r="N65" i="28" s="1"/>
  <c r="H28" i="28"/>
  <c r="M65" i="28" s="1"/>
  <c r="J28" i="28"/>
  <c r="O65" i="28" s="1"/>
  <c r="E28" i="28"/>
  <c r="J65" i="28" s="1"/>
  <c r="F28" i="28"/>
  <c r="K65" i="28" s="1"/>
  <c r="G28" i="28"/>
  <c r="L65" i="28" s="1"/>
  <c r="G31" i="28"/>
  <c r="L67" i="28" s="1"/>
  <c r="H31" i="28"/>
  <c r="M67" i="28" s="1"/>
  <c r="I31" i="28"/>
  <c r="N67" i="28" s="1"/>
  <c r="J31" i="28"/>
  <c r="O67" i="28" s="1"/>
  <c r="F31" i="28"/>
  <c r="K67" i="28" s="1"/>
  <c r="E31" i="28"/>
  <c r="J67" i="28" s="1"/>
  <c r="E33" i="28"/>
  <c r="J69" i="28" s="1"/>
  <c r="F33" i="28"/>
  <c r="K69" i="28" s="1"/>
  <c r="G33" i="28"/>
  <c r="L69" i="28" s="1"/>
  <c r="H33" i="28"/>
  <c r="M69" i="28" s="1"/>
  <c r="I33" i="28"/>
  <c r="N69" i="28" s="1"/>
  <c r="J33" i="28"/>
  <c r="O69" i="28" s="1"/>
  <c r="E30" i="28"/>
  <c r="F30" i="28"/>
  <c r="G30" i="28"/>
  <c r="H30" i="28"/>
  <c r="I30" i="28"/>
  <c r="J30" i="28"/>
  <c r="M11" i="28"/>
  <c r="K78" i="28" s="1"/>
  <c r="O11" i="28"/>
  <c r="M78" i="28" s="1"/>
  <c r="L11" i="28"/>
  <c r="J78" i="28" s="1"/>
  <c r="N11" i="28"/>
  <c r="L78" i="28" s="1"/>
  <c r="P11" i="28"/>
  <c r="N78" i="28" s="1"/>
  <c r="Q11" i="28"/>
  <c r="O78" i="28" s="1"/>
  <c r="Q17" i="28"/>
  <c r="O83" i="28" s="1"/>
  <c r="O17" i="28"/>
  <c r="M83" i="28" s="1"/>
  <c r="L17" i="28"/>
  <c r="J83" i="28" s="1"/>
  <c r="N17" i="28"/>
  <c r="L83" i="28" s="1"/>
  <c r="M17" i="28"/>
  <c r="K83" i="28" s="1"/>
  <c r="P17" i="28"/>
  <c r="N83" i="28" s="1"/>
  <c r="Q13" i="28"/>
  <c r="O80" i="28" s="1"/>
  <c r="O13" i="28"/>
  <c r="M80" i="28" s="1"/>
  <c r="P13" i="28"/>
  <c r="N80" i="28" s="1"/>
  <c r="L13" i="28"/>
  <c r="J80" i="28" s="1"/>
  <c r="M13" i="28"/>
  <c r="K80" i="28" s="1"/>
  <c r="N13" i="28"/>
  <c r="L80" i="28" s="1"/>
  <c r="O8" i="28"/>
  <c r="M75" i="28" s="1"/>
  <c r="Q8" i="28"/>
  <c r="O75" i="28" s="1"/>
  <c r="P8" i="28"/>
  <c r="N75" i="28" s="1"/>
  <c r="M8" i="28"/>
  <c r="K75" i="28" s="1"/>
  <c r="L8" i="28"/>
  <c r="J75" i="28" s="1"/>
  <c r="N8" i="28"/>
  <c r="L75" i="28" s="1"/>
  <c r="M15" i="28"/>
  <c r="L15" i="28"/>
  <c r="N15" i="28"/>
  <c r="O15" i="28"/>
  <c r="P15" i="28"/>
  <c r="Q15" i="28"/>
  <c r="M14" i="28"/>
  <c r="K81" i="28" s="1"/>
  <c r="L14" i="28"/>
  <c r="J81" i="28" s="1"/>
  <c r="N14" i="28"/>
  <c r="L81" i="28" s="1"/>
  <c r="P14" i="28"/>
  <c r="N81" i="28" s="1"/>
  <c r="O14" i="28"/>
  <c r="M81" i="28" s="1"/>
  <c r="Q14" i="28"/>
  <c r="O81" i="28" s="1"/>
  <c r="Q9" i="28"/>
  <c r="O76" i="28" s="1"/>
  <c r="L9" i="28"/>
  <c r="J76" i="28" s="1"/>
  <c r="N9" i="28"/>
  <c r="L76" i="28" s="1"/>
  <c r="P9" i="28"/>
  <c r="N76" i="28" s="1"/>
  <c r="M9" i="28"/>
  <c r="K76" i="28" s="1"/>
  <c r="O9" i="28"/>
  <c r="M76" i="28" s="1"/>
  <c r="Q18" i="28"/>
  <c r="O84" i="28" s="1"/>
  <c r="L18" i="28"/>
  <c r="J84" i="28" s="1"/>
  <c r="M18" i="28"/>
  <c r="K84" i="28" s="1"/>
  <c r="N18" i="28"/>
  <c r="L84" i="28" s="1"/>
  <c r="O18" i="28"/>
  <c r="M84" i="28" s="1"/>
  <c r="P18" i="28"/>
  <c r="N84" i="28" s="1"/>
  <c r="M7" i="28"/>
  <c r="K74" i="28" s="1"/>
  <c r="N7" i="28"/>
  <c r="L74" i="28" s="1"/>
  <c r="O7" i="28"/>
  <c r="M74" i="28" s="1"/>
  <c r="L7" i="28"/>
  <c r="J74" i="28" s="1"/>
  <c r="P7" i="28"/>
  <c r="N74" i="28" s="1"/>
  <c r="Q7" i="28"/>
  <c r="O74" i="28" s="1"/>
  <c r="O12" i="28"/>
  <c r="P12" i="28"/>
  <c r="Q12" i="28"/>
  <c r="M12" i="28"/>
  <c r="L12" i="28"/>
  <c r="N12" i="28"/>
  <c r="Q10" i="28"/>
  <c r="O77" i="28" s="1"/>
  <c r="L10" i="28"/>
  <c r="J77" i="28" s="1"/>
  <c r="M10" i="28"/>
  <c r="K77" i="28" s="1"/>
  <c r="N10" i="28"/>
  <c r="L77" i="28" s="1"/>
  <c r="O10" i="28"/>
  <c r="M77" i="28" s="1"/>
  <c r="P10" i="28"/>
  <c r="N77" i="28" s="1"/>
  <c r="O16" i="28"/>
  <c r="M82" i="28" s="1"/>
  <c r="Q16" i="28"/>
  <c r="O82" i="28" s="1"/>
  <c r="P16" i="28"/>
  <c r="N82" i="28" s="1"/>
  <c r="M16" i="28"/>
  <c r="K82" i="28" s="1"/>
  <c r="N16" i="28"/>
  <c r="L82" i="28" s="1"/>
  <c r="L16" i="28"/>
  <c r="J82" i="28" s="1"/>
  <c r="F11" i="28"/>
  <c r="K51" i="28" s="1"/>
  <c r="G11" i="28"/>
  <c r="L51" i="28" s="1"/>
  <c r="H11" i="28"/>
  <c r="M51" i="28" s="1"/>
  <c r="I11" i="28"/>
  <c r="N51" i="28" s="1"/>
  <c r="J11" i="28"/>
  <c r="O51" i="28" s="1"/>
  <c r="E18" i="28"/>
  <c r="J57" i="28" s="1"/>
  <c r="I18" i="28"/>
  <c r="N57" i="28" s="1"/>
  <c r="J18" i="28"/>
  <c r="O57" i="28" s="1"/>
  <c r="G18" i="28"/>
  <c r="L57" i="28" s="1"/>
  <c r="H18" i="28"/>
  <c r="M57" i="28" s="1"/>
  <c r="F18" i="28"/>
  <c r="K57" i="28" s="1"/>
  <c r="J16" i="28"/>
  <c r="O55" i="28" s="1"/>
  <c r="F16" i="28"/>
  <c r="K55" i="28" s="1"/>
  <c r="I16" i="28"/>
  <c r="N55" i="28" s="1"/>
  <c r="G16" i="28"/>
  <c r="L55" i="28" s="1"/>
  <c r="H16" i="28"/>
  <c r="M55" i="28" s="1"/>
  <c r="F17" i="28"/>
  <c r="K56" i="28" s="1"/>
  <c r="G17" i="28"/>
  <c r="L56" i="28" s="1"/>
  <c r="I17" i="28"/>
  <c r="N56" i="28" s="1"/>
  <c r="H17" i="28"/>
  <c r="M56" i="28" s="1"/>
  <c r="J17" i="28"/>
  <c r="O56" i="28" s="1"/>
  <c r="J13" i="28"/>
  <c r="O53" i="28" s="1"/>
  <c r="H13" i="28"/>
  <c r="M53" i="28" s="1"/>
  <c r="I13" i="28"/>
  <c r="N53" i="28" s="1"/>
  <c r="F13" i="28"/>
  <c r="K53" i="28" s="1"/>
  <c r="G13" i="28"/>
  <c r="L53" i="28" s="1"/>
  <c r="F8" i="28"/>
  <c r="K48" i="28" s="1"/>
  <c r="J8" i="28"/>
  <c r="O48" i="28" s="1"/>
  <c r="G8" i="28"/>
  <c r="L48" i="28" s="1"/>
  <c r="H8" i="28"/>
  <c r="M48" i="28" s="1"/>
  <c r="I8" i="28"/>
  <c r="N48" i="28" s="1"/>
  <c r="H15" i="28"/>
  <c r="I15" i="28"/>
  <c r="J15" i="28"/>
  <c r="F15" i="28"/>
  <c r="G15" i="28"/>
  <c r="F14" i="28"/>
  <c r="K54" i="28" s="1"/>
  <c r="H14" i="28"/>
  <c r="M54" i="28" s="1"/>
  <c r="G14" i="28"/>
  <c r="L54" i="28" s="1"/>
  <c r="I14" i="28"/>
  <c r="N54" i="28" s="1"/>
  <c r="J14" i="28"/>
  <c r="O54" i="28" s="1"/>
  <c r="F9" i="28"/>
  <c r="K49" i="28" s="1"/>
  <c r="G9" i="28"/>
  <c r="L49" i="28" s="1"/>
  <c r="H9" i="28"/>
  <c r="M49" i="28" s="1"/>
  <c r="I9" i="28"/>
  <c r="N49" i="28" s="1"/>
  <c r="J9" i="28"/>
  <c r="O49" i="28" s="1"/>
  <c r="H7" i="28"/>
  <c r="M47" i="28" s="1"/>
  <c r="I7" i="28"/>
  <c r="N47" i="28" s="1"/>
  <c r="J7" i="28"/>
  <c r="O47" i="28" s="1"/>
  <c r="F7" i="28"/>
  <c r="K47" i="28" s="1"/>
  <c r="G7" i="28"/>
  <c r="L47" i="28" s="1"/>
  <c r="G12" i="28"/>
  <c r="H12" i="28"/>
  <c r="M52" i="28" s="1"/>
  <c r="I12" i="28"/>
  <c r="J12" i="28"/>
  <c r="F12" i="28"/>
  <c r="I10" i="28"/>
  <c r="N50" i="28" s="1"/>
  <c r="J10" i="28"/>
  <c r="O50" i="28" s="1"/>
  <c r="H10" i="28"/>
  <c r="M50" i="28" s="1"/>
  <c r="F10" i="28"/>
  <c r="K50" i="28" s="1"/>
  <c r="G10" i="28"/>
  <c r="L50" i="28" s="1"/>
  <c r="E15" i="28"/>
  <c r="E14" i="28"/>
  <c r="J54" i="28" s="1"/>
  <c r="E16" i="28"/>
  <c r="J55" i="28" s="1"/>
  <c r="E17" i="28"/>
  <c r="J56" i="28" s="1"/>
  <c r="E11" i="28"/>
  <c r="J51" i="28" s="1"/>
  <c r="E13" i="28"/>
  <c r="J53" i="28" s="1"/>
  <c r="E8" i="28"/>
  <c r="J48" i="28" s="1"/>
  <c r="E9" i="28"/>
  <c r="J49" i="28" s="1"/>
  <c r="E7" i="28"/>
  <c r="J47" i="28" s="1"/>
  <c r="E12" i="28"/>
  <c r="E10" i="28"/>
  <c r="J50" i="28" s="1"/>
  <c r="O6" i="28"/>
  <c r="M73" i="28" s="1"/>
  <c r="P6" i="28"/>
  <c r="N73" i="28" s="1"/>
  <c r="M6" i="28"/>
  <c r="K73" i="28" s="1"/>
  <c r="N6" i="28"/>
  <c r="L73" i="28" s="1"/>
  <c r="J6" i="28"/>
  <c r="O46" i="28" s="1"/>
  <c r="L6" i="28"/>
  <c r="J73" i="28" s="1"/>
  <c r="H6" i="28"/>
  <c r="M46" i="28" s="1"/>
  <c r="I6" i="28"/>
  <c r="N46" i="28" s="1"/>
  <c r="F6" i="28"/>
  <c r="K46" i="28" s="1"/>
  <c r="G6" i="28"/>
  <c r="L46" i="28" s="1"/>
  <c r="Q6" i="28"/>
  <c r="O73" i="28" s="1"/>
  <c r="E6" i="28"/>
  <c r="J46" i="28" s="1"/>
  <c r="J23" i="32"/>
  <c r="N61" i="32" s="1"/>
  <c r="F23" i="32"/>
  <c r="J61" i="32" s="1"/>
  <c r="P23" i="32"/>
  <c r="M90" i="32" s="1"/>
  <c r="O23" i="32"/>
  <c r="L90" i="32" s="1"/>
  <c r="Q23" i="32"/>
  <c r="N90" i="32" s="1"/>
  <c r="L23" i="32"/>
  <c r="I90" i="32" s="1"/>
  <c r="D90" i="32" s="1"/>
  <c r="G23" i="32"/>
  <c r="K61" i="32" s="1"/>
  <c r="E23" i="32"/>
  <c r="I61" i="32" s="1"/>
  <c r="H23" i="32"/>
  <c r="L61" i="32" s="1"/>
  <c r="N23" i="32"/>
  <c r="K90" i="32" s="1"/>
  <c r="M23" i="32"/>
  <c r="J90" i="32" s="1"/>
  <c r="O32" i="32"/>
  <c r="L99" i="32" s="1"/>
  <c r="G32" i="32"/>
  <c r="K70" i="32" s="1"/>
  <c r="L31" i="32"/>
  <c r="I98" i="32" s="1"/>
  <c r="J10" i="32"/>
  <c r="N50" i="32" s="1"/>
  <c r="E31" i="32"/>
  <c r="I69" i="32" s="1"/>
  <c r="M10" i="32"/>
  <c r="J79" i="32" s="1"/>
  <c r="O31" i="32"/>
  <c r="L98" i="32" s="1"/>
  <c r="H31" i="32"/>
  <c r="L69" i="32" s="1"/>
  <c r="H10" i="32"/>
  <c r="L50" i="32" s="1"/>
  <c r="F10" i="32"/>
  <c r="J50" i="32" s="1"/>
  <c r="N28" i="32"/>
  <c r="K95" i="32" s="1"/>
  <c r="N31" i="32"/>
  <c r="K98" i="32" s="1"/>
  <c r="I10" i="32"/>
  <c r="M50" i="32" s="1"/>
  <c r="J31" i="32"/>
  <c r="N69" i="32" s="1"/>
  <c r="Q31" i="32"/>
  <c r="N98" i="32" s="1"/>
  <c r="Q10" i="32"/>
  <c r="N79" i="32" s="1"/>
  <c r="O10" i="32"/>
  <c r="L79" i="32" s="1"/>
  <c r="I31" i="32"/>
  <c r="M69" i="32" s="1"/>
  <c r="G31" i="32"/>
  <c r="K69" i="32" s="1"/>
  <c r="G10" i="32"/>
  <c r="K50" i="32" s="1"/>
  <c r="E10" i="32"/>
  <c r="I50" i="32" s="1"/>
  <c r="F31" i="32"/>
  <c r="J69" i="32" s="1"/>
  <c r="P31" i="32"/>
  <c r="M98" i="32" s="1"/>
  <c r="P10" i="32"/>
  <c r="M79" i="32" s="1"/>
  <c r="N10" i="32"/>
  <c r="K79" i="32" s="1"/>
  <c r="G15" i="32"/>
  <c r="K55" i="32" s="1"/>
  <c r="P14" i="32"/>
  <c r="M83" i="32" s="1"/>
  <c r="N14" i="32"/>
  <c r="K83" i="32" s="1"/>
  <c r="L14" i="32"/>
  <c r="I83" i="32" s="1"/>
  <c r="Q14" i="32"/>
  <c r="N83" i="32" s="1"/>
  <c r="L30" i="32"/>
  <c r="I97" i="32" s="1"/>
  <c r="M14" i="32"/>
  <c r="J83" i="32" s="1"/>
  <c r="E14" i="32"/>
  <c r="I54" i="32" s="1"/>
  <c r="F14" i="32"/>
  <c r="J54" i="32" s="1"/>
  <c r="I14" i="32"/>
  <c r="M54" i="32" s="1"/>
  <c r="P32" i="32"/>
  <c r="M99" i="32" s="1"/>
  <c r="O14" i="32"/>
  <c r="L83" i="32" s="1"/>
  <c r="J14" i="32"/>
  <c r="N54" i="32" s="1"/>
  <c r="G14" i="32"/>
  <c r="K54" i="32" s="1"/>
  <c r="E26" i="32"/>
  <c r="I64" i="32" s="1"/>
  <c r="G24" i="32"/>
  <c r="K62" i="32" s="1"/>
  <c r="N30" i="32"/>
  <c r="K97" i="32" s="1"/>
  <c r="O24" i="32"/>
  <c r="L91" i="32" s="1"/>
  <c r="I26" i="32"/>
  <c r="M64" i="32" s="1"/>
  <c r="N26" i="32"/>
  <c r="K93" i="32" s="1"/>
  <c r="P26" i="32"/>
  <c r="M93" i="32" s="1"/>
  <c r="Q26" i="32"/>
  <c r="N93" i="32" s="1"/>
  <c r="M26" i="32"/>
  <c r="J93" i="32" s="1"/>
  <c r="J16" i="32"/>
  <c r="N56" i="32" s="1"/>
  <c r="P11" i="32"/>
  <c r="M80" i="32" s="1"/>
  <c r="N11" i="32"/>
  <c r="K80" i="32" s="1"/>
  <c r="O11" i="32"/>
  <c r="L80" i="32" s="1"/>
  <c r="G11" i="32"/>
  <c r="K51" i="32" s="1"/>
  <c r="F11" i="32"/>
  <c r="J51" i="32" s="1"/>
  <c r="L11" i="32"/>
  <c r="I80" i="32" s="1"/>
  <c r="H11" i="32"/>
  <c r="L51" i="32" s="1"/>
  <c r="M11" i="32"/>
  <c r="J80" i="32" s="1"/>
  <c r="Q11" i="32"/>
  <c r="N80" i="32" s="1"/>
  <c r="J11" i="32"/>
  <c r="N51" i="32" s="1"/>
  <c r="E11" i="32"/>
  <c r="I51" i="32" s="1"/>
  <c r="M32" i="32"/>
  <c r="J99" i="32" s="1"/>
  <c r="Q32" i="32"/>
  <c r="N99" i="32" s="1"/>
  <c r="I15" i="32"/>
  <c r="M55" i="32" s="1"/>
  <c r="H26" i="32"/>
  <c r="L64" i="32" s="1"/>
  <c r="G26" i="32"/>
  <c r="K64" i="32" s="1"/>
  <c r="L8" i="32"/>
  <c r="I77" i="32" s="1"/>
  <c r="P16" i="32"/>
  <c r="M85" i="32" s="1"/>
  <c r="I32" i="32"/>
  <c r="M70" i="32" s="1"/>
  <c r="H32" i="32"/>
  <c r="L70" i="32" s="1"/>
  <c r="J32" i="32"/>
  <c r="N70" i="32" s="1"/>
  <c r="E32" i="32"/>
  <c r="I70" i="32" s="1"/>
  <c r="E15" i="32"/>
  <c r="I55" i="32" s="1"/>
  <c r="N32" i="32"/>
  <c r="K99" i="32" s="1"/>
  <c r="L32" i="32"/>
  <c r="I99" i="32" s="1"/>
  <c r="J26" i="32"/>
  <c r="N64" i="32" s="1"/>
  <c r="F26" i="32"/>
  <c r="J64" i="32" s="1"/>
  <c r="F16" i="32"/>
  <c r="J56" i="32" s="1"/>
  <c r="P24" i="32"/>
  <c r="M91" i="32" s="1"/>
  <c r="L26" i="32"/>
  <c r="I93" i="32" s="1"/>
  <c r="F29" i="32"/>
  <c r="J67" i="32" s="1"/>
  <c r="O8" i="32"/>
  <c r="L77" i="32" s="1"/>
  <c r="Q29" i="32"/>
  <c r="N96" i="32" s="1"/>
  <c r="H27" i="32"/>
  <c r="L65" i="32" s="1"/>
  <c r="P8" i="32"/>
  <c r="M77" i="32" s="1"/>
  <c r="M29" i="32"/>
  <c r="J96" i="32" s="1"/>
  <c r="J8" i="32"/>
  <c r="N48" i="32" s="1"/>
  <c r="G8" i="32"/>
  <c r="K48" i="32" s="1"/>
  <c r="E29" i="32"/>
  <c r="I67" i="32" s="1"/>
  <c r="M8" i="32"/>
  <c r="J77" i="32" s="1"/>
  <c r="H8" i="32"/>
  <c r="L48" i="32" s="1"/>
  <c r="H29" i="32"/>
  <c r="L67" i="32" s="1"/>
  <c r="N29" i="32"/>
  <c r="K96" i="32" s="1"/>
  <c r="E8" i="32"/>
  <c r="I48" i="32" s="1"/>
  <c r="Q8" i="32"/>
  <c r="N77" i="32" s="1"/>
  <c r="L29" i="32"/>
  <c r="I96" i="32" s="1"/>
  <c r="G29" i="32"/>
  <c r="K67" i="32" s="1"/>
  <c r="N8" i="32"/>
  <c r="K77" i="32" s="1"/>
  <c r="I8" i="32"/>
  <c r="M48" i="32" s="1"/>
  <c r="O29" i="32"/>
  <c r="L96" i="32" s="1"/>
  <c r="P29" i="32"/>
  <c r="M96" i="32" s="1"/>
  <c r="I29" i="32"/>
  <c r="M67" i="32" s="1"/>
  <c r="O16" i="32"/>
  <c r="L85" i="32" s="1"/>
  <c r="P15" i="32"/>
  <c r="M84" i="32" s="1"/>
  <c r="N15" i="32"/>
  <c r="K84" i="32" s="1"/>
  <c r="I16" i="32"/>
  <c r="M56" i="32" s="1"/>
  <c r="G16" i="32"/>
  <c r="K56" i="32" s="1"/>
  <c r="Q15" i="32"/>
  <c r="N84" i="32" s="1"/>
  <c r="M16" i="32"/>
  <c r="J85" i="32" s="1"/>
  <c r="H16" i="32"/>
  <c r="L56" i="32" s="1"/>
  <c r="J15" i="32"/>
  <c r="N55" i="32" s="1"/>
  <c r="E16" i="32"/>
  <c r="I56" i="32" s="1"/>
  <c r="Q16" i="32"/>
  <c r="N85" i="32" s="1"/>
  <c r="L15" i="32"/>
  <c r="I84" i="32" s="1"/>
  <c r="N16" i="32"/>
  <c r="K85" i="32" s="1"/>
  <c r="F15" i="32"/>
  <c r="J55" i="32" s="1"/>
  <c r="M15" i="32"/>
  <c r="J84" i="32" s="1"/>
  <c r="O15" i="32"/>
  <c r="L84" i="32" s="1"/>
  <c r="H28" i="32"/>
  <c r="L66" i="32" s="1"/>
  <c r="O28" i="32"/>
  <c r="L95" i="32" s="1"/>
  <c r="M28" i="32"/>
  <c r="J95" i="32" s="1"/>
  <c r="L25" i="32"/>
  <c r="I92" i="32" s="1"/>
  <c r="I28" i="32"/>
  <c r="M66" i="32" s="1"/>
  <c r="G28" i="32"/>
  <c r="K66" i="32" s="1"/>
  <c r="L28" i="32"/>
  <c r="I95" i="32" s="1"/>
  <c r="P28" i="32"/>
  <c r="M95" i="32" s="1"/>
  <c r="Q28" i="32"/>
  <c r="N95" i="32" s="1"/>
  <c r="M25" i="32"/>
  <c r="J92" i="32" s="1"/>
  <c r="E28" i="32"/>
  <c r="I66" i="32" s="1"/>
  <c r="F25" i="32"/>
  <c r="J63" i="32" s="1"/>
  <c r="F28" i="32"/>
  <c r="J66" i="32" s="1"/>
  <c r="Q25" i="32"/>
  <c r="N92" i="32" s="1"/>
  <c r="H6" i="32"/>
  <c r="L46" i="32" s="1"/>
  <c r="M7" i="32"/>
  <c r="J76" i="32" s="1"/>
  <c r="F7" i="32"/>
  <c r="J47" i="32" s="1"/>
  <c r="G7" i="32"/>
  <c r="K47" i="32" s="1"/>
  <c r="E7" i="32"/>
  <c r="I47" i="32" s="1"/>
  <c r="P7" i="32"/>
  <c r="M76" i="32" s="1"/>
  <c r="N7" i="32"/>
  <c r="K76" i="32" s="1"/>
  <c r="H7" i="32"/>
  <c r="L47" i="32" s="1"/>
  <c r="O7" i="32"/>
  <c r="L76" i="32" s="1"/>
  <c r="I7" i="32"/>
  <c r="M47" i="32" s="1"/>
  <c r="Q7" i="32"/>
  <c r="N76" i="32" s="1"/>
  <c r="J7" i="32"/>
  <c r="N47" i="32" s="1"/>
  <c r="G12" i="32"/>
  <c r="K52" i="32" s="1"/>
  <c r="M9" i="32"/>
  <c r="J78" i="32" s="1"/>
  <c r="G9" i="32"/>
  <c r="K49" i="32" s="1"/>
  <c r="F12" i="32"/>
  <c r="J52" i="32" s="1"/>
  <c r="P9" i="32"/>
  <c r="M78" i="32" s="1"/>
  <c r="O12" i="32"/>
  <c r="L81" i="32" s="1"/>
  <c r="M12" i="32"/>
  <c r="J81" i="32" s="1"/>
  <c r="Q9" i="32"/>
  <c r="N78" i="32" s="1"/>
  <c r="Q12" i="32"/>
  <c r="N81" i="32" s="1"/>
  <c r="I9" i="32"/>
  <c r="M49" i="32" s="1"/>
  <c r="I12" i="32"/>
  <c r="M52" i="32" s="1"/>
  <c r="L33" i="32"/>
  <c r="I100" i="32" s="1"/>
  <c r="O30" i="32"/>
  <c r="L97" i="32" s="1"/>
  <c r="J30" i="32"/>
  <c r="N68" i="32" s="1"/>
  <c r="N24" i="32"/>
  <c r="K91" i="32" s="1"/>
  <c r="H24" i="32"/>
  <c r="L62" i="32" s="1"/>
  <c r="F30" i="32"/>
  <c r="J68" i="32" s="1"/>
  <c r="M30" i="32"/>
  <c r="J97" i="32" s="1"/>
  <c r="E25" i="32"/>
  <c r="I63" i="32" s="1"/>
  <c r="E24" i="32"/>
  <c r="I62" i="32" s="1"/>
  <c r="Q24" i="32"/>
  <c r="N91" i="32" s="1"/>
  <c r="I30" i="32"/>
  <c r="M68" i="32" s="1"/>
  <c r="E30" i="32"/>
  <c r="I68" i="32" s="1"/>
  <c r="H9" i="32"/>
  <c r="L49" i="32" s="1"/>
  <c r="P25" i="32"/>
  <c r="M92" i="32" s="1"/>
  <c r="H12" i="32"/>
  <c r="L52" i="32" s="1"/>
  <c r="P30" i="32"/>
  <c r="M97" i="32" s="1"/>
  <c r="E9" i="32"/>
  <c r="I49" i="32" s="1"/>
  <c r="J9" i="32"/>
  <c r="N49" i="32" s="1"/>
  <c r="J25" i="32"/>
  <c r="N63" i="32" s="1"/>
  <c r="G25" i="32"/>
  <c r="K63" i="32" s="1"/>
  <c r="Q21" i="32"/>
  <c r="N88" i="32" s="1"/>
  <c r="P12" i="32"/>
  <c r="M81" i="32" s="1"/>
  <c r="I24" i="32"/>
  <c r="M62" i="32" s="1"/>
  <c r="G30" i="32"/>
  <c r="K68" i="32" s="1"/>
  <c r="J24" i="32"/>
  <c r="N62" i="32" s="1"/>
  <c r="L24" i="32"/>
  <c r="I91" i="32" s="1"/>
  <c r="H30" i="32"/>
  <c r="L68" i="32" s="1"/>
  <c r="N9" i="32"/>
  <c r="K78" i="32" s="1"/>
  <c r="O9" i="32"/>
  <c r="L78" i="32" s="1"/>
  <c r="N25" i="32"/>
  <c r="K92" i="32" s="1"/>
  <c r="H25" i="32"/>
  <c r="L63" i="32" s="1"/>
  <c r="E12" i="32"/>
  <c r="I52" i="32" s="1"/>
  <c r="J12" i="32"/>
  <c r="N52" i="32" s="1"/>
  <c r="M24" i="32"/>
  <c r="J91" i="32" s="1"/>
  <c r="F9" i="32"/>
  <c r="J49" i="32" s="1"/>
  <c r="O25" i="32"/>
  <c r="L92" i="32" s="1"/>
  <c r="N12" i="32"/>
  <c r="K81" i="32" s="1"/>
  <c r="M33" i="32"/>
  <c r="J100" i="32" s="1"/>
  <c r="H21" i="32"/>
  <c r="L59" i="32" s="1"/>
  <c r="P33" i="32"/>
  <c r="M100" i="32" s="1"/>
  <c r="E33" i="32"/>
  <c r="I71" i="32" s="1"/>
  <c r="L21" i="32"/>
  <c r="I88" i="32" s="1"/>
  <c r="M21" i="32"/>
  <c r="J88" i="32" s="1"/>
  <c r="G33" i="32"/>
  <c r="K71" i="32" s="1"/>
  <c r="N33" i="32"/>
  <c r="K100" i="32" s="1"/>
  <c r="E21" i="32"/>
  <c r="I59" i="32" s="1"/>
  <c r="I21" i="32"/>
  <c r="M59" i="32" s="1"/>
  <c r="H33" i="32"/>
  <c r="L71" i="32" s="1"/>
  <c r="F33" i="32"/>
  <c r="J71" i="32" s="1"/>
  <c r="O21" i="32"/>
  <c r="L88" i="32" s="1"/>
  <c r="J21" i="32"/>
  <c r="N59" i="32" s="1"/>
  <c r="Q33" i="32"/>
  <c r="N100" i="32" s="1"/>
  <c r="O33" i="32"/>
  <c r="L100" i="32" s="1"/>
  <c r="F21" i="32"/>
  <c r="J59" i="32" s="1"/>
  <c r="N21" i="32"/>
  <c r="K88" i="32" s="1"/>
  <c r="I33" i="32"/>
  <c r="M71" i="32" s="1"/>
  <c r="P21" i="32"/>
  <c r="M88" i="32" s="1"/>
  <c r="H13" i="32"/>
  <c r="L53" i="32" s="1"/>
  <c r="N13" i="32"/>
  <c r="K82" i="32" s="1"/>
  <c r="F13" i="32"/>
  <c r="J53" i="32" s="1"/>
  <c r="Q13" i="32"/>
  <c r="N82" i="32" s="1"/>
  <c r="O13" i="32"/>
  <c r="L82" i="32" s="1"/>
  <c r="I13" i="32"/>
  <c r="M53" i="32" s="1"/>
  <c r="G13" i="32"/>
  <c r="K53" i="32" s="1"/>
  <c r="J13" i="32"/>
  <c r="N53" i="32" s="1"/>
  <c r="P13" i="32"/>
  <c r="M82" i="32" s="1"/>
  <c r="L13" i="32"/>
  <c r="I82" i="32" s="1"/>
  <c r="M13" i="32"/>
  <c r="J82" i="32" s="1"/>
  <c r="F17" i="32"/>
  <c r="J57" i="32" s="1"/>
  <c r="G17" i="32"/>
  <c r="K57" i="32" s="1"/>
  <c r="L17" i="32"/>
  <c r="I86" i="32" s="1"/>
  <c r="M17" i="32"/>
  <c r="J86" i="32" s="1"/>
  <c r="N17" i="32"/>
  <c r="K86" i="32" s="1"/>
  <c r="J17" i="32"/>
  <c r="N57" i="32" s="1"/>
  <c r="J22" i="32"/>
  <c r="N60" i="32" s="1"/>
  <c r="P22" i="32"/>
  <c r="M89" i="32" s="1"/>
  <c r="P17" i="32"/>
  <c r="M86" i="32" s="1"/>
  <c r="M22" i="32"/>
  <c r="J89" i="32" s="1"/>
  <c r="I22" i="32"/>
  <c r="M60" i="32" s="1"/>
  <c r="Q22" i="32"/>
  <c r="N89" i="32" s="1"/>
  <c r="H17" i="32"/>
  <c r="L57" i="32" s="1"/>
  <c r="N22" i="32"/>
  <c r="K89" i="32" s="1"/>
  <c r="L22" i="32"/>
  <c r="I89" i="32" s="1"/>
  <c r="Q17" i="32"/>
  <c r="N86" i="32" s="1"/>
  <c r="E22" i="32"/>
  <c r="I60" i="32" s="1"/>
  <c r="O17" i="32"/>
  <c r="L86" i="32" s="1"/>
  <c r="O22" i="32"/>
  <c r="L89" i="32" s="1"/>
  <c r="H22" i="32"/>
  <c r="L60" i="32" s="1"/>
  <c r="E17" i="32"/>
  <c r="I57" i="32" s="1"/>
  <c r="G22" i="32"/>
  <c r="K60" i="32" s="1"/>
  <c r="P18" i="32"/>
  <c r="M87" i="32" s="1"/>
  <c r="J18" i="32"/>
  <c r="N58" i="32" s="1"/>
  <c r="H18" i="32"/>
  <c r="L58" i="32" s="1"/>
  <c r="L18" i="32"/>
  <c r="I87" i="32" s="1"/>
  <c r="N18" i="32"/>
  <c r="K87" i="32" s="1"/>
  <c r="F18" i="32"/>
  <c r="J58" i="32" s="1"/>
  <c r="Q18" i="32"/>
  <c r="N87" i="32" s="1"/>
  <c r="O18" i="32"/>
  <c r="L87" i="32" s="1"/>
  <c r="I18" i="32"/>
  <c r="M58" i="32" s="1"/>
  <c r="G18" i="32"/>
  <c r="K58" i="32" s="1"/>
  <c r="O27" i="32"/>
  <c r="L94" i="32" s="1"/>
  <c r="M18" i="32"/>
  <c r="J87" i="32" s="1"/>
  <c r="I27" i="32"/>
  <c r="M65" i="32" s="1"/>
  <c r="Q27" i="32"/>
  <c r="N94" i="32" s="1"/>
  <c r="E27" i="32"/>
  <c r="I65" i="32" s="1"/>
  <c r="F27" i="32"/>
  <c r="J65" i="32" s="1"/>
  <c r="G27" i="32"/>
  <c r="K65" i="32" s="1"/>
  <c r="J27" i="32"/>
  <c r="N65" i="32" s="1"/>
  <c r="P27" i="32"/>
  <c r="M94" i="32" s="1"/>
  <c r="L27" i="32"/>
  <c r="I94" i="32" s="1"/>
  <c r="M27" i="32"/>
  <c r="J94" i="32" s="1"/>
  <c r="O33" i="31"/>
  <c r="L100" i="31" s="1"/>
  <c r="F33" i="31"/>
  <c r="J71" i="31" s="1"/>
  <c r="J33" i="31"/>
  <c r="N71" i="31" s="1"/>
  <c r="I33" i="31"/>
  <c r="M71" i="31" s="1"/>
  <c r="P33" i="31"/>
  <c r="M100" i="31" s="1"/>
  <c r="G33" i="31"/>
  <c r="K71" i="31" s="1"/>
  <c r="H33" i="31"/>
  <c r="L71" i="31" s="1"/>
  <c r="E33" i="31"/>
  <c r="I71" i="31" s="1"/>
  <c r="M33" i="31"/>
  <c r="J100" i="31" s="1"/>
  <c r="Q33" i="31"/>
  <c r="N100" i="31" s="1"/>
  <c r="N33" i="31"/>
  <c r="K100" i="31" s="1"/>
  <c r="L33" i="31"/>
  <c r="I100" i="31" s="1"/>
  <c r="N30" i="31"/>
  <c r="K97" i="31" s="1"/>
  <c r="E30" i="31"/>
  <c r="I68" i="31" s="1"/>
  <c r="I30" i="31"/>
  <c r="M68" i="31" s="1"/>
  <c r="Q30" i="31"/>
  <c r="N97" i="31" s="1"/>
  <c r="H30" i="31"/>
  <c r="L68" i="31" s="1"/>
  <c r="O30" i="31"/>
  <c r="L97" i="31" s="1"/>
  <c r="F30" i="31"/>
  <c r="J68" i="31" s="1"/>
  <c r="P30" i="31"/>
  <c r="M97" i="31" s="1"/>
  <c r="M30" i="31"/>
  <c r="J97" i="31" s="1"/>
  <c r="L30" i="31"/>
  <c r="I97" i="31" s="1"/>
  <c r="J30" i="31"/>
  <c r="N68" i="31" s="1"/>
  <c r="G30" i="31"/>
  <c r="K68" i="31" s="1"/>
  <c r="P11" i="31"/>
  <c r="M80" i="31" s="1"/>
  <c r="G11" i="31"/>
  <c r="K51" i="31" s="1"/>
  <c r="F11" i="31"/>
  <c r="J51" i="31" s="1"/>
  <c r="J11" i="31"/>
  <c r="N51" i="31" s="1"/>
  <c r="O11" i="31"/>
  <c r="L80" i="31" s="1"/>
  <c r="M11" i="31"/>
  <c r="J80" i="31" s="1"/>
  <c r="L11" i="31"/>
  <c r="I80" i="31" s="1"/>
  <c r="N11" i="31"/>
  <c r="K80" i="31" s="1"/>
  <c r="E11" i="31"/>
  <c r="I51" i="31" s="1"/>
  <c r="I11" i="31"/>
  <c r="M51" i="31" s="1"/>
  <c r="H11" i="31"/>
  <c r="L51" i="31" s="1"/>
  <c r="Q11" i="31"/>
  <c r="N80" i="31" s="1"/>
  <c r="M18" i="31"/>
  <c r="J87" i="31" s="1"/>
  <c r="G18" i="31"/>
  <c r="K58" i="31" s="1"/>
  <c r="F18" i="31"/>
  <c r="J58" i="31" s="1"/>
  <c r="L18" i="31"/>
  <c r="I87" i="31" s="1"/>
  <c r="P18" i="31"/>
  <c r="M87" i="31" s="1"/>
  <c r="O18" i="31"/>
  <c r="L87" i="31" s="1"/>
  <c r="J18" i="31"/>
  <c r="N58" i="31" s="1"/>
  <c r="I18" i="31"/>
  <c r="M58" i="31" s="1"/>
  <c r="Q18" i="31"/>
  <c r="N87" i="31" s="1"/>
  <c r="H18" i="31"/>
  <c r="L58" i="31" s="1"/>
  <c r="N18" i="31"/>
  <c r="K87" i="31" s="1"/>
  <c r="E18" i="31"/>
  <c r="I58" i="31" s="1"/>
  <c r="Q16" i="31"/>
  <c r="N85" i="31" s="1"/>
  <c r="Q23" i="31"/>
  <c r="N90" i="31" s="1"/>
  <c r="H23" i="31"/>
  <c r="L61" i="31" s="1"/>
  <c r="L23" i="31"/>
  <c r="I90" i="31" s="1"/>
  <c r="N23" i="31"/>
  <c r="K90" i="31" s="1"/>
  <c r="F23" i="31"/>
  <c r="J61" i="31" s="1"/>
  <c r="M23" i="31"/>
  <c r="J90" i="31" s="1"/>
  <c r="J23" i="31"/>
  <c r="N61" i="31" s="1"/>
  <c r="I23" i="31"/>
  <c r="M61" i="31" s="1"/>
  <c r="P23" i="31"/>
  <c r="M90" i="31" s="1"/>
  <c r="G23" i="31"/>
  <c r="K61" i="31" s="1"/>
  <c r="E23" i="31"/>
  <c r="I61" i="31" s="1"/>
  <c r="O23" i="31"/>
  <c r="L90" i="31" s="1"/>
  <c r="I26" i="31"/>
  <c r="M64" i="31" s="1"/>
  <c r="N26" i="31"/>
  <c r="K93" i="31" s="1"/>
  <c r="M26" i="31"/>
  <c r="J93" i="31" s="1"/>
  <c r="F26" i="31"/>
  <c r="J64" i="31" s="1"/>
  <c r="Q26" i="31"/>
  <c r="N93" i="31" s="1"/>
  <c r="E26" i="31"/>
  <c r="I64" i="31" s="1"/>
  <c r="H26" i="31"/>
  <c r="L64" i="31" s="1"/>
  <c r="P26" i="31"/>
  <c r="M93" i="31" s="1"/>
  <c r="O26" i="31"/>
  <c r="L93" i="31" s="1"/>
  <c r="L26" i="31"/>
  <c r="I93" i="31" s="1"/>
  <c r="J26" i="31"/>
  <c r="N64" i="31" s="1"/>
  <c r="G26" i="31"/>
  <c r="K64" i="31" s="1"/>
  <c r="O25" i="31"/>
  <c r="L92" i="31" s="1"/>
  <c r="F25" i="31"/>
  <c r="J63" i="31" s="1"/>
  <c r="I25" i="31"/>
  <c r="M63" i="31" s="1"/>
  <c r="H25" i="31"/>
  <c r="L63" i="31" s="1"/>
  <c r="G25" i="31"/>
  <c r="K63" i="31" s="1"/>
  <c r="Q25" i="31"/>
  <c r="N92" i="31" s="1"/>
  <c r="E25" i="31"/>
  <c r="I63" i="31" s="1"/>
  <c r="P25" i="31"/>
  <c r="M92" i="31" s="1"/>
  <c r="N25" i="31"/>
  <c r="K92" i="31" s="1"/>
  <c r="M25" i="31"/>
  <c r="J92" i="31" s="1"/>
  <c r="L25" i="31"/>
  <c r="I92" i="31" s="1"/>
  <c r="J25" i="31"/>
  <c r="N63" i="31" s="1"/>
  <c r="M27" i="31"/>
  <c r="J94" i="31" s="1"/>
  <c r="Q27" i="31"/>
  <c r="N94" i="31" s="1"/>
  <c r="H27" i="31"/>
  <c r="L65" i="31" s="1"/>
  <c r="P27" i="31"/>
  <c r="M94" i="31" s="1"/>
  <c r="G27" i="31"/>
  <c r="K65" i="31" s="1"/>
  <c r="N27" i="31"/>
  <c r="K94" i="31" s="1"/>
  <c r="E27" i="31"/>
  <c r="I65" i="31" s="1"/>
  <c r="F27" i="31"/>
  <c r="J65" i="31" s="1"/>
  <c r="J27" i="31"/>
  <c r="N65" i="31" s="1"/>
  <c r="O27" i="31"/>
  <c r="L94" i="31" s="1"/>
  <c r="L27" i="31"/>
  <c r="I94" i="31" s="1"/>
  <c r="I27" i="31"/>
  <c r="M65" i="31" s="1"/>
  <c r="I17" i="31"/>
  <c r="M57" i="31" s="1"/>
  <c r="Q17" i="31"/>
  <c r="N86" i="31" s="1"/>
  <c r="H17" i="31"/>
  <c r="L57" i="31" s="1"/>
  <c r="P17" i="31"/>
  <c r="M86" i="31" s="1"/>
  <c r="G17" i="31"/>
  <c r="K57" i="31" s="1"/>
  <c r="O17" i="31"/>
  <c r="L86" i="31" s="1"/>
  <c r="F17" i="31"/>
  <c r="J57" i="31" s="1"/>
  <c r="M17" i="31"/>
  <c r="J86" i="31" s="1"/>
  <c r="N17" i="31"/>
  <c r="K86" i="31" s="1"/>
  <c r="E17" i="31"/>
  <c r="I57" i="31" s="1"/>
  <c r="L17" i="31"/>
  <c r="I86" i="31" s="1"/>
  <c r="J17" i="31"/>
  <c r="N57" i="31" s="1"/>
  <c r="L24" i="31"/>
  <c r="I91" i="31" s="1"/>
  <c r="O24" i="31"/>
  <c r="L91" i="31" s="1"/>
  <c r="F24" i="31"/>
  <c r="J62" i="31" s="1"/>
  <c r="J24" i="31"/>
  <c r="N62" i="31" s="1"/>
  <c r="I24" i="31"/>
  <c r="M62" i="31" s="1"/>
  <c r="H24" i="31"/>
  <c r="L62" i="31" s="1"/>
  <c r="N24" i="31"/>
  <c r="K91" i="31" s="1"/>
  <c r="G24" i="31"/>
  <c r="K62" i="31" s="1"/>
  <c r="Q24" i="31"/>
  <c r="N91" i="31" s="1"/>
  <c r="E24" i="31"/>
  <c r="I62" i="31" s="1"/>
  <c r="P24" i="31"/>
  <c r="M91" i="31" s="1"/>
  <c r="M24" i="31"/>
  <c r="J91" i="31" s="1"/>
  <c r="J21" i="31"/>
  <c r="N59" i="31" s="1"/>
  <c r="P21" i="31"/>
  <c r="M88" i="31" s="1"/>
  <c r="E21" i="31"/>
  <c r="I59" i="31" s="1"/>
  <c r="L21" i="31"/>
  <c r="I88" i="31" s="1"/>
  <c r="O21" i="31"/>
  <c r="L88" i="31" s="1"/>
  <c r="N13" i="31"/>
  <c r="K82" i="31" s="1"/>
  <c r="E13" i="31"/>
  <c r="I53" i="31" s="1"/>
  <c r="H13" i="31"/>
  <c r="L53" i="31" s="1"/>
  <c r="M13" i="31"/>
  <c r="J82" i="31" s="1"/>
  <c r="P13" i="31"/>
  <c r="M82" i="31" s="1"/>
  <c r="L13" i="31"/>
  <c r="I82" i="31" s="1"/>
  <c r="Q13" i="31"/>
  <c r="N82" i="31" s="1"/>
  <c r="J13" i="31"/>
  <c r="N53" i="31" s="1"/>
  <c r="I13" i="31"/>
  <c r="M53" i="31" s="1"/>
  <c r="G13" i="31"/>
  <c r="K53" i="31" s="1"/>
  <c r="O13" i="31"/>
  <c r="L82" i="31" s="1"/>
  <c r="F13" i="31"/>
  <c r="J53" i="31" s="1"/>
  <c r="O8" i="31"/>
  <c r="L77" i="31" s="1"/>
  <c r="F8" i="31"/>
  <c r="J48" i="31" s="1"/>
  <c r="E8" i="31"/>
  <c r="I48" i="31" s="1"/>
  <c r="L8" i="31"/>
  <c r="I77" i="31" s="1"/>
  <c r="N8" i="31"/>
  <c r="K77" i="31" s="1"/>
  <c r="M8" i="31"/>
  <c r="J77" i="31" s="1"/>
  <c r="Q8" i="31"/>
  <c r="N77" i="31" s="1"/>
  <c r="J8" i="31"/>
  <c r="N48" i="31" s="1"/>
  <c r="I8" i="31"/>
  <c r="M48" i="31" s="1"/>
  <c r="G8" i="31"/>
  <c r="K48" i="31" s="1"/>
  <c r="H8" i="31"/>
  <c r="L48" i="31" s="1"/>
  <c r="P8" i="31"/>
  <c r="M77" i="31" s="1"/>
  <c r="L15" i="31"/>
  <c r="I84" i="31" s="1"/>
  <c r="F15" i="31"/>
  <c r="J55" i="31" s="1"/>
  <c r="J15" i="31"/>
  <c r="N55" i="31" s="1"/>
  <c r="I15" i="31"/>
  <c r="M55" i="31" s="1"/>
  <c r="O15" i="31"/>
  <c r="L84" i="31" s="1"/>
  <c r="N15" i="31"/>
  <c r="K84" i="31" s="1"/>
  <c r="Q15" i="31"/>
  <c r="N84" i="31" s="1"/>
  <c r="H15" i="31"/>
  <c r="L55" i="31" s="1"/>
  <c r="P15" i="31"/>
  <c r="M84" i="31" s="1"/>
  <c r="G15" i="31"/>
  <c r="K55" i="31" s="1"/>
  <c r="E15" i="31"/>
  <c r="I55" i="31" s="1"/>
  <c r="M15" i="31"/>
  <c r="J84" i="31" s="1"/>
  <c r="I9" i="31"/>
  <c r="M49" i="31" s="1"/>
  <c r="H9" i="31"/>
  <c r="L49" i="31" s="1"/>
  <c r="O9" i="31"/>
  <c r="L78" i="31" s="1"/>
  <c r="E9" i="31"/>
  <c r="I49" i="31" s="1"/>
  <c r="M9" i="31"/>
  <c r="J78" i="31" s="1"/>
  <c r="Q9" i="31"/>
  <c r="N78" i="31" s="1"/>
  <c r="F9" i="31"/>
  <c r="J49" i="31" s="1"/>
  <c r="N9" i="31"/>
  <c r="K78" i="31" s="1"/>
  <c r="P9" i="31"/>
  <c r="M78" i="31" s="1"/>
  <c r="G9" i="31"/>
  <c r="K49" i="31" s="1"/>
  <c r="L9" i="31"/>
  <c r="I78" i="31" s="1"/>
  <c r="J9" i="31"/>
  <c r="N49" i="31" s="1"/>
  <c r="N22" i="31"/>
  <c r="K89" i="31" s="1"/>
  <c r="E22" i="31"/>
  <c r="I60" i="31" s="1"/>
  <c r="Q22" i="31"/>
  <c r="N89" i="31" s="1"/>
  <c r="H22" i="31"/>
  <c r="L60" i="31" s="1"/>
  <c r="P22" i="31"/>
  <c r="M89" i="31" s="1"/>
  <c r="O22" i="31"/>
  <c r="L89" i="31" s="1"/>
  <c r="I22" i="31"/>
  <c r="M60" i="31" s="1"/>
  <c r="M22" i="31"/>
  <c r="J89" i="31" s="1"/>
  <c r="G22" i="31"/>
  <c r="K60" i="31" s="1"/>
  <c r="L22" i="31"/>
  <c r="I89" i="31" s="1"/>
  <c r="J22" i="31"/>
  <c r="N60" i="31" s="1"/>
  <c r="F22" i="31"/>
  <c r="J60" i="31" s="1"/>
  <c r="L7" i="31"/>
  <c r="I76" i="31" s="1"/>
  <c r="I7" i="31"/>
  <c r="M47" i="31" s="1"/>
  <c r="Q7" i="31"/>
  <c r="N76" i="31" s="1"/>
  <c r="G7" i="31"/>
  <c r="K47" i="31" s="1"/>
  <c r="F7" i="31"/>
  <c r="J47" i="31" s="1"/>
  <c r="J7" i="31"/>
  <c r="N47" i="31" s="1"/>
  <c r="H7" i="31"/>
  <c r="L47" i="31" s="1"/>
  <c r="P7" i="31"/>
  <c r="M76" i="31" s="1"/>
  <c r="E7" i="31"/>
  <c r="I47" i="31" s="1"/>
  <c r="O7" i="31"/>
  <c r="L76" i="31" s="1"/>
  <c r="N7" i="31"/>
  <c r="K76" i="31" s="1"/>
  <c r="M7" i="31"/>
  <c r="J76" i="31" s="1"/>
  <c r="L32" i="31"/>
  <c r="I99" i="31" s="1"/>
  <c r="P32" i="31"/>
  <c r="M99" i="31" s="1"/>
  <c r="G32" i="31"/>
  <c r="K70" i="31" s="1"/>
  <c r="O32" i="31"/>
  <c r="L99" i="31" s="1"/>
  <c r="F32" i="31"/>
  <c r="J70" i="31" s="1"/>
  <c r="M32" i="31"/>
  <c r="J99" i="31" s="1"/>
  <c r="E32" i="31"/>
  <c r="I70" i="31" s="1"/>
  <c r="I32" i="31"/>
  <c r="M70" i="31" s="1"/>
  <c r="Q32" i="31"/>
  <c r="N99" i="31" s="1"/>
  <c r="N32" i="31"/>
  <c r="K99" i="31" s="1"/>
  <c r="J32" i="31"/>
  <c r="N70" i="31" s="1"/>
  <c r="H32" i="31"/>
  <c r="L70" i="31" s="1"/>
  <c r="J29" i="31"/>
  <c r="N67" i="31" s="1"/>
  <c r="O29" i="31"/>
  <c r="L96" i="31" s="1"/>
  <c r="F29" i="31"/>
  <c r="J67" i="31" s="1"/>
  <c r="N29" i="31"/>
  <c r="K96" i="31" s="1"/>
  <c r="E29" i="31"/>
  <c r="I67" i="31" s="1"/>
  <c r="L29" i="31"/>
  <c r="I96" i="31" s="1"/>
  <c r="M29" i="31"/>
  <c r="J96" i="31" s="1"/>
  <c r="I29" i="31"/>
  <c r="M67" i="31" s="1"/>
  <c r="H29" i="31"/>
  <c r="L67" i="31" s="1"/>
  <c r="G29" i="31"/>
  <c r="K67" i="31" s="1"/>
  <c r="Q29" i="31"/>
  <c r="N96" i="31" s="1"/>
  <c r="P29" i="31"/>
  <c r="M96" i="31" s="1"/>
  <c r="J12" i="31"/>
  <c r="N52" i="31" s="1"/>
  <c r="G12" i="31"/>
  <c r="K52" i="31" s="1"/>
  <c r="F12" i="31"/>
  <c r="J52" i="31" s="1"/>
  <c r="I12" i="31"/>
  <c r="M52" i="31" s="1"/>
  <c r="P12" i="31"/>
  <c r="M81" i="31" s="1"/>
  <c r="Q12" i="31"/>
  <c r="N81" i="31" s="1"/>
  <c r="H12" i="31"/>
  <c r="L52" i="31" s="1"/>
  <c r="O12" i="31"/>
  <c r="L81" i="31" s="1"/>
  <c r="N12" i="31"/>
  <c r="K81" i="31" s="1"/>
  <c r="M12" i="31"/>
  <c r="J81" i="31" s="1"/>
  <c r="E12" i="31"/>
  <c r="I52" i="31" s="1"/>
  <c r="L12" i="31"/>
  <c r="I81" i="31" s="1"/>
  <c r="M10" i="31"/>
  <c r="J79" i="31" s="1"/>
  <c r="L10" i="31"/>
  <c r="I79" i="31" s="1"/>
  <c r="I10" i="31"/>
  <c r="M50" i="31" s="1"/>
  <c r="J10" i="31"/>
  <c r="N50" i="31" s="1"/>
  <c r="G10" i="31"/>
  <c r="K50" i="31" s="1"/>
  <c r="P10" i="31"/>
  <c r="M79" i="31" s="1"/>
  <c r="Q10" i="31"/>
  <c r="N79" i="31" s="1"/>
  <c r="H10" i="31"/>
  <c r="L50" i="31" s="1"/>
  <c r="O10" i="31"/>
  <c r="L79" i="31" s="1"/>
  <c r="N10" i="31"/>
  <c r="K79" i="31" s="1"/>
  <c r="F10" i="31"/>
  <c r="J50" i="31" s="1"/>
  <c r="E10" i="31"/>
  <c r="I50" i="31" s="1"/>
  <c r="N6" i="31"/>
  <c r="K75" i="31" s="1"/>
  <c r="I6" i="31"/>
  <c r="M46" i="31" s="1"/>
  <c r="P28" i="31"/>
  <c r="M95" i="31" s="1"/>
  <c r="G28" i="31"/>
  <c r="K66" i="31" s="1"/>
  <c r="L28" i="31"/>
  <c r="I95" i="31" s="1"/>
  <c r="J28" i="31"/>
  <c r="N66" i="31" s="1"/>
  <c r="Q28" i="31"/>
  <c r="N95" i="31" s="1"/>
  <c r="H28" i="31"/>
  <c r="L66" i="31" s="1"/>
  <c r="I28" i="31"/>
  <c r="M66" i="31" s="1"/>
  <c r="F28" i="31"/>
  <c r="J66" i="31" s="1"/>
  <c r="E28" i="31"/>
  <c r="I66" i="31" s="1"/>
  <c r="N28" i="31"/>
  <c r="K95" i="31" s="1"/>
  <c r="O28" i="31"/>
  <c r="L95" i="31" s="1"/>
  <c r="M28" i="31"/>
  <c r="J95" i="31" s="1"/>
  <c r="C1" i="20"/>
  <c r="D89" i="32" l="1"/>
  <c r="D61" i="32"/>
  <c r="D60" i="32"/>
  <c r="D47" i="31"/>
  <c r="N16" i="31"/>
  <c r="K85" i="31" s="1"/>
  <c r="J6" i="32"/>
  <c r="N46" i="32" s="1"/>
  <c r="I6" i="32"/>
  <c r="M46" i="32" s="1"/>
  <c r="Q6" i="32"/>
  <c r="N75" i="32" s="1"/>
  <c r="O6" i="32"/>
  <c r="L75" i="32" s="1"/>
  <c r="M6" i="32"/>
  <c r="J75" i="32" s="1"/>
  <c r="L6" i="32"/>
  <c r="I75" i="32" s="1"/>
  <c r="E6" i="32"/>
  <c r="I46" i="32" s="1"/>
  <c r="N6" i="32"/>
  <c r="K75" i="32" s="1"/>
  <c r="G6" i="32"/>
  <c r="K46" i="32" s="1"/>
  <c r="F6" i="32"/>
  <c r="J46" i="32" s="1"/>
  <c r="D46" i="32" s="1"/>
  <c r="G16" i="31"/>
  <c r="K56" i="31" s="1"/>
  <c r="V33" i="32"/>
  <c r="F21" i="31"/>
  <c r="J59" i="31" s="1"/>
  <c r="H21" i="31"/>
  <c r="L59" i="31" s="1"/>
  <c r="Q21" i="31"/>
  <c r="N88" i="31" s="1"/>
  <c r="I21" i="31"/>
  <c r="M59" i="31" s="1"/>
  <c r="G21" i="31"/>
  <c r="K59" i="31" s="1"/>
  <c r="M21" i="31"/>
  <c r="J88" i="31" s="1"/>
  <c r="D88" i="31" s="1"/>
  <c r="M31" i="31"/>
  <c r="J98" i="31" s="1"/>
  <c r="G14" i="31"/>
  <c r="K54" i="31" s="1"/>
  <c r="F31" i="31"/>
  <c r="J69" i="31" s="1"/>
  <c r="G31" i="31"/>
  <c r="K69" i="31" s="1"/>
  <c r="H31" i="31"/>
  <c r="L69" i="31" s="1"/>
  <c r="J31" i="31"/>
  <c r="N69" i="31" s="1"/>
  <c r="Q31" i="31"/>
  <c r="N98" i="31" s="1"/>
  <c r="V18" i="32"/>
  <c r="O31" i="31"/>
  <c r="L98" i="31" s="1"/>
  <c r="P31" i="31"/>
  <c r="M98" i="31" s="1"/>
  <c r="N31" i="31"/>
  <c r="K98" i="31" s="1"/>
  <c r="I31" i="31"/>
  <c r="M69" i="31" s="1"/>
  <c r="E31" i="31"/>
  <c r="I69" i="31" s="1"/>
  <c r="O14" i="31"/>
  <c r="L83" i="31" s="1"/>
  <c r="P14" i="31"/>
  <c r="M83" i="31" s="1"/>
  <c r="J14" i="31"/>
  <c r="N54" i="31" s="1"/>
  <c r="I14" i="31"/>
  <c r="M54" i="31" s="1"/>
  <c r="L14" i="31"/>
  <c r="I83" i="31" s="1"/>
  <c r="M14" i="31"/>
  <c r="J83" i="31" s="1"/>
  <c r="E14" i="31"/>
  <c r="I54" i="31" s="1"/>
  <c r="N14" i="31"/>
  <c r="K83" i="31" s="1"/>
  <c r="H14" i="31"/>
  <c r="L54" i="31" s="1"/>
  <c r="F14" i="31"/>
  <c r="J54" i="31" s="1"/>
  <c r="J6" i="31"/>
  <c r="N46" i="31" s="1"/>
  <c r="P6" i="31"/>
  <c r="M75" i="31" s="1"/>
  <c r="M6" i="31"/>
  <c r="J75" i="31" s="1"/>
  <c r="H6" i="31"/>
  <c r="L46" i="31" s="1"/>
  <c r="E6" i="31"/>
  <c r="I46" i="31" s="1"/>
  <c r="Q6" i="31"/>
  <c r="N75" i="31" s="1"/>
  <c r="F6" i="31"/>
  <c r="J46" i="31" s="1"/>
  <c r="O6" i="31"/>
  <c r="L75" i="31" s="1"/>
  <c r="G6" i="31"/>
  <c r="K46" i="31" s="1"/>
  <c r="D90" i="31"/>
  <c r="M16" i="31"/>
  <c r="J85" i="31" s="1"/>
  <c r="E16" i="31"/>
  <c r="I56" i="31" s="1"/>
  <c r="P16" i="31"/>
  <c r="M85" i="31" s="1"/>
  <c r="I16" i="31"/>
  <c r="M56" i="31" s="1"/>
  <c r="H16" i="31"/>
  <c r="L56" i="31" s="1"/>
  <c r="F16" i="31"/>
  <c r="J56" i="31" s="1"/>
  <c r="J16" i="31"/>
  <c r="N56" i="31" s="1"/>
  <c r="O16" i="31"/>
  <c r="L85" i="31" s="1"/>
  <c r="D89" i="31"/>
  <c r="D76" i="31"/>
  <c r="D61" i="31"/>
  <c r="D60" i="31"/>
  <c r="V33" i="31"/>
  <c r="D47" i="28"/>
  <c r="E29" i="28"/>
  <c r="J66" i="28" s="1"/>
  <c r="V18" i="31"/>
  <c r="J21" i="28"/>
  <c r="O58" i="28" s="1"/>
  <c r="Q21" i="28"/>
  <c r="O85" i="28" s="1"/>
  <c r="M21" i="28"/>
  <c r="K85" i="28" s="1"/>
  <c r="J29" i="28"/>
  <c r="O66" i="28" s="1"/>
  <c r="L21" i="28"/>
  <c r="J85" i="28" s="1"/>
  <c r="D60" i="28"/>
  <c r="D86" i="28"/>
  <c r="D59" i="28"/>
  <c r="D87" i="28"/>
  <c r="D75" i="28"/>
  <c r="I21" i="28"/>
  <c r="N58" i="28" s="1"/>
  <c r="N21" i="28"/>
  <c r="L85" i="28" s="1"/>
  <c r="E21" i="28"/>
  <c r="J58" i="28" s="1"/>
  <c r="I29" i="28"/>
  <c r="N66" i="28" s="1"/>
  <c r="O21" i="28"/>
  <c r="M85" i="28" s="1"/>
  <c r="F21" i="28"/>
  <c r="K58" i="28" s="1"/>
  <c r="H29" i="28"/>
  <c r="M66" i="28" s="1"/>
  <c r="D74" i="28"/>
  <c r="G21" i="28"/>
  <c r="L58" i="28" s="1"/>
  <c r="G29" i="28"/>
  <c r="L66" i="28" s="1"/>
  <c r="H21" i="28"/>
  <c r="M58" i="28" s="1"/>
  <c r="F29" i="28"/>
  <c r="K66" i="28" s="1"/>
  <c r="Q29" i="28"/>
  <c r="O93" i="28" s="1"/>
  <c r="V33" i="28"/>
  <c r="O29" i="28"/>
  <c r="M93" i="28" s="1"/>
  <c r="P29" i="28"/>
  <c r="N93" i="28" s="1"/>
  <c r="L29" i="28"/>
  <c r="J93" i="28" s="1"/>
  <c r="M29" i="28"/>
  <c r="K93" i="28" s="1"/>
  <c r="K52" i="28"/>
  <c r="N52" i="28"/>
  <c r="O52" i="28"/>
  <c r="L52" i="28"/>
  <c r="J52" i="28"/>
  <c r="M79" i="28"/>
  <c r="N79" i="28"/>
  <c r="L79" i="28"/>
  <c r="O79" i="28"/>
  <c r="K79" i="28"/>
  <c r="J79" i="28"/>
  <c r="D48" i="28"/>
  <c r="D79" i="32"/>
  <c r="D98" i="32"/>
  <c r="D83" i="32"/>
  <c r="D70" i="32"/>
  <c r="D50" i="32"/>
  <c r="D69" i="32"/>
  <c r="D54" i="32"/>
  <c r="D51" i="32"/>
  <c r="D93" i="32"/>
  <c r="D80" i="32"/>
  <c r="D99" i="32"/>
  <c r="D85" i="32"/>
  <c r="D64" i="32"/>
  <c r="D55" i="32"/>
  <c r="D67" i="32"/>
  <c r="D56" i="32"/>
  <c r="D77" i="32"/>
  <c r="D66" i="32"/>
  <c r="D97" i="32"/>
  <c r="D96" i="32"/>
  <c r="D48" i="32"/>
  <c r="D84" i="32"/>
  <c r="D95" i="32"/>
  <c r="D91" i="32"/>
  <c r="D49" i="32"/>
  <c r="D62" i="32"/>
  <c r="D76" i="32"/>
  <c r="D47" i="32"/>
  <c r="D59" i="32"/>
  <c r="D81" i="32"/>
  <c r="D92" i="32"/>
  <c r="D88" i="32"/>
  <c r="D100" i="32"/>
  <c r="D68" i="32"/>
  <c r="D63" i="32"/>
  <c r="D71" i="32"/>
  <c r="D78" i="32"/>
  <c r="D52" i="32"/>
  <c r="D57" i="32"/>
  <c r="D82" i="32"/>
  <c r="D53" i="32"/>
  <c r="D86" i="32"/>
  <c r="D94" i="32"/>
  <c r="D73" i="28"/>
  <c r="D53" i="28"/>
  <c r="D46" i="28"/>
  <c r="D58" i="32"/>
  <c r="D95" i="28"/>
  <c r="D50" i="28"/>
  <c r="D88" i="28"/>
  <c r="D54" i="28"/>
  <c r="D77" i="28"/>
  <c r="D80" i="28"/>
  <c r="D84" i="28"/>
  <c r="D65" i="32"/>
  <c r="D87" i="32"/>
  <c r="D89" i="28"/>
  <c r="D49" i="28"/>
  <c r="D76" i="28"/>
  <c r="D61" i="28"/>
  <c r="D81" i="28"/>
  <c r="D92" i="28"/>
  <c r="D51" i="28"/>
  <c r="D91" i="28"/>
  <c r="D55" i="28"/>
  <c r="D94" i="28"/>
  <c r="D63" i="28"/>
  <c r="D82" i="28"/>
  <c r="D57" i="28"/>
  <c r="D62" i="28"/>
  <c r="D90" i="28"/>
  <c r="D78" i="28"/>
  <c r="D56" i="28"/>
  <c r="D67" i="28"/>
  <c r="D65" i="28"/>
  <c r="D69" i="28"/>
  <c r="D68" i="28"/>
  <c r="D64" i="28"/>
  <c r="D96" i="28"/>
  <c r="D93" i="31"/>
  <c r="D83" i="28"/>
  <c r="D70" i="31"/>
  <c r="D86" i="31"/>
  <c r="D65" i="31"/>
  <c r="D92" i="31"/>
  <c r="D80" i="31"/>
  <c r="D95" i="31"/>
  <c r="D48" i="31"/>
  <c r="D82" i="31"/>
  <c r="D97" i="31"/>
  <c r="D66" i="31"/>
  <c r="D100" i="31"/>
  <c r="D50" i="31"/>
  <c r="D77" i="31"/>
  <c r="D58" i="31"/>
  <c r="D87" i="31"/>
  <c r="D71" i="31"/>
  <c r="D79" i="31"/>
  <c r="D57" i="31"/>
  <c r="D64" i="31"/>
  <c r="D68" i="31"/>
  <c r="D81" i="31"/>
  <c r="D49" i="31"/>
  <c r="D52" i="31"/>
  <c r="D78" i="31"/>
  <c r="D55" i="31"/>
  <c r="D94" i="31"/>
  <c r="D63" i="31"/>
  <c r="D96" i="31"/>
  <c r="D53" i="31"/>
  <c r="D62" i="31"/>
  <c r="D67" i="31"/>
  <c r="D99" i="31"/>
  <c r="D84" i="31"/>
  <c r="D91" i="31"/>
  <c r="D51" i="31"/>
  <c r="D59" i="31" l="1"/>
  <c r="D75" i="32"/>
  <c r="D98" i="31"/>
  <c r="D69" i="31"/>
  <c r="D75" i="31"/>
  <c r="D54" i="31"/>
  <c r="D83" i="31"/>
  <c r="D46" i="31"/>
  <c r="D56" i="31"/>
  <c r="D85" i="31"/>
  <c r="D85" i="28"/>
  <c r="D66" i="28"/>
  <c r="D58" i="28"/>
  <c r="D93" i="28"/>
  <c r="D79" i="28"/>
  <c r="D52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<sst xmlns="http://schemas.openxmlformats.org/spreadsheetml/2006/main" count="2547" uniqueCount="298">
  <si>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</si>
  <si>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</si>
  <si>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</si>
  <si>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</si>
  <si>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</si>
  <si>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</si>
  <si>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</si>
  <si>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</si>
  <si>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</si>
  <si>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</si>
  <si>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</si>
  <si>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</si>
  <si>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</si>
  <si>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</si>
  <si>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</si>
  <si>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</si>
  <si>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</si>
  <si>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</si>
  <si>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</si>
  <si>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</si>
  <si>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</si>
  <si>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</si>
  <si>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</si>
  <si>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</si>
  <si>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</si>
  <si>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</si>
  <si>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</si>
  <si>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</si>
  <si>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~UC_T: UC_COMPRD~UP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</si>
  <si>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</si>
  <si>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</si>
  <si>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</si>
  <si>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</si>
  <si>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</si>
  <si>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</si>
  <si>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</si>
  <si>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</si>
  <si>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</si>
  <si>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</si>
  <si>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</si>
  <si>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</si>
  <si>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</si>
  <si>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</si>
  <si>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</si>
  <si>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</si>
  <si>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</si>
  <si>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</si>
  <si>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</si>
  <si>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</si>
  <si>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</si>
  <si>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</si>
  <si>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</si>
  <si>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</si>
  <si>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</si>
  <si>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</si>
  <si>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</si>
  <si>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</si>
  <si>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</si>
  <si>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</si>
  <si>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</si>
  <si>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</si>
  <si>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</si>
  <si>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</si>
  <si>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</si>
  <si>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</si>
  <si>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</si>
  <si>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</si>
  <si>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</si>
  <si>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</si>
  <si>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</si>
  <si>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</si>
  <si>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</si>
  <si>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</si>
  <si>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</si>
  <si>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</si>
  <si>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</si>
  <si>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</si>
  <si>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</si>
  <si>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</si>
  <si>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</si>
  <si>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</si>
  <si>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</si>
  <si>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</si>
  <si>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</si>
  <si>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</si>
  <si>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</si>
  <si>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</si>
  <si>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</si>
  <si>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</si>
  <si>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</si>
  <si>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</si>
  <si>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</si>
  <si>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</si>
  <si>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</si>
  <si>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</si>
  <si>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</si>
  <si>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</si>
  <si>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</si>
  <si>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</si>
  <si>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</si>
  <si>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</si>
  <si>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</si>
  <si>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</si>
  <si>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</si>
  <si>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</si>
  <si>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</si>
  <si>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</si>
  <si>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</si>
  <si>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</si>
  <si>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</si>
  <si>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</si>
  <si>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</si>
  <si>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</si>
  <si>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</si>
  <si>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</si>
  <si>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</si>
  <si>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</si>
  <si>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</si>
  <si>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</si>
  <si>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</si>
  <si>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</si>
  <si>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</si>
  <si>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</si>
  <si>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</si>
  <si>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</si>
  <si>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</si>
  <si>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</si>
  <si>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</si>
  <si>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</si>
  <si>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</si>
  <si>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</si>
  <si>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</si>
  <si>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</si>
  <si>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</si>
  <si>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</si>
  <si>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</si>
  <si>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</si>
  <si>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</si>
  <si>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</si>
  <si>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</si>
  <si>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</si>
  <si>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</si>
  <si>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</si>
  <si>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</si>
  <si>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</si>
  <si>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</si>
  <si>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</si>
  <si>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</si>
  <si>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</si>
  <si>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</si>
  <si>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</si>
  <si>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</si>
  <si>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</si>
  <si>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</si>
  <si>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</si>
  <si>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</si>
  <si>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</si>
  <si>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</si>
  <si>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</si>
  <si>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</si>
  <si>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</si>
  <si>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</si>
  <si>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</si>
  <si>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</si>
  <si>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</si>
  <si>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</si>
  <si>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</si>
  <si>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</si>
  <si>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</si>
  <si>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</si>
  <si>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</si>
  <si>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</si>
  <si>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</si>
  <si>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</si>
  <si>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</si>
  <si>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</si>
  <si>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</si>
  <si>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</si>
  <si>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</si>
  <si>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</si>
  <si>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</si>
  <si>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</si>
  <si>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</si>
  <si>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</si>
  <si>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</si>
  <si>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</si>
  <si>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</si>
  <si>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</si>
  <si>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</si>
  <si>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</si>
  <si>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</si>
  <si>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</si>
  <si>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</si>
  <si>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</si>
  <si>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</si>
  <si>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</si>
  <si>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</si>
  <si>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</si>
  <si>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</si>
  <si>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</si>
  <si>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</si>
  <si>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</si>
  <si>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</si>
  <si>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</si>
  <si>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</si>
  <si>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</si>
  <si>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</si>
  <si>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</si>
  <si>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</si>
  <si>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</si>
  <si>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RSD?H*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</si>
  <si>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</si>
  <si>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</si>
  <si>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</si>
  <si>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</si>
  <si>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</si>
  <si>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</si>
  <si>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</si>
  <si>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</si>
  <si>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</si>
  <si>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</si>
  <si>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</si>
  <si>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</si>
  <si>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</si>
  <si>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</si>
  <si>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</si>
  <si>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</si>
  <si>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</si>
  <si>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</si>
  <si>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</si>
  <si>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</si>
  <si>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</si>
  <si>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</si>
  <si>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</si>
  <si>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</si>
  <si>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</si>
  <si>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</si>
  <si>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</si>
  <si>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</si>
  <si>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</si>
  <si>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</si>
  <si>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</si>
  <si>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</si>
  <si>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</si>
  <si>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</si>
  <si>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</si>
  <si>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</si>
  <si>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</si>
  <si>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</si>
  <si>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</si>
  <si>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</si>
  <si>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</si>
  <si>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</si>
  <si>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</si>
  <si>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</si>
  <si>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</si>
  <si>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</si>
  <si>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</si>
  <si>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</si>
  <si>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</si>
  <si>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</si>
  <si>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</si>
  <si>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</si>
  <si>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</si>
  <si>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</si>
  <si>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</si>
  <si>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</si>
  <si>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</si>
  <si>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</si>
  <si>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</si>
  <si>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</si>
  <si>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</si>
  <si>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</si>
  <si>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</si>
  <si>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</si>
  <si>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</si>
  <si>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</si>
  <si>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</si>
  <si>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</si>
  <si>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</si>
  <si>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</si>
  <si>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</si>
  <si>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</si>
  <si>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</si>
  <si>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</si>
  <si>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</si>
  <si>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</si>
  <si>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UC_RHSRTS~2019~LO</t>
  </si>
  <si>
    <t>UC_RHSRTS~0~LO</t>
  </si>
  <si>
    <t>UC_T: UC_COMPRD~UP</t>
  </si>
  <si>
    <t>UC_T: UC_COMPRD~LO</t>
  </si>
  <si>
    <t>MIN</t>
  </si>
  <si>
    <t>MAX</t>
  </si>
  <si>
    <t>COA</t>
  </si>
  <si>
    <t>PEA</t>
  </si>
  <si>
    <t>SMF</t>
  </si>
  <si>
    <t>CHECK</t>
  </si>
  <si>
    <t>WOO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</si>
</sst>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39" borderId="0" xfId="3468" applyFont="1" applyFill="1" applyBorder="1" applyAlignment="1">
      <alignment horizontal="center" vertical="center" wrapText="1"/>
    </xf>
    <xf numFmtId="0" fontId="66" fillId="0" borderId="24" xfId="0" applyFont="1" applyBorder="1" applyAlignment="1">
      <alignment horizontal="center" vertical="center"/>
    </xf>
    <xf numFmtId="0" fontId="66" fillId="0" borderId="36" xfId="0" applyFont="1" applyBorder="1" applyAlignment="1">
      <alignment horizontal="center" vertical="center"/>
    </xf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0" fontId="63" fillId="46" borderId="0" xfId="3468" applyFont="1" applyFill="1" applyBorder="1" applyAlignment="1">
      <alignment horizontal="center" vertical="center" wrapText="1"/>
    </xf>
    <xf numFmtId="171" fontId="63" fillId="39" borderId="28" xfId="3468" applyNumberFormat="1" applyFont="1" applyFill="1" applyBorder="1" applyAlignment="1">
      <alignment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1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sheetData>
    <row r="1" spans="1:13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>
      <c r="A2" t="s">
        <v>224</v>
      </c>
      <c r="B2" t="s">
        <v>14</v>
      </c>
      <c r="C2" t="s">
        <v>51</v>
      </c>
      <c r="D2" t="s">
        <v>225</v>
      </c>
      <c r="E2" t="s">
        <v>228</v>
      </c>
      <c r="F2" t="s">
        <v>225</v>
      </c>
      <c r="G2">
        <v>2018</v>
      </c>
      <c r="H2" t="s">
        <v>225</v>
      </c>
      <c r="I2" t="s">
        <v>225</v>
      </c>
      <c r="J2" t="s">
        <v>225</v>
      </c>
      <c r="K2" t="s">
        <v>225</v>
      </c>
      <c r="L2">
        <v>4.4735749332023098E-3</v>
      </c>
      <c r="M2">
        <v>4.4735749332023098E-3</v>
      </c>
    </row>
    <row r="3" spans="1:13">
      <c r="A3" t="s">
        <v>224</v>
      </c>
      <c r="B3" t="s">
        <v>14</v>
      </c>
      <c r="C3" t="s">
        <v>50</v>
      </c>
      <c r="D3" t="s">
        <v>225</v>
      </c>
      <c r="E3" t="s">
        <v>228</v>
      </c>
      <c r="F3" t="s">
        <v>225</v>
      </c>
      <c r="G3">
        <v>2018</v>
      </c>
      <c r="H3" t="s">
        <v>225</v>
      </c>
      <c r="I3" t="s">
        <v>225</v>
      </c>
      <c r="J3" t="s">
        <v>225</v>
      </c>
      <c r="K3" t="s">
        <v>225</v>
      </c>
      <c r="L3">
        <v>0.19812084120527901</v>
      </c>
      <c r="M3">
        <v>0.19812084120527901</v>
      </c>
    </row>
    <row r="4" spans="1:13">
      <c r="A4" t="s">
        <v>224</v>
      </c>
      <c r="B4" t="s">
        <v>14</v>
      </c>
      <c r="C4" t="s">
        <v>54</v>
      </c>
      <c r="D4" t="s">
        <v>225</v>
      </c>
      <c r="E4" t="s">
        <v>228</v>
      </c>
      <c r="F4" t="s">
        <v>225</v>
      </c>
      <c r="G4">
        <v>2018</v>
      </c>
      <c r="H4" t="s">
        <v>225</v>
      </c>
      <c r="I4" t="s">
        <v>225</v>
      </c>
      <c r="J4" t="s">
        <v>225</v>
      </c>
      <c r="K4" t="s">
        <v>225</v>
      </c>
      <c r="L4">
        <v>1.35582728420454E-2</v>
      </c>
      <c r="M4">
        <v>1.35582728420454E-2</v>
      </c>
    </row>
    <row r="5" spans="1:13">
      <c r="A5" t="s">
        <v>224</v>
      </c>
      <c r="B5" t="s">
        <v>14</v>
      </c>
      <c r="C5" t="s">
        <v>55</v>
      </c>
      <c r="D5" t="s">
        <v>225</v>
      </c>
      <c r="E5" t="s">
        <v>228</v>
      </c>
      <c r="F5" t="s">
        <v>225</v>
      </c>
      <c r="G5">
        <v>2018</v>
      </c>
      <c r="H5" t="s">
        <v>225</v>
      </c>
      <c r="I5" t="s">
        <v>225</v>
      </c>
      <c r="J5" t="s">
        <v>225</v>
      </c>
      <c r="K5" t="s">
        <v>225</v>
      </c>
      <c r="L5">
        <v>2.4813655183930802E-2</v>
      </c>
      <c r="M5">
        <v>2.4813655183930802E-2</v>
      </c>
    </row>
    <row r="6" spans="1:13">
      <c r="A6" t="s">
        <v>224</v>
      </c>
      <c r="B6" t="s">
        <v>14</v>
      </c>
      <c r="C6" t="s">
        <v>52</v>
      </c>
      <c r="D6" t="s">
        <v>225</v>
      </c>
      <c r="E6" t="s">
        <v>228</v>
      </c>
      <c r="F6" t="s">
        <v>225</v>
      </c>
      <c r="G6">
        <v>2018</v>
      </c>
      <c r="H6" t="s">
        <v>225</v>
      </c>
      <c r="I6" t="s">
        <v>225</v>
      </c>
      <c r="J6" t="s">
        <v>225</v>
      </c>
      <c r="K6" t="s">
        <v>225</v>
      </c>
      <c r="L6">
        <v>9.6274926826448607E-6</v>
      </c>
      <c r="M6">
        <v>9.6274926826448607E-6</v>
      </c>
    </row>
    <row r="7" spans="1:13">
      <c r="A7" t="s">
        <v>224</v>
      </c>
      <c r="B7" t="s">
        <v>14</v>
      </c>
      <c r="C7" t="s">
        <v>57</v>
      </c>
      <c r="D7" t="s">
        <v>225</v>
      </c>
      <c r="E7" t="s">
        <v>228</v>
      </c>
      <c r="F7" t="s">
        <v>225</v>
      </c>
      <c r="G7">
        <v>2018</v>
      </c>
      <c r="H7" t="s">
        <v>225</v>
      </c>
      <c r="I7" t="s">
        <v>225</v>
      </c>
      <c r="J7" t="s">
        <v>225</v>
      </c>
      <c r="K7" t="s">
        <v>225</v>
      </c>
      <c r="L7">
        <v>1.18590868367296E-2</v>
      </c>
      <c r="M7">
        <v>1.18590868367296E-2</v>
      </c>
    </row>
    <row r="8" spans="1:13">
      <c r="A8" t="s">
        <v>224</v>
      </c>
      <c r="B8" t="s">
        <v>14</v>
      </c>
      <c r="C8" t="s">
        <v>62</v>
      </c>
      <c r="D8" t="s">
        <v>225</v>
      </c>
      <c r="E8" t="s">
        <v>228</v>
      </c>
      <c r="F8" t="s">
        <v>225</v>
      </c>
      <c r="G8">
        <v>2018</v>
      </c>
      <c r="H8" t="s">
        <v>225</v>
      </c>
      <c r="I8" t="s">
        <v>225</v>
      </c>
      <c r="J8" t="s">
        <v>225</v>
      </c>
      <c r="K8" t="s">
        <v>225</v>
      </c>
      <c r="L8">
        <v>5.3179934471147799E-2</v>
      </c>
      <c r="M8">
        <v>5.3179934471147799E-2</v>
      </c>
    </row>
    <row r="9" spans="1:13">
      <c r="A9" t="s">
        <v>224</v>
      </c>
      <c r="B9" t="s">
        <v>14</v>
      </c>
      <c r="C9" t="s">
        <v>61</v>
      </c>
      <c r="D9" t="s">
        <v>225</v>
      </c>
      <c r="E9" t="s">
        <v>228</v>
      </c>
      <c r="F9" t="s">
        <v>225</v>
      </c>
      <c r="G9">
        <v>2018</v>
      </c>
      <c r="H9" t="s">
        <v>225</v>
      </c>
      <c r="I9" t="s">
        <v>225</v>
      </c>
      <c r="J9" t="s">
        <v>225</v>
      </c>
      <c r="K9" t="s">
        <v>225</v>
      </c>
      <c r="L9">
        <v>1.1111193431909199E-3</v>
      </c>
      <c r="M9">
        <v>1.1111193431909199E-3</v>
      </c>
    </row>
    <row r="10" spans="1:13">
      <c r="A10" t="s">
        <v>224</v>
      </c>
      <c r="B10" t="s">
        <v>14</v>
      </c>
      <c r="C10" t="s">
        <v>56</v>
      </c>
      <c r="D10" t="s">
        <v>225</v>
      </c>
      <c r="E10" t="s">
        <v>228</v>
      </c>
      <c r="F10" t="s">
        <v>225</v>
      </c>
      <c r="G10">
        <v>2018</v>
      </c>
      <c r="H10" t="s">
        <v>225</v>
      </c>
      <c r="I10" t="s">
        <v>225</v>
      </c>
      <c r="J10" t="s">
        <v>225</v>
      </c>
      <c r="K10" t="s">
        <v>225</v>
      </c>
      <c r="L10">
        <v>3.7359826231663999E-2</v>
      </c>
      <c r="M10">
        <v>3.7359826231663999E-2</v>
      </c>
    </row>
    <row r="11" spans="1:13">
      <c r="A11" t="s">
        <v>224</v>
      </c>
      <c r="B11" t="s">
        <v>14</v>
      </c>
      <c r="C11" t="s">
        <v>53</v>
      </c>
      <c r="D11" t="s">
        <v>225</v>
      </c>
      <c r="E11" t="s">
        <v>228</v>
      </c>
      <c r="F11" t="s">
        <v>225</v>
      </c>
      <c r="G11">
        <v>2018</v>
      </c>
      <c r="H11" t="s">
        <v>225</v>
      </c>
      <c r="I11" t="s">
        <v>225</v>
      </c>
      <c r="J11" t="s">
        <v>225</v>
      </c>
      <c r="K11" t="s">
        <v>225</v>
      </c>
      <c r="L11">
        <v>2.3078593190679501E-2</v>
      </c>
      <c r="M11">
        <v>2.3078593190679501E-2</v>
      </c>
    </row>
    <row r="12" spans="1:13">
      <c r="A12" t="s">
        <v>224</v>
      </c>
      <c r="B12" t="s">
        <v>14</v>
      </c>
      <c r="C12" t="s">
        <v>58</v>
      </c>
      <c r="D12" t="s">
        <v>225</v>
      </c>
      <c r="E12" t="s">
        <v>228</v>
      </c>
      <c r="F12" t="s">
        <v>225</v>
      </c>
      <c r="G12">
        <v>2018</v>
      </c>
      <c r="H12" t="s">
        <v>225</v>
      </c>
      <c r="I12" t="s">
        <v>225</v>
      </c>
      <c r="J12" t="s">
        <v>225</v>
      </c>
      <c r="K12" t="s">
        <v>225</v>
      </c>
      <c r="L12">
        <v>7.4873010592929098E-2</v>
      </c>
      <c r="M12">
        <v>7.4873010592929098E-2</v>
      </c>
    </row>
    <row r="13" spans="1:13">
      <c r="A13" t="s">
        <v>224</v>
      </c>
      <c r="B13" t="s">
        <v>14</v>
      </c>
      <c r="C13" t="s">
        <v>59</v>
      </c>
      <c r="D13" t="s">
        <v>225</v>
      </c>
      <c r="E13" t="s">
        <v>228</v>
      </c>
      <c r="F13" t="s">
        <v>225</v>
      </c>
      <c r="G13">
        <v>2018</v>
      </c>
      <c r="H13" t="s">
        <v>225</v>
      </c>
      <c r="I13" t="s">
        <v>225</v>
      </c>
      <c r="J13" t="s">
        <v>225</v>
      </c>
      <c r="K13" t="s">
        <v>225</v>
      </c>
      <c r="L13">
        <v>6.95288328276885E-2</v>
      </c>
      <c r="M13">
        <v>6.95288328276885E-2</v>
      </c>
    </row>
    <row r="14" spans="1:13">
      <c r="A14" t="s">
        <v>224</v>
      </c>
      <c r="B14" t="s">
        <v>14</v>
      </c>
      <c r="C14" t="s">
        <v>60</v>
      </c>
      <c r="D14" t="s">
        <v>225</v>
      </c>
      <c r="E14" t="s">
        <v>228</v>
      </c>
      <c r="F14" t="s">
        <v>225</v>
      </c>
      <c r="G14">
        <v>2018</v>
      </c>
      <c r="H14" t="s">
        <v>225</v>
      </c>
      <c r="I14" t="s">
        <v>225</v>
      </c>
      <c r="J14" t="s">
        <v>225</v>
      </c>
      <c r="K14" t="s">
        <v>225</v>
      </c>
      <c r="L14">
        <v>1.7647904805808901E-2</v>
      </c>
      <c r="M14">
        <v>1.7647904805808901E-2</v>
      </c>
    </row>
    <row r="15" spans="1:13">
      <c r="A15" t="s">
        <v>224</v>
      </c>
      <c r="B15" t="s">
        <v>14</v>
      </c>
      <c r="C15" t="s">
        <v>76</v>
      </c>
      <c r="D15" t="s">
        <v>225</v>
      </c>
      <c r="E15" t="s">
        <v>228</v>
      </c>
      <c r="F15" t="s">
        <v>225</v>
      </c>
      <c r="G15">
        <v>2018</v>
      </c>
      <c r="H15" t="s">
        <v>225</v>
      </c>
      <c r="I15" t="s">
        <v>225</v>
      </c>
      <c r="J15" t="s">
        <v>225</v>
      </c>
      <c r="K15" t="s">
        <v>225</v>
      </c>
      <c r="L15">
        <v>1.55528798694797E-2</v>
      </c>
      <c r="M15">
        <v>1.55528798694797E-2</v>
      </c>
    </row>
    <row r="16" spans="1:13">
      <c r="A16" t="s">
        <v>224</v>
      </c>
      <c r="B16" t="s">
        <v>14</v>
      </c>
      <c r="C16" t="s">
        <v>75</v>
      </c>
      <c r="D16" t="s">
        <v>225</v>
      </c>
      <c r="E16" t="s">
        <v>228</v>
      </c>
      <c r="F16" t="s">
        <v>225</v>
      </c>
      <c r="G16">
        <v>2018</v>
      </c>
      <c r="H16" t="s">
        <v>225</v>
      </c>
      <c r="I16" t="s">
        <v>225</v>
      </c>
      <c r="J16" t="s">
        <v>225</v>
      </c>
      <c r="K16" t="s">
        <v>225</v>
      </c>
      <c r="L16">
        <v>0.200472938519001</v>
      </c>
      <c r="M16">
        <v>0.200472938519001</v>
      </c>
    </row>
    <row r="17" spans="1:13">
      <c r="A17" t="s">
        <v>224</v>
      </c>
      <c r="B17" t="s">
        <v>14</v>
      </c>
      <c r="C17" t="s">
        <v>79</v>
      </c>
      <c r="D17" t="s">
        <v>225</v>
      </c>
      <c r="E17" t="s">
        <v>228</v>
      </c>
      <c r="F17" t="s">
        <v>225</v>
      </c>
      <c r="G17">
        <v>2018</v>
      </c>
      <c r="H17" t="s">
        <v>225</v>
      </c>
      <c r="I17" t="s">
        <v>225</v>
      </c>
      <c r="J17" t="s">
        <v>225</v>
      </c>
      <c r="K17" t="s">
        <v>225</v>
      </c>
      <c r="L17">
        <v>3.19379469540736E-2</v>
      </c>
      <c r="M17">
        <v>3.19379469540736E-2</v>
      </c>
    </row>
    <row r="18" spans="1:13">
      <c r="A18" t="s">
        <v>224</v>
      </c>
      <c r="B18" t="s">
        <v>14</v>
      </c>
      <c r="C18" t="s">
        <v>80</v>
      </c>
      <c r="D18" t="s">
        <v>225</v>
      </c>
      <c r="E18" t="s">
        <v>228</v>
      </c>
      <c r="F18" t="s">
        <v>225</v>
      </c>
      <c r="G18">
        <v>2018</v>
      </c>
      <c r="H18" t="s">
        <v>225</v>
      </c>
      <c r="I18" t="s">
        <v>225</v>
      </c>
      <c r="J18" t="s">
        <v>225</v>
      </c>
      <c r="K18" t="s">
        <v>225</v>
      </c>
      <c r="L18">
        <v>1.73685782056223E-2</v>
      </c>
      <c r="M18">
        <v>1.73685782056223E-2</v>
      </c>
    </row>
    <row r="19" spans="1:13">
      <c r="A19" t="s">
        <v>224</v>
      </c>
      <c r="B19" t="s">
        <v>14</v>
      </c>
      <c r="C19" t="s">
        <v>77</v>
      </c>
      <c r="D19" t="s">
        <v>225</v>
      </c>
      <c r="E19" t="s">
        <v>228</v>
      </c>
      <c r="F19" t="s">
        <v>225</v>
      </c>
      <c r="G19">
        <v>2018</v>
      </c>
      <c r="H19" t="s">
        <v>225</v>
      </c>
      <c r="I19" t="s">
        <v>225</v>
      </c>
      <c r="J19" t="s">
        <v>225</v>
      </c>
      <c r="K19" t="s">
        <v>225</v>
      </c>
      <c r="L19">
        <v>0</v>
      </c>
      <c r="M19">
        <v>0</v>
      </c>
    </row>
    <row r="20" spans="1:13">
      <c r="A20" t="s">
        <v>224</v>
      </c>
      <c r="B20" t="s">
        <v>14</v>
      </c>
      <c r="C20" t="s">
        <v>82</v>
      </c>
      <c r="D20" t="s">
        <v>225</v>
      </c>
      <c r="E20" t="s">
        <v>228</v>
      </c>
      <c r="F20" t="s">
        <v>225</v>
      </c>
      <c r="G20">
        <v>2018</v>
      </c>
      <c r="H20" t="s">
        <v>225</v>
      </c>
      <c r="I20" t="s">
        <v>225</v>
      </c>
      <c r="J20" t="s">
        <v>225</v>
      </c>
      <c r="K20" t="s">
        <v>225</v>
      </c>
      <c r="L20">
        <v>2.2095891324020799E-2</v>
      </c>
      <c r="M20">
        <v>2.2095891324020799E-2</v>
      </c>
    </row>
    <row r="21" spans="1:13">
      <c r="A21" t="s">
        <v>224</v>
      </c>
      <c r="B21" t="s">
        <v>14</v>
      </c>
      <c r="C21" t="s">
        <v>87</v>
      </c>
      <c r="D21" t="s">
        <v>225</v>
      </c>
      <c r="E21" t="s">
        <v>228</v>
      </c>
      <c r="F21" t="s">
        <v>225</v>
      </c>
      <c r="G21">
        <v>2018</v>
      </c>
      <c r="H21" t="s">
        <v>225</v>
      </c>
      <c r="I21" t="s">
        <v>225</v>
      </c>
      <c r="J21" t="s">
        <v>225</v>
      </c>
      <c r="K21" t="s">
        <v>225</v>
      </c>
      <c r="L21">
        <v>0.249048421589953</v>
      </c>
      <c r="M21">
        <v>0.249048421589953</v>
      </c>
    </row>
    <row r="22" spans="1:13">
      <c r="A22" t="s">
        <v>224</v>
      </c>
      <c r="B22" t="s">
        <v>14</v>
      </c>
      <c r="C22" t="s">
        <v>86</v>
      </c>
      <c r="D22" t="s">
        <v>225</v>
      </c>
      <c r="E22" t="s">
        <v>228</v>
      </c>
      <c r="F22" t="s">
        <v>225</v>
      </c>
      <c r="G22">
        <v>2018</v>
      </c>
      <c r="H22" t="s">
        <v>225</v>
      </c>
      <c r="I22" t="s">
        <v>225</v>
      </c>
      <c r="J22" t="s">
        <v>225</v>
      </c>
      <c r="K22" t="s">
        <v>225</v>
      </c>
      <c r="L22">
        <v>1.4426391204160499E-2</v>
      </c>
      <c r="M22">
        <v>1.4426391204160499E-2</v>
      </c>
    </row>
    <row r="23" spans="1:13">
      <c r="A23" t="s">
        <v>224</v>
      </c>
      <c r="B23" t="s">
        <v>14</v>
      </c>
      <c r="C23" t="s">
        <v>81</v>
      </c>
      <c r="D23" t="s">
        <v>225</v>
      </c>
      <c r="E23" t="s">
        <v>228</v>
      </c>
      <c r="F23" t="s">
        <v>225</v>
      </c>
      <c r="G23">
        <v>2018</v>
      </c>
      <c r="H23" t="s">
        <v>225</v>
      </c>
      <c r="I23" t="s">
        <v>225</v>
      </c>
      <c r="J23" t="s">
        <v>225</v>
      </c>
      <c r="K23" t="s">
        <v>225</v>
      </c>
      <c r="L23">
        <v>2.8368761423682901E-2</v>
      </c>
      <c r="M23">
        <v>2.8368761423682901E-2</v>
      </c>
    </row>
    <row r="24" spans="1:13">
      <c r="A24" t="s">
        <v>224</v>
      </c>
      <c r="B24" t="s">
        <v>14</v>
      </c>
      <c r="C24" t="s">
        <v>78</v>
      </c>
      <c r="D24" t="s">
        <v>225</v>
      </c>
      <c r="E24" t="s">
        <v>228</v>
      </c>
      <c r="F24" t="s">
        <v>225</v>
      </c>
      <c r="G24">
        <v>2018</v>
      </c>
      <c r="H24" t="s">
        <v>225</v>
      </c>
      <c r="I24" t="s">
        <v>225</v>
      </c>
      <c r="J24" t="s">
        <v>225</v>
      </c>
      <c r="K24" t="s">
        <v>225</v>
      </c>
      <c r="L24">
        <v>3.0936872888717201E-2</v>
      </c>
      <c r="M24">
        <v>3.0936872888717201E-2</v>
      </c>
    </row>
    <row r="25" spans="1:13">
      <c r="A25" t="s">
        <v>224</v>
      </c>
      <c r="B25" t="s">
        <v>14</v>
      </c>
      <c r="C25" t="s">
        <v>83</v>
      </c>
      <c r="D25" t="s">
        <v>225</v>
      </c>
      <c r="E25" t="s">
        <v>228</v>
      </c>
      <c r="F25" t="s">
        <v>225</v>
      </c>
      <c r="G25">
        <v>2018</v>
      </c>
      <c r="H25" t="s">
        <v>225</v>
      </c>
      <c r="I25" t="s">
        <v>225</v>
      </c>
      <c r="J25" t="s">
        <v>225</v>
      </c>
      <c r="K25" t="s">
        <v>225</v>
      </c>
      <c r="L25">
        <v>4.47139828843457E-2</v>
      </c>
      <c r="M25">
        <v>4.47139828843457E-2</v>
      </c>
    </row>
    <row r="26" spans="1:13">
      <c r="A26" t="s">
        <v>224</v>
      </c>
      <c r="B26" t="s">
        <v>14</v>
      </c>
      <c r="C26" t="s">
        <v>84</v>
      </c>
      <c r="D26" t="s">
        <v>225</v>
      </c>
      <c r="E26" t="s">
        <v>228</v>
      </c>
      <c r="F26" t="s">
        <v>225</v>
      </c>
      <c r="G26">
        <v>2018</v>
      </c>
      <c r="H26" t="s">
        <v>225</v>
      </c>
      <c r="I26" t="s">
        <v>225</v>
      </c>
      <c r="J26" t="s">
        <v>225</v>
      </c>
      <c r="K26" t="s">
        <v>225</v>
      </c>
      <c r="L26">
        <v>4.6440816123458198E-2</v>
      </c>
      <c r="M26">
        <v>4.6440816123458198E-2</v>
      </c>
    </row>
    <row r="27" spans="1:13">
      <c r="A27" t="s">
        <v>224</v>
      </c>
      <c r="B27" t="s">
        <v>14</v>
      </c>
      <c r="C27" t="s">
        <v>85</v>
      </c>
      <c r="D27" t="s">
        <v>225</v>
      </c>
      <c r="E27" t="s">
        <v>228</v>
      </c>
      <c r="F27" t="s">
        <v>225</v>
      </c>
      <c r="G27">
        <v>2018</v>
      </c>
      <c r="H27" t="s">
        <v>225</v>
      </c>
      <c r="I27" t="s">
        <v>225</v>
      </c>
      <c r="J27" t="s">
        <v>225</v>
      </c>
      <c r="K27" t="s">
        <v>225</v>
      </c>
      <c r="L27">
        <v>7.5066866433008306E-2</v>
      </c>
      <c r="M27">
        <v>7.5066866433008306E-2</v>
      </c>
    </row>
    <row r="28" spans="1:13">
      <c r="A28" t="s">
        <v>224</v>
      </c>
      <c r="B28" t="s">
        <v>14</v>
      </c>
      <c r="C28" t="s">
        <v>101</v>
      </c>
      <c r="D28" t="s">
        <v>225</v>
      </c>
      <c r="E28" t="s">
        <v>228</v>
      </c>
      <c r="F28" t="s">
        <v>225</v>
      </c>
      <c r="G28">
        <v>2018</v>
      </c>
      <c r="H28" t="s">
        <v>225</v>
      </c>
      <c r="I28" t="s">
        <v>225</v>
      </c>
      <c r="J28" t="s">
        <v>225</v>
      </c>
      <c r="K28" t="s">
        <v>225</v>
      </c>
      <c r="L28">
        <v>0</v>
      </c>
      <c r="M28">
        <v>0</v>
      </c>
    </row>
    <row r="29" spans="1:13">
      <c r="A29" t="s">
        <v>224</v>
      </c>
      <c r="B29" t="s">
        <v>14</v>
      </c>
      <c r="C29" t="s">
        <v>100</v>
      </c>
      <c r="D29" t="s">
        <v>225</v>
      </c>
      <c r="E29" t="s">
        <v>228</v>
      </c>
      <c r="F29" t="s">
        <v>225</v>
      </c>
      <c r="G29">
        <v>2018</v>
      </c>
      <c r="H29" t="s">
        <v>225</v>
      </c>
      <c r="I29" t="s">
        <v>225</v>
      </c>
      <c r="J29" t="s">
        <v>225</v>
      </c>
      <c r="K29" t="s">
        <v>225</v>
      </c>
      <c r="L29">
        <v>0.44729159875627</v>
      </c>
      <c r="M29">
        <v>0.44729159875627</v>
      </c>
    </row>
    <row r="30" spans="1:13">
      <c r="A30" t="s">
        <v>224</v>
      </c>
      <c r="B30" t="s">
        <v>14</v>
      </c>
      <c r="C30" t="s">
        <v>104</v>
      </c>
      <c r="D30" t="s">
        <v>225</v>
      </c>
      <c r="E30" t="s">
        <v>228</v>
      </c>
      <c r="F30" t="s">
        <v>225</v>
      </c>
      <c r="G30">
        <v>2018</v>
      </c>
      <c r="H30" t="s">
        <v>225</v>
      </c>
      <c r="I30" t="s">
        <v>225</v>
      </c>
      <c r="J30" t="s">
        <v>225</v>
      </c>
      <c r="K30" t="s">
        <v>225</v>
      </c>
      <c r="L30">
        <v>5.1441804976465701E-2</v>
      </c>
      <c r="M30">
        <v>5.1441804976465701E-2</v>
      </c>
    </row>
    <row r="31" spans="1:13">
      <c r="A31" t="s">
        <v>224</v>
      </c>
      <c r="B31" t="s">
        <v>14</v>
      </c>
      <c r="C31" t="s">
        <v>105</v>
      </c>
      <c r="D31" t="s">
        <v>225</v>
      </c>
      <c r="E31" t="s">
        <v>228</v>
      </c>
      <c r="F31" t="s">
        <v>225</v>
      </c>
      <c r="G31">
        <v>2018</v>
      </c>
      <c r="H31" t="s">
        <v>225</v>
      </c>
      <c r="I31" t="s">
        <v>225</v>
      </c>
      <c r="J31" t="s">
        <v>225</v>
      </c>
      <c r="K31" t="s">
        <v>225</v>
      </c>
      <c r="L31">
        <v>3.17870115673878E-2</v>
      </c>
      <c r="M31">
        <v>3.17870115673878E-2</v>
      </c>
    </row>
    <row r="32" spans="1:13">
      <c r="A32" t="s">
        <v>224</v>
      </c>
      <c r="B32" t="s">
        <v>14</v>
      </c>
      <c r="C32" t="s">
        <v>102</v>
      </c>
      <c r="D32" t="s">
        <v>225</v>
      </c>
      <c r="E32" t="s">
        <v>228</v>
      </c>
      <c r="F32" t="s">
        <v>225</v>
      </c>
      <c r="G32">
        <v>2018</v>
      </c>
      <c r="H32" t="s">
        <v>225</v>
      </c>
      <c r="I32" t="s">
        <v>225</v>
      </c>
      <c r="J32" t="s">
        <v>225</v>
      </c>
      <c r="K32" t="s">
        <v>225</v>
      </c>
      <c r="L32">
        <v>0</v>
      </c>
      <c r="M32">
        <v>0</v>
      </c>
    </row>
    <row r="33" spans="1:13">
      <c r="A33" t="s">
        <v>224</v>
      </c>
      <c r="B33" t="s">
        <v>14</v>
      </c>
      <c r="C33" t="s">
        <v>107</v>
      </c>
      <c r="D33" t="s">
        <v>225</v>
      </c>
      <c r="E33" t="s">
        <v>228</v>
      </c>
      <c r="F33" t="s">
        <v>225</v>
      </c>
      <c r="G33">
        <v>2018</v>
      </c>
      <c r="H33" t="s">
        <v>225</v>
      </c>
      <c r="I33" t="s">
        <v>225</v>
      </c>
      <c r="J33" t="s">
        <v>225</v>
      </c>
      <c r="K33" t="s">
        <v>225</v>
      </c>
      <c r="L33">
        <v>3.7040631160092499E-2</v>
      </c>
      <c r="M33">
        <v>3.7040631160092499E-2</v>
      </c>
    </row>
    <row r="34" spans="1:13">
      <c r="A34" t="s">
        <v>224</v>
      </c>
      <c r="B34" t="s">
        <v>14</v>
      </c>
      <c r="C34" t="s">
        <v>112</v>
      </c>
      <c r="D34" t="s">
        <v>225</v>
      </c>
      <c r="E34" t="s">
        <v>228</v>
      </c>
      <c r="F34" t="s">
        <v>225</v>
      </c>
      <c r="G34">
        <v>2018</v>
      </c>
      <c r="H34" t="s">
        <v>225</v>
      </c>
      <c r="I34" t="s">
        <v>225</v>
      </c>
      <c r="J34" t="s">
        <v>225</v>
      </c>
      <c r="K34" t="s">
        <v>225</v>
      </c>
      <c r="L34">
        <v>0.22978380047467101</v>
      </c>
      <c r="M34">
        <v>0.22978380047467101</v>
      </c>
    </row>
    <row r="35" spans="1:13">
      <c r="A35" t="s">
        <v>224</v>
      </c>
      <c r="B35" t="s">
        <v>14</v>
      </c>
      <c r="C35" t="s">
        <v>111</v>
      </c>
      <c r="D35" t="s">
        <v>225</v>
      </c>
      <c r="E35" t="s">
        <v>228</v>
      </c>
      <c r="F35" t="s">
        <v>225</v>
      </c>
      <c r="G35">
        <v>2018</v>
      </c>
      <c r="H35" t="s">
        <v>225</v>
      </c>
      <c r="I35" t="s">
        <v>225</v>
      </c>
      <c r="J35" t="s">
        <v>225</v>
      </c>
      <c r="K35" t="s">
        <v>225</v>
      </c>
      <c r="L35">
        <v>0.189996602787424</v>
      </c>
      <c r="M35">
        <v>0.189996602787424</v>
      </c>
    </row>
    <row r="36" spans="1:13">
      <c r="A36" t="s">
        <v>224</v>
      </c>
      <c r="B36" t="s">
        <v>14</v>
      </c>
      <c r="C36" t="s">
        <v>106</v>
      </c>
      <c r="D36" t="s">
        <v>225</v>
      </c>
      <c r="E36" t="s">
        <v>228</v>
      </c>
      <c r="F36" t="s">
        <v>225</v>
      </c>
      <c r="G36">
        <v>2018</v>
      </c>
      <c r="H36" t="s">
        <v>225</v>
      </c>
      <c r="I36" t="s">
        <v>225</v>
      </c>
      <c r="J36" t="s">
        <v>225</v>
      </c>
      <c r="K36" t="s">
        <v>225</v>
      </c>
      <c r="L36">
        <v>4.6621727976421598E-2</v>
      </c>
      <c r="M36">
        <v>4.6621727976421598E-2</v>
      </c>
    </row>
    <row r="37" spans="1:13">
      <c r="A37" t="s">
        <v>224</v>
      </c>
      <c r="B37" t="s">
        <v>14</v>
      </c>
      <c r="C37" t="s">
        <v>103</v>
      </c>
      <c r="D37" t="s">
        <v>225</v>
      </c>
      <c r="E37" t="s">
        <v>228</v>
      </c>
      <c r="F37" t="s">
        <v>225</v>
      </c>
      <c r="G37">
        <v>2018</v>
      </c>
      <c r="H37" t="s">
        <v>225</v>
      </c>
      <c r="I37" t="s">
        <v>225</v>
      </c>
      <c r="J37" t="s">
        <v>225</v>
      </c>
      <c r="K37" t="s">
        <v>225</v>
      </c>
      <c r="L37">
        <v>6.7033675870053502E-2</v>
      </c>
      <c r="M37">
        <v>6.7033675870053502E-2</v>
      </c>
    </row>
    <row r="38" spans="1:13">
      <c r="A38" t="s">
        <v>224</v>
      </c>
      <c r="B38" t="s">
        <v>14</v>
      </c>
      <c r="C38" t="s">
        <v>108</v>
      </c>
      <c r="D38" t="s">
        <v>225</v>
      </c>
      <c r="E38" t="s">
        <v>228</v>
      </c>
      <c r="F38" t="s">
        <v>225</v>
      </c>
      <c r="G38">
        <v>2018</v>
      </c>
      <c r="H38" t="s">
        <v>225</v>
      </c>
      <c r="I38" t="s">
        <v>225</v>
      </c>
      <c r="J38" t="s">
        <v>225</v>
      </c>
      <c r="K38" t="s">
        <v>225</v>
      </c>
      <c r="L38">
        <v>9.5005552686675293E-2</v>
      </c>
      <c r="M38">
        <v>9.5005552686675293E-2</v>
      </c>
    </row>
    <row r="39" spans="1:13">
      <c r="A39" t="s">
        <v>224</v>
      </c>
      <c r="B39" t="s">
        <v>14</v>
      </c>
      <c r="C39" t="s">
        <v>109</v>
      </c>
      <c r="D39" t="s">
        <v>225</v>
      </c>
      <c r="E39" t="s">
        <v>228</v>
      </c>
      <c r="F39" t="s">
        <v>225</v>
      </c>
      <c r="G39">
        <v>2018</v>
      </c>
      <c r="H39" t="s">
        <v>225</v>
      </c>
      <c r="I39" t="s">
        <v>225</v>
      </c>
      <c r="J39" t="s">
        <v>225</v>
      </c>
      <c r="K39" t="s">
        <v>225</v>
      </c>
      <c r="L39">
        <v>0.12981046442763899</v>
      </c>
      <c r="M39">
        <v>0.12981046442763899</v>
      </c>
    </row>
    <row r="40" spans="1:13">
      <c r="A40" t="s">
        <v>224</v>
      </c>
      <c r="B40" t="s">
        <v>14</v>
      </c>
      <c r="C40" t="s">
        <v>110</v>
      </c>
      <c r="D40" t="s">
        <v>225</v>
      </c>
      <c r="E40" t="s">
        <v>228</v>
      </c>
      <c r="F40" t="s">
        <v>225</v>
      </c>
      <c r="G40">
        <v>2018</v>
      </c>
      <c r="H40" t="s">
        <v>225</v>
      </c>
      <c r="I40" t="s">
        <v>225</v>
      </c>
      <c r="J40" t="s">
        <v>225</v>
      </c>
      <c r="K40" t="s">
        <v>225</v>
      </c>
      <c r="L40">
        <v>9.1153830584100495E-2</v>
      </c>
      <c r="M40">
        <v>9.1153830584100495E-2</v>
      </c>
    </row>
    <row r="41" spans="1:13">
      <c r="A41" t="s">
        <v>224</v>
      </c>
      <c r="B41" t="s">
        <v>14</v>
      </c>
      <c r="C41" t="s">
        <v>64</v>
      </c>
      <c r="D41" t="s">
        <v>225</v>
      </c>
      <c r="E41" t="s">
        <v>228</v>
      </c>
      <c r="F41" t="s">
        <v>225</v>
      </c>
      <c r="G41">
        <v>2018</v>
      </c>
      <c r="H41" t="s">
        <v>225</v>
      </c>
      <c r="I41" t="s">
        <v>225</v>
      </c>
      <c r="J41" t="s">
        <v>225</v>
      </c>
      <c r="K41" t="s">
        <v>225</v>
      </c>
      <c r="L41">
        <v>7.1004600000000003E-3</v>
      </c>
      <c r="M41">
        <v>7.1004600000000003E-3</v>
      </c>
    </row>
    <row r="42" spans="1:13">
      <c r="A42" t="s">
        <v>224</v>
      </c>
      <c r="B42" t="s">
        <v>14</v>
      </c>
      <c r="C42" t="s">
        <v>63</v>
      </c>
      <c r="D42" t="s">
        <v>225</v>
      </c>
      <c r="E42" t="s">
        <v>228</v>
      </c>
      <c r="F42" t="s">
        <v>225</v>
      </c>
      <c r="G42">
        <v>2018</v>
      </c>
      <c r="H42" t="s">
        <v>225</v>
      </c>
      <c r="I42" t="s">
        <v>225</v>
      </c>
      <c r="J42" t="s">
        <v>225</v>
      </c>
      <c r="K42" t="s">
        <v>225</v>
      </c>
      <c r="L42">
        <v>4.2815604314722699E-2</v>
      </c>
      <c r="M42">
        <v>4.2815604314722699E-2</v>
      </c>
    </row>
    <row r="43" spans="1:13">
      <c r="A43" t="s">
        <v>224</v>
      </c>
      <c r="B43" t="s">
        <v>14</v>
      </c>
      <c r="C43" t="s">
        <v>67</v>
      </c>
      <c r="D43" t="s">
        <v>225</v>
      </c>
      <c r="E43" t="s">
        <v>228</v>
      </c>
      <c r="F43" t="s">
        <v>225</v>
      </c>
      <c r="G43">
        <v>2018</v>
      </c>
      <c r="H43" t="s">
        <v>225</v>
      </c>
      <c r="I43" t="s">
        <v>225</v>
      </c>
      <c r="J43" t="s">
        <v>225</v>
      </c>
      <c r="K43" t="s">
        <v>225</v>
      </c>
      <c r="L43">
        <v>8.4736052016827299E-3</v>
      </c>
      <c r="M43">
        <v>8.4736052016827299E-3</v>
      </c>
    </row>
    <row r="44" spans="1:13">
      <c r="A44" t="s">
        <v>224</v>
      </c>
      <c r="B44" t="s">
        <v>14</v>
      </c>
      <c r="C44" t="s">
        <v>68</v>
      </c>
      <c r="D44" t="s">
        <v>225</v>
      </c>
      <c r="E44" t="s">
        <v>228</v>
      </c>
      <c r="F44" t="s">
        <v>225</v>
      </c>
      <c r="G44">
        <v>2018</v>
      </c>
      <c r="H44" t="s">
        <v>225</v>
      </c>
      <c r="I44" t="s">
        <v>225</v>
      </c>
      <c r="J44" t="s">
        <v>225</v>
      </c>
      <c r="K44" t="s">
        <v>225</v>
      </c>
      <c r="L44">
        <v>3.6997794108646502E-2</v>
      </c>
      <c r="M44">
        <v>3.6997794108646502E-2</v>
      </c>
    </row>
    <row r="45" spans="1:13">
      <c r="A45" t="s">
        <v>224</v>
      </c>
      <c r="B45" t="s">
        <v>14</v>
      </c>
      <c r="C45" t="s">
        <v>65</v>
      </c>
      <c r="D45" t="s">
        <v>225</v>
      </c>
      <c r="E45" t="s">
        <v>228</v>
      </c>
      <c r="F45" t="s">
        <v>225</v>
      </c>
      <c r="G45">
        <v>2018</v>
      </c>
      <c r="H45" t="s">
        <v>225</v>
      </c>
      <c r="I45" t="s">
        <v>225</v>
      </c>
      <c r="J45" t="s">
        <v>225</v>
      </c>
      <c r="K45" t="s">
        <v>225</v>
      </c>
      <c r="L45">
        <v>8.5546800000000003E-3</v>
      </c>
      <c r="M45">
        <v>8.5546800000000003E-3</v>
      </c>
    </row>
    <row r="46" spans="1:13">
      <c r="A46" t="s">
        <v>224</v>
      </c>
      <c r="B46" t="s">
        <v>14</v>
      </c>
      <c r="C46" t="s">
        <v>70</v>
      </c>
      <c r="D46" t="s">
        <v>225</v>
      </c>
      <c r="E46" t="s">
        <v>228</v>
      </c>
      <c r="F46" t="s">
        <v>225</v>
      </c>
      <c r="G46">
        <v>2018</v>
      </c>
      <c r="H46" t="s">
        <v>225</v>
      </c>
      <c r="I46" t="s">
        <v>225</v>
      </c>
      <c r="J46" t="s">
        <v>225</v>
      </c>
      <c r="K46" t="s">
        <v>225</v>
      </c>
      <c r="L46">
        <v>7.0999155767537403E-3</v>
      </c>
      <c r="M46">
        <v>7.0999155767537403E-3</v>
      </c>
    </row>
    <row r="47" spans="1:13">
      <c r="A47" t="s">
        <v>224</v>
      </c>
      <c r="B47" t="s">
        <v>14</v>
      </c>
      <c r="C47" t="s">
        <v>74</v>
      </c>
      <c r="D47" t="s">
        <v>225</v>
      </c>
      <c r="E47" t="s">
        <v>228</v>
      </c>
      <c r="F47" t="s">
        <v>225</v>
      </c>
      <c r="G47">
        <v>2018</v>
      </c>
      <c r="H47" t="s">
        <v>225</v>
      </c>
      <c r="I47" t="s">
        <v>225</v>
      </c>
      <c r="J47" t="s">
        <v>225</v>
      </c>
      <c r="K47" t="s">
        <v>225</v>
      </c>
      <c r="L47">
        <v>3.0627633026508998E-4</v>
      </c>
      <c r="M47">
        <v>3.0627633026508998E-4</v>
      </c>
    </row>
    <row r="48" spans="1:13">
      <c r="A48" t="s">
        <v>224</v>
      </c>
      <c r="B48" t="s">
        <v>14</v>
      </c>
      <c r="C48" t="s">
        <v>69</v>
      </c>
      <c r="D48" t="s">
        <v>225</v>
      </c>
      <c r="E48" t="s">
        <v>228</v>
      </c>
      <c r="F48" t="s">
        <v>225</v>
      </c>
      <c r="G48">
        <v>2018</v>
      </c>
      <c r="H48" t="s">
        <v>225</v>
      </c>
      <c r="I48" t="s">
        <v>225</v>
      </c>
      <c r="J48" t="s">
        <v>225</v>
      </c>
      <c r="K48" t="s">
        <v>225</v>
      </c>
      <c r="L48">
        <v>1.0612182530373E-2</v>
      </c>
      <c r="M48">
        <v>1.0612182530373E-2</v>
      </c>
    </row>
    <row r="49" spans="1:13">
      <c r="A49" t="s">
        <v>224</v>
      </c>
      <c r="B49" t="s">
        <v>14</v>
      </c>
      <c r="C49" t="s">
        <v>66</v>
      </c>
      <c r="D49" t="s">
        <v>225</v>
      </c>
      <c r="E49" t="s">
        <v>228</v>
      </c>
      <c r="F49" t="s">
        <v>225</v>
      </c>
      <c r="G49">
        <v>2018</v>
      </c>
      <c r="H49" t="s">
        <v>225</v>
      </c>
      <c r="I49" t="s">
        <v>225</v>
      </c>
      <c r="J49" t="s">
        <v>225</v>
      </c>
      <c r="K49" t="s">
        <v>225</v>
      </c>
      <c r="L49">
        <v>1.25372293333067E-2</v>
      </c>
      <c r="M49">
        <v>1.25372293333067E-2</v>
      </c>
    </row>
    <row r="50" spans="1:13">
      <c r="A50" t="s">
        <v>224</v>
      </c>
      <c r="B50" t="s">
        <v>14</v>
      </c>
      <c r="C50" t="s">
        <v>71</v>
      </c>
      <c r="D50" t="s">
        <v>225</v>
      </c>
      <c r="E50" t="s">
        <v>228</v>
      </c>
      <c r="F50" t="s">
        <v>225</v>
      </c>
      <c r="G50">
        <v>2018</v>
      </c>
      <c r="H50" t="s">
        <v>225</v>
      </c>
      <c r="I50" t="s">
        <v>225</v>
      </c>
      <c r="J50" t="s">
        <v>225</v>
      </c>
      <c r="K50" t="s">
        <v>225</v>
      </c>
      <c r="L50">
        <v>8.5740576923076899E-3</v>
      </c>
      <c r="M50">
        <v>8.5740576923076899E-3</v>
      </c>
    </row>
    <row r="51" spans="1:13">
      <c r="A51" t="s">
        <v>224</v>
      </c>
      <c r="B51" t="s">
        <v>14</v>
      </c>
      <c r="C51" t="s">
        <v>72</v>
      </c>
      <c r="D51" t="s">
        <v>225</v>
      </c>
      <c r="E51" t="s">
        <v>228</v>
      </c>
      <c r="F51" t="s">
        <v>225</v>
      </c>
      <c r="G51">
        <v>2018</v>
      </c>
      <c r="H51" t="s">
        <v>225</v>
      </c>
      <c r="I51" t="s">
        <v>225</v>
      </c>
      <c r="J51" t="s">
        <v>225</v>
      </c>
      <c r="K51" t="s">
        <v>225</v>
      </c>
      <c r="L51">
        <v>8.5332927933924694E-3</v>
      </c>
      <c r="M51">
        <v>8.5332927933924694E-3</v>
      </c>
    </row>
    <row r="52" spans="1:13">
      <c r="A52" t="s">
        <v>224</v>
      </c>
      <c r="B52" t="s">
        <v>14</v>
      </c>
      <c r="C52" t="s">
        <v>138</v>
      </c>
      <c r="D52" t="s">
        <v>225</v>
      </c>
      <c r="E52" t="s">
        <v>228</v>
      </c>
      <c r="F52" t="s">
        <v>225</v>
      </c>
      <c r="G52">
        <v>2018</v>
      </c>
      <c r="H52" t="s">
        <v>225</v>
      </c>
      <c r="I52" t="s">
        <v>225</v>
      </c>
      <c r="J52" t="s">
        <v>225</v>
      </c>
      <c r="K52" t="s">
        <v>225</v>
      </c>
      <c r="L52">
        <v>8.6298729994523198E-3</v>
      </c>
      <c r="M52">
        <v>8.6298729994523198E-3</v>
      </c>
    </row>
    <row r="53" spans="1:13">
      <c r="A53" t="s">
        <v>224</v>
      </c>
      <c r="B53" t="s">
        <v>14</v>
      </c>
      <c r="C53" t="s">
        <v>73</v>
      </c>
      <c r="D53" t="s">
        <v>225</v>
      </c>
      <c r="E53" t="s">
        <v>228</v>
      </c>
      <c r="F53" t="s">
        <v>225</v>
      </c>
      <c r="G53">
        <v>2018</v>
      </c>
      <c r="H53" t="s">
        <v>225</v>
      </c>
      <c r="I53" t="s">
        <v>225</v>
      </c>
      <c r="J53" t="s">
        <v>225</v>
      </c>
      <c r="K53" t="s">
        <v>225</v>
      </c>
      <c r="L53">
        <v>9.7598754499754609E-3</v>
      </c>
      <c r="M53">
        <v>9.7598754499754609E-3</v>
      </c>
    </row>
    <row r="54" spans="1:13">
      <c r="A54" t="s">
        <v>224</v>
      </c>
      <c r="B54" t="s">
        <v>14</v>
      </c>
      <c r="C54" t="s">
        <v>89</v>
      </c>
      <c r="D54" t="s">
        <v>225</v>
      </c>
      <c r="E54" t="s">
        <v>228</v>
      </c>
      <c r="F54" t="s">
        <v>225</v>
      </c>
      <c r="G54">
        <v>2018</v>
      </c>
      <c r="H54" t="s">
        <v>225</v>
      </c>
      <c r="I54" t="s">
        <v>225</v>
      </c>
      <c r="J54" t="s">
        <v>225</v>
      </c>
      <c r="K54" t="s">
        <v>225</v>
      </c>
      <c r="L54">
        <v>1.40208E-2</v>
      </c>
      <c r="M54">
        <v>1.40208E-2</v>
      </c>
    </row>
    <row r="55" spans="1:13">
      <c r="A55" t="s">
        <v>224</v>
      </c>
      <c r="B55" t="s">
        <v>14</v>
      </c>
      <c r="C55" t="s">
        <v>88</v>
      </c>
      <c r="D55" t="s">
        <v>225</v>
      </c>
      <c r="E55" t="s">
        <v>228</v>
      </c>
      <c r="F55" t="s">
        <v>225</v>
      </c>
      <c r="G55">
        <v>2018</v>
      </c>
      <c r="H55" t="s">
        <v>225</v>
      </c>
      <c r="I55" t="s">
        <v>225</v>
      </c>
      <c r="J55" t="s">
        <v>225</v>
      </c>
      <c r="K55" t="s">
        <v>225</v>
      </c>
      <c r="L55">
        <v>1.6455462342683601E-2</v>
      </c>
      <c r="M55">
        <v>1.6455462342683601E-2</v>
      </c>
    </row>
    <row r="56" spans="1:13">
      <c r="A56" t="s">
        <v>224</v>
      </c>
      <c r="B56" t="s">
        <v>14</v>
      </c>
      <c r="C56" t="s">
        <v>92</v>
      </c>
      <c r="D56" t="s">
        <v>225</v>
      </c>
      <c r="E56" t="s">
        <v>228</v>
      </c>
      <c r="F56" t="s">
        <v>225</v>
      </c>
      <c r="G56">
        <v>2018</v>
      </c>
      <c r="H56" t="s">
        <v>225</v>
      </c>
      <c r="I56" t="s">
        <v>225</v>
      </c>
      <c r="J56" t="s">
        <v>225</v>
      </c>
      <c r="K56" t="s">
        <v>225</v>
      </c>
      <c r="L56">
        <v>1.29275684703049E-2</v>
      </c>
      <c r="M56">
        <v>1.29275684703049E-2</v>
      </c>
    </row>
    <row r="57" spans="1:13">
      <c r="A57" t="s">
        <v>224</v>
      </c>
      <c r="B57" t="s">
        <v>14</v>
      </c>
      <c r="C57" t="s">
        <v>93</v>
      </c>
      <c r="D57" t="s">
        <v>225</v>
      </c>
      <c r="E57" t="s">
        <v>228</v>
      </c>
      <c r="F57" t="s">
        <v>225</v>
      </c>
      <c r="G57">
        <v>2018</v>
      </c>
      <c r="H57" t="s">
        <v>225</v>
      </c>
      <c r="I57" t="s">
        <v>225</v>
      </c>
      <c r="J57" t="s">
        <v>225</v>
      </c>
      <c r="K57" t="s">
        <v>225</v>
      </c>
      <c r="L57">
        <v>2.3641548707263999E-2</v>
      </c>
      <c r="M57">
        <v>2.3641548707263999E-2</v>
      </c>
    </row>
    <row r="58" spans="1:13">
      <c r="A58" t="s">
        <v>224</v>
      </c>
      <c r="B58" t="s">
        <v>14</v>
      </c>
      <c r="C58" t="s">
        <v>90</v>
      </c>
      <c r="D58" t="s">
        <v>225</v>
      </c>
      <c r="E58" t="s">
        <v>228</v>
      </c>
      <c r="F58" t="s">
        <v>225</v>
      </c>
      <c r="G58">
        <v>2018</v>
      </c>
      <c r="H58" t="s">
        <v>225</v>
      </c>
      <c r="I58" t="s">
        <v>225</v>
      </c>
      <c r="J58" t="s">
        <v>225</v>
      </c>
      <c r="K58" t="s">
        <v>225</v>
      </c>
      <c r="L58">
        <v>1.059804E-2</v>
      </c>
      <c r="M58">
        <v>1.059804E-2</v>
      </c>
    </row>
    <row r="59" spans="1:13">
      <c r="A59" t="s">
        <v>224</v>
      </c>
      <c r="B59" t="s">
        <v>14</v>
      </c>
      <c r="C59" t="s">
        <v>95</v>
      </c>
      <c r="D59" t="s">
        <v>225</v>
      </c>
      <c r="E59" t="s">
        <v>228</v>
      </c>
      <c r="F59" t="s">
        <v>225</v>
      </c>
      <c r="G59">
        <v>2018</v>
      </c>
      <c r="H59" t="s">
        <v>225</v>
      </c>
      <c r="I59" t="s">
        <v>225</v>
      </c>
      <c r="J59" t="s">
        <v>225</v>
      </c>
      <c r="K59" t="s">
        <v>225</v>
      </c>
      <c r="L59">
        <v>9.2067094002643308E-3</v>
      </c>
      <c r="M59">
        <v>9.2067094002643308E-3</v>
      </c>
    </row>
    <row r="60" spans="1:13">
      <c r="A60" t="s">
        <v>224</v>
      </c>
      <c r="B60" t="s">
        <v>14</v>
      </c>
      <c r="C60" t="s">
        <v>99</v>
      </c>
      <c r="D60" t="s">
        <v>225</v>
      </c>
      <c r="E60" t="s">
        <v>228</v>
      </c>
      <c r="F60" t="s">
        <v>225</v>
      </c>
      <c r="G60">
        <v>2018</v>
      </c>
      <c r="H60" t="s">
        <v>225</v>
      </c>
      <c r="I60" t="s">
        <v>225</v>
      </c>
      <c r="J60" t="s">
        <v>225</v>
      </c>
      <c r="K60" t="s">
        <v>225</v>
      </c>
      <c r="L60">
        <v>7.6939300464232304E-4</v>
      </c>
      <c r="M60">
        <v>7.6939300464232304E-4</v>
      </c>
    </row>
    <row r="61" spans="1:13">
      <c r="A61" t="s">
        <v>224</v>
      </c>
      <c r="B61" t="s">
        <v>14</v>
      </c>
      <c r="C61" t="s">
        <v>94</v>
      </c>
      <c r="D61" t="s">
        <v>225</v>
      </c>
      <c r="E61" t="s">
        <v>228</v>
      </c>
      <c r="F61" t="s">
        <v>225</v>
      </c>
      <c r="G61">
        <v>2018</v>
      </c>
      <c r="H61" t="s">
        <v>225</v>
      </c>
      <c r="I61" t="s">
        <v>225</v>
      </c>
      <c r="J61" t="s">
        <v>225</v>
      </c>
      <c r="K61" t="s">
        <v>225</v>
      </c>
      <c r="L61">
        <v>1.0991128214065201E-2</v>
      </c>
      <c r="M61">
        <v>1.0991128214065201E-2</v>
      </c>
    </row>
    <row r="62" spans="1:13">
      <c r="A62" t="s">
        <v>224</v>
      </c>
      <c r="B62" t="s">
        <v>14</v>
      </c>
      <c r="C62" t="s">
        <v>91</v>
      </c>
      <c r="D62" t="s">
        <v>225</v>
      </c>
      <c r="E62" t="s">
        <v>228</v>
      </c>
      <c r="F62" t="s">
        <v>225</v>
      </c>
      <c r="G62">
        <v>2018</v>
      </c>
      <c r="H62" t="s">
        <v>225</v>
      </c>
      <c r="I62" t="s">
        <v>225</v>
      </c>
      <c r="J62" t="s">
        <v>225</v>
      </c>
      <c r="K62" t="s">
        <v>225</v>
      </c>
      <c r="L62">
        <v>1.5857470577174002E-2</v>
      </c>
      <c r="M62">
        <v>1.5857470577174002E-2</v>
      </c>
    </row>
    <row r="63" spans="1:13">
      <c r="A63" t="s">
        <v>224</v>
      </c>
      <c r="B63" t="s">
        <v>14</v>
      </c>
      <c r="C63" t="s">
        <v>96</v>
      </c>
      <c r="D63" t="s">
        <v>225</v>
      </c>
      <c r="E63" t="s">
        <v>228</v>
      </c>
      <c r="F63" t="s">
        <v>225</v>
      </c>
      <c r="G63">
        <v>2018</v>
      </c>
      <c r="H63" t="s">
        <v>225</v>
      </c>
      <c r="I63" t="s">
        <v>225</v>
      </c>
      <c r="J63" t="s">
        <v>225</v>
      </c>
      <c r="K63" t="s">
        <v>225</v>
      </c>
      <c r="L63">
        <v>1.08711386313101E-2</v>
      </c>
      <c r="M63">
        <v>1.08711386313101E-2</v>
      </c>
    </row>
    <row r="64" spans="1:13">
      <c r="A64" t="s">
        <v>224</v>
      </c>
      <c r="B64" t="s">
        <v>14</v>
      </c>
      <c r="C64" t="s">
        <v>97</v>
      </c>
      <c r="D64" t="s">
        <v>225</v>
      </c>
      <c r="E64" t="s">
        <v>228</v>
      </c>
      <c r="F64" t="s">
        <v>225</v>
      </c>
      <c r="G64">
        <v>2018</v>
      </c>
      <c r="H64" t="s">
        <v>225</v>
      </c>
      <c r="I64" t="s">
        <v>225</v>
      </c>
      <c r="J64" t="s">
        <v>225</v>
      </c>
      <c r="K64" t="s">
        <v>225</v>
      </c>
      <c r="L64">
        <v>9.3095279184719493E-3</v>
      </c>
      <c r="M64">
        <v>9.3095279184719493E-3</v>
      </c>
    </row>
    <row r="65" spans="1:13">
      <c r="A65" t="s">
        <v>224</v>
      </c>
      <c r="B65" t="s">
        <v>14</v>
      </c>
      <c r="C65" t="s">
        <v>226</v>
      </c>
      <c r="D65" t="s">
        <v>225</v>
      </c>
      <c r="E65" t="s">
        <v>228</v>
      </c>
      <c r="F65" t="s">
        <v>225</v>
      </c>
      <c r="G65">
        <v>2018</v>
      </c>
      <c r="H65" t="s">
        <v>225</v>
      </c>
      <c r="I65" t="s">
        <v>225</v>
      </c>
      <c r="J65" t="s">
        <v>225</v>
      </c>
      <c r="K65" t="s">
        <v>225</v>
      </c>
      <c r="L65">
        <v>3.4409606285151599E-2</v>
      </c>
      <c r="M65">
        <v>3.4409606285151599E-2</v>
      </c>
    </row>
    <row r="66" spans="1:13">
      <c r="A66" t="s">
        <v>224</v>
      </c>
      <c r="B66" t="s">
        <v>14</v>
      </c>
      <c r="C66" t="s">
        <v>98</v>
      </c>
      <c r="D66" t="s">
        <v>225</v>
      </c>
      <c r="E66" t="s">
        <v>228</v>
      </c>
      <c r="F66" t="s">
        <v>225</v>
      </c>
      <c r="G66">
        <v>2018</v>
      </c>
      <c r="H66" t="s">
        <v>225</v>
      </c>
      <c r="I66" t="s">
        <v>225</v>
      </c>
      <c r="J66" t="s">
        <v>225</v>
      </c>
      <c r="K66" t="s">
        <v>225</v>
      </c>
      <c r="L66">
        <v>1.0844937056477299E-2</v>
      </c>
      <c r="M66">
        <v>1.0844937056477299E-2</v>
      </c>
    </row>
    <row r="67" spans="1:13">
      <c r="A67" t="s">
        <v>224</v>
      </c>
      <c r="B67" t="s">
        <v>14</v>
      </c>
      <c r="C67" t="s">
        <v>114</v>
      </c>
      <c r="D67" t="s">
        <v>225</v>
      </c>
      <c r="E67" t="s">
        <v>228</v>
      </c>
      <c r="F67" t="s">
        <v>225</v>
      </c>
      <c r="G67">
        <v>2018</v>
      </c>
      <c r="H67" t="s">
        <v>225</v>
      </c>
      <c r="I67" t="s">
        <v>225</v>
      </c>
      <c r="J67" t="s">
        <v>225</v>
      </c>
      <c r="K67" t="s">
        <v>225</v>
      </c>
      <c r="L67">
        <v>1.0679040000000001E-2</v>
      </c>
      <c r="M67">
        <v>1.0679040000000001E-2</v>
      </c>
    </row>
    <row r="68" spans="1:13">
      <c r="A68" t="s">
        <v>224</v>
      </c>
      <c r="B68" t="s">
        <v>14</v>
      </c>
      <c r="C68" t="s">
        <v>113</v>
      </c>
      <c r="D68" t="s">
        <v>225</v>
      </c>
      <c r="E68" t="s">
        <v>228</v>
      </c>
      <c r="F68" t="s">
        <v>225</v>
      </c>
      <c r="G68">
        <v>2018</v>
      </c>
      <c r="H68" t="s">
        <v>225</v>
      </c>
      <c r="I68" t="s">
        <v>225</v>
      </c>
      <c r="J68" t="s">
        <v>225</v>
      </c>
      <c r="K68" t="s">
        <v>225</v>
      </c>
      <c r="L68">
        <v>1.82955006878423E-2</v>
      </c>
      <c r="M68">
        <v>1.82955006878423E-2</v>
      </c>
    </row>
    <row r="69" spans="1:13">
      <c r="A69" t="s">
        <v>224</v>
      </c>
      <c r="B69" t="s">
        <v>14</v>
      </c>
      <c r="C69" t="s">
        <v>117</v>
      </c>
      <c r="D69" t="s">
        <v>225</v>
      </c>
      <c r="E69" t="s">
        <v>228</v>
      </c>
      <c r="F69" t="s">
        <v>225</v>
      </c>
      <c r="G69">
        <v>2018</v>
      </c>
      <c r="H69" t="s">
        <v>225</v>
      </c>
      <c r="I69" t="s">
        <v>225</v>
      </c>
      <c r="J69" t="s">
        <v>225</v>
      </c>
      <c r="K69" t="s">
        <v>225</v>
      </c>
      <c r="L69">
        <v>1.33284867630703E-2</v>
      </c>
      <c r="M69">
        <v>1.33284867630703E-2</v>
      </c>
    </row>
    <row r="70" spans="1:13">
      <c r="A70" t="s">
        <v>224</v>
      </c>
      <c r="B70" t="s">
        <v>14</v>
      </c>
      <c r="C70" t="s">
        <v>118</v>
      </c>
      <c r="D70" t="s">
        <v>225</v>
      </c>
      <c r="E70" t="s">
        <v>228</v>
      </c>
      <c r="F70" t="s">
        <v>225</v>
      </c>
      <c r="G70">
        <v>2018</v>
      </c>
      <c r="H70" t="s">
        <v>225</v>
      </c>
      <c r="I70" t="s">
        <v>225</v>
      </c>
      <c r="J70" t="s">
        <v>225</v>
      </c>
      <c r="K70" t="s">
        <v>225</v>
      </c>
      <c r="L70">
        <v>2.2499180043814002E-2</v>
      </c>
      <c r="M70">
        <v>2.2499180043814002E-2</v>
      </c>
    </row>
    <row r="71" spans="1:13">
      <c r="A71" t="s">
        <v>224</v>
      </c>
      <c r="B71" t="s">
        <v>14</v>
      </c>
      <c r="C71" t="s">
        <v>115</v>
      </c>
      <c r="D71" t="s">
        <v>225</v>
      </c>
      <c r="E71" t="s">
        <v>228</v>
      </c>
      <c r="F71" t="s">
        <v>225</v>
      </c>
      <c r="G71">
        <v>2018</v>
      </c>
      <c r="H71" t="s">
        <v>225</v>
      </c>
      <c r="I71" t="s">
        <v>225</v>
      </c>
      <c r="J71" t="s">
        <v>225</v>
      </c>
      <c r="K71" t="s">
        <v>225</v>
      </c>
      <c r="L71">
        <v>1.2096539999999999E-2</v>
      </c>
      <c r="M71">
        <v>1.2096539999999999E-2</v>
      </c>
    </row>
    <row r="72" spans="1:13">
      <c r="A72" t="s">
        <v>224</v>
      </c>
      <c r="B72" t="s">
        <v>14</v>
      </c>
      <c r="C72" t="s">
        <v>120</v>
      </c>
      <c r="D72" t="s">
        <v>225</v>
      </c>
      <c r="E72" t="s">
        <v>228</v>
      </c>
      <c r="F72" t="s">
        <v>225</v>
      </c>
      <c r="G72">
        <v>2018</v>
      </c>
      <c r="H72" t="s">
        <v>225</v>
      </c>
      <c r="I72" t="s">
        <v>225</v>
      </c>
      <c r="J72" t="s">
        <v>225</v>
      </c>
      <c r="K72" t="s">
        <v>225</v>
      </c>
      <c r="L72">
        <v>1.18538093576453E-2</v>
      </c>
      <c r="M72">
        <v>1.18538093576453E-2</v>
      </c>
    </row>
    <row r="73" spans="1:13">
      <c r="A73" t="s">
        <v>224</v>
      </c>
      <c r="B73" t="s">
        <v>14</v>
      </c>
      <c r="C73" t="s">
        <v>124</v>
      </c>
      <c r="D73" t="s">
        <v>225</v>
      </c>
      <c r="E73" t="s">
        <v>228</v>
      </c>
      <c r="F73" t="s">
        <v>225</v>
      </c>
      <c r="G73">
        <v>2018</v>
      </c>
      <c r="H73" t="s">
        <v>225</v>
      </c>
      <c r="I73" t="s">
        <v>225</v>
      </c>
      <c r="J73" t="s">
        <v>225</v>
      </c>
      <c r="K73" t="s">
        <v>225</v>
      </c>
      <c r="L73">
        <v>1.2874844310725899E-3</v>
      </c>
      <c r="M73">
        <v>1.2874844310725899E-3</v>
      </c>
    </row>
    <row r="74" spans="1:13">
      <c r="A74" t="s">
        <v>224</v>
      </c>
      <c r="B74" t="s">
        <v>14</v>
      </c>
      <c r="C74" t="s">
        <v>119</v>
      </c>
      <c r="D74" t="s">
        <v>225</v>
      </c>
      <c r="E74" t="s">
        <v>228</v>
      </c>
      <c r="F74" t="s">
        <v>225</v>
      </c>
      <c r="G74">
        <v>2018</v>
      </c>
      <c r="H74" t="s">
        <v>225</v>
      </c>
      <c r="I74" t="s">
        <v>225</v>
      </c>
      <c r="J74" t="s">
        <v>225</v>
      </c>
      <c r="K74" t="s">
        <v>225</v>
      </c>
      <c r="L74">
        <v>1.35372248660808E-2</v>
      </c>
      <c r="M74">
        <v>1.35372248660808E-2</v>
      </c>
    </row>
    <row r="75" spans="1:13">
      <c r="A75" t="s">
        <v>224</v>
      </c>
      <c r="B75" t="s">
        <v>14</v>
      </c>
      <c r="C75" t="s">
        <v>116</v>
      </c>
      <c r="D75" t="s">
        <v>225</v>
      </c>
      <c r="E75" t="s">
        <v>228</v>
      </c>
      <c r="F75" t="s">
        <v>225</v>
      </c>
      <c r="G75">
        <v>2018</v>
      </c>
      <c r="H75" t="s">
        <v>225</v>
      </c>
      <c r="I75" t="s">
        <v>225</v>
      </c>
      <c r="J75" t="s">
        <v>225</v>
      </c>
      <c r="K75" t="s">
        <v>225</v>
      </c>
      <c r="L75">
        <v>1.7354263255049698E-2</v>
      </c>
      <c r="M75">
        <v>1.7354263255049698E-2</v>
      </c>
    </row>
    <row r="76" spans="1:13">
      <c r="A76" t="s">
        <v>224</v>
      </c>
      <c r="B76" t="s">
        <v>14</v>
      </c>
      <c r="C76" t="s">
        <v>121</v>
      </c>
      <c r="D76" t="s">
        <v>225</v>
      </c>
      <c r="E76" t="s">
        <v>228</v>
      </c>
      <c r="F76" t="s">
        <v>225</v>
      </c>
      <c r="G76">
        <v>2018</v>
      </c>
      <c r="H76" t="s">
        <v>225</v>
      </c>
      <c r="I76" t="s">
        <v>225</v>
      </c>
      <c r="J76" t="s">
        <v>225</v>
      </c>
      <c r="K76" t="s">
        <v>225</v>
      </c>
      <c r="L76">
        <v>1.24915801777354E-2</v>
      </c>
      <c r="M76">
        <v>1.24915801777354E-2</v>
      </c>
    </row>
    <row r="77" spans="1:13">
      <c r="A77" t="s">
        <v>224</v>
      </c>
      <c r="B77" t="s">
        <v>14</v>
      </c>
      <c r="C77" t="s">
        <v>122</v>
      </c>
      <c r="D77" t="s">
        <v>225</v>
      </c>
      <c r="E77" t="s">
        <v>228</v>
      </c>
      <c r="F77" t="s">
        <v>225</v>
      </c>
      <c r="G77">
        <v>2018</v>
      </c>
      <c r="H77" t="s">
        <v>225</v>
      </c>
      <c r="I77" t="s">
        <v>225</v>
      </c>
      <c r="J77" t="s">
        <v>225</v>
      </c>
      <c r="K77" t="s">
        <v>225</v>
      </c>
      <c r="L77">
        <v>1.1286753739723199E-2</v>
      </c>
      <c r="M77">
        <v>1.1286753739723199E-2</v>
      </c>
    </row>
    <row r="78" spans="1:13">
      <c r="A78" t="s">
        <v>224</v>
      </c>
      <c r="B78" t="s">
        <v>14</v>
      </c>
      <c r="C78" t="s">
        <v>227</v>
      </c>
      <c r="D78" t="s">
        <v>225</v>
      </c>
      <c r="E78" t="s">
        <v>228</v>
      </c>
      <c r="F78" t="s">
        <v>225</v>
      </c>
      <c r="G78">
        <v>2018</v>
      </c>
      <c r="H78" t="s">
        <v>225</v>
      </c>
      <c r="I78" t="s">
        <v>225</v>
      </c>
      <c r="J78" t="s">
        <v>225</v>
      </c>
      <c r="K78" t="s">
        <v>225</v>
      </c>
      <c r="L78">
        <v>0.113051511576835</v>
      </c>
      <c r="M78">
        <v>0.113051511576835</v>
      </c>
    </row>
    <row r="79" spans="1:13">
      <c r="A79" t="s">
        <v>224</v>
      </c>
      <c r="B79" t="s">
        <v>14</v>
      </c>
      <c r="C79" t="s">
        <v>123</v>
      </c>
      <c r="D79" t="s">
        <v>225</v>
      </c>
      <c r="E79" t="s">
        <v>228</v>
      </c>
      <c r="F79" t="s">
        <v>225</v>
      </c>
      <c r="G79">
        <v>2018</v>
      </c>
      <c r="H79" t="s">
        <v>225</v>
      </c>
      <c r="I79" t="s">
        <v>225</v>
      </c>
      <c r="J79" t="s">
        <v>225</v>
      </c>
      <c r="K79" t="s">
        <v>225</v>
      </c>
      <c r="L79">
        <v>1.4581963570516601E-2</v>
      </c>
      <c r="M79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topLeftCell="A39" workbookViewId="0">
      <selection activeCell="C67" sqref="C67:C79"/>
    </sheetView>
  </sheetViews>
  <sheetFormatPr defaultRowHeight="12.75"/>
  <cols>
    <col min="3" max="3" width="19.7109375" customWidth="1"/>
  </cols>
  <sheetData>
    <row r="1" spans="1:13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>
      <c r="A2" t="s">
        <v>224</v>
      </c>
      <c r="B2" t="s">
        <v>5</v>
      </c>
      <c r="C2" t="s">
        <v>51</v>
      </c>
      <c r="D2" t="s">
        <v>225</v>
      </c>
      <c r="E2" t="s">
        <v>225</v>
      </c>
      <c r="F2" t="s">
        <v>225</v>
      </c>
      <c r="G2">
        <v>2018</v>
      </c>
      <c r="H2" t="s">
        <v>225</v>
      </c>
      <c r="I2" t="s">
        <v>225</v>
      </c>
      <c r="J2" t="s">
        <v>225</v>
      </c>
      <c r="K2" t="s">
        <v>225</v>
      </c>
      <c r="L2">
        <v>4.60248564497463E-3</v>
      </c>
      <c r="M2">
        <v>4.60248564497463E-3</v>
      </c>
    </row>
    <row r="3" spans="1:13">
      <c r="A3" t="s">
        <v>224</v>
      </c>
      <c r="B3" t="s">
        <v>5</v>
      </c>
      <c r="C3" t="s">
        <v>50</v>
      </c>
      <c r="D3" t="s">
        <v>225</v>
      </c>
      <c r="E3" t="s">
        <v>225</v>
      </c>
      <c r="F3" t="s">
        <v>225</v>
      </c>
      <c r="G3">
        <v>2018</v>
      </c>
      <c r="H3" t="s">
        <v>225</v>
      </c>
      <c r="I3" t="s">
        <v>225</v>
      </c>
      <c r="J3" t="s">
        <v>225</v>
      </c>
      <c r="K3" t="s">
        <v>225</v>
      </c>
      <c r="L3">
        <v>0.44644110756253902</v>
      </c>
      <c r="M3">
        <v>0.44644110756253902</v>
      </c>
    </row>
    <row r="4" spans="1:13">
      <c r="A4" t="s">
        <v>224</v>
      </c>
      <c r="B4" t="s">
        <v>5</v>
      </c>
      <c r="C4" t="s">
        <v>54</v>
      </c>
      <c r="D4" t="s">
        <v>225</v>
      </c>
      <c r="E4" t="s">
        <v>225</v>
      </c>
      <c r="F4" t="s">
        <v>225</v>
      </c>
      <c r="G4">
        <v>2018</v>
      </c>
      <c r="H4" t="s">
        <v>225</v>
      </c>
      <c r="I4" t="s">
        <v>225</v>
      </c>
      <c r="J4" t="s">
        <v>225</v>
      </c>
      <c r="K4" t="s">
        <v>225</v>
      </c>
      <c r="L4">
        <v>57.948362593993899</v>
      </c>
      <c r="M4">
        <v>57.948362593993899</v>
      </c>
    </row>
    <row r="5" spans="1:13">
      <c r="A5" t="s">
        <v>224</v>
      </c>
      <c r="B5" t="s">
        <v>5</v>
      </c>
      <c r="C5" t="s">
        <v>55</v>
      </c>
      <c r="D5" t="s">
        <v>225</v>
      </c>
      <c r="E5" t="s">
        <v>225</v>
      </c>
      <c r="F5" t="s">
        <v>225</v>
      </c>
      <c r="G5">
        <v>2018</v>
      </c>
      <c r="H5" t="s">
        <v>225</v>
      </c>
      <c r="I5" t="s">
        <v>225</v>
      </c>
      <c r="J5" t="s">
        <v>225</v>
      </c>
      <c r="K5" t="s">
        <v>225</v>
      </c>
      <c r="L5">
        <v>34.660015354704498</v>
      </c>
      <c r="M5">
        <v>34.660015354704498</v>
      </c>
    </row>
    <row r="6" spans="1:13">
      <c r="A6" t="s">
        <v>224</v>
      </c>
      <c r="B6" t="s">
        <v>5</v>
      </c>
      <c r="C6" t="s">
        <v>52</v>
      </c>
      <c r="D6" t="s">
        <v>225</v>
      </c>
      <c r="E6" t="s">
        <v>225</v>
      </c>
      <c r="F6" t="s">
        <v>225</v>
      </c>
      <c r="G6">
        <v>2018</v>
      </c>
      <c r="H6" t="s">
        <v>225</v>
      </c>
      <c r="I6" t="s">
        <v>225</v>
      </c>
      <c r="J6" t="s">
        <v>225</v>
      </c>
      <c r="K6" t="s">
        <v>225</v>
      </c>
      <c r="L6">
        <v>1.53416188165821E-3</v>
      </c>
      <c r="M6">
        <v>1.53416188165821E-3</v>
      </c>
    </row>
    <row r="7" spans="1:13">
      <c r="A7" t="s">
        <v>224</v>
      </c>
      <c r="B7" t="s">
        <v>5</v>
      </c>
      <c r="C7" t="s">
        <v>57</v>
      </c>
      <c r="D7" t="s">
        <v>225</v>
      </c>
      <c r="E7" t="s">
        <v>225</v>
      </c>
      <c r="F7" t="s">
        <v>225</v>
      </c>
      <c r="G7">
        <v>2018</v>
      </c>
      <c r="H7" t="s">
        <v>225</v>
      </c>
      <c r="I7" t="s">
        <v>225</v>
      </c>
      <c r="J7" t="s">
        <v>225</v>
      </c>
      <c r="K7" t="s">
        <v>225</v>
      </c>
      <c r="L7">
        <v>84.248499731260594</v>
      </c>
      <c r="M7">
        <v>84.248499731260594</v>
      </c>
    </row>
    <row r="8" spans="1:13">
      <c r="A8" t="s">
        <v>224</v>
      </c>
      <c r="B8" t="s">
        <v>5</v>
      </c>
      <c r="C8" t="s">
        <v>62</v>
      </c>
      <c r="D8" t="s">
        <v>225</v>
      </c>
      <c r="E8" t="s">
        <v>225</v>
      </c>
      <c r="F8" t="s">
        <v>225</v>
      </c>
      <c r="G8">
        <v>2018</v>
      </c>
      <c r="H8" t="s">
        <v>225</v>
      </c>
      <c r="I8" t="s">
        <v>225</v>
      </c>
      <c r="J8" t="s">
        <v>225</v>
      </c>
      <c r="K8" t="s">
        <v>225</v>
      </c>
      <c r="L8">
        <v>6.1164732978890299</v>
      </c>
      <c r="M8">
        <v>6.1164732978890299</v>
      </c>
    </row>
    <row r="9" spans="1:13">
      <c r="A9" t="s">
        <v>224</v>
      </c>
      <c r="B9" t="s">
        <v>5</v>
      </c>
      <c r="C9" t="s">
        <v>61</v>
      </c>
      <c r="D9" t="s">
        <v>225</v>
      </c>
      <c r="E9" t="s">
        <v>225</v>
      </c>
      <c r="F9" t="s">
        <v>225</v>
      </c>
      <c r="G9">
        <v>2018</v>
      </c>
      <c r="H9" t="s">
        <v>225</v>
      </c>
      <c r="I9" t="s">
        <v>225</v>
      </c>
      <c r="J9" t="s">
        <v>225</v>
      </c>
      <c r="K9" t="s">
        <v>225</v>
      </c>
      <c r="L9">
        <v>13.449997216497501</v>
      </c>
      <c r="M9">
        <v>13.449997216497501</v>
      </c>
    </row>
    <row r="10" spans="1:13">
      <c r="A10" t="s">
        <v>224</v>
      </c>
      <c r="B10" t="s">
        <v>5</v>
      </c>
      <c r="C10" t="s">
        <v>56</v>
      </c>
      <c r="D10" t="s">
        <v>225</v>
      </c>
      <c r="E10" t="s">
        <v>225</v>
      </c>
      <c r="F10" t="s">
        <v>225</v>
      </c>
      <c r="G10">
        <v>2018</v>
      </c>
      <c r="H10" t="s">
        <v>225</v>
      </c>
      <c r="I10" t="s">
        <v>225</v>
      </c>
      <c r="J10" t="s">
        <v>225</v>
      </c>
      <c r="K10" t="s">
        <v>225</v>
      </c>
      <c r="L10">
        <v>6.0185170617451504</v>
      </c>
      <c r="M10">
        <v>6.0185170617451504</v>
      </c>
    </row>
    <row r="11" spans="1:13">
      <c r="A11" t="s">
        <v>224</v>
      </c>
      <c r="B11" t="s">
        <v>5</v>
      </c>
      <c r="C11" t="s">
        <v>53</v>
      </c>
      <c r="D11" t="s">
        <v>225</v>
      </c>
      <c r="E11" t="s">
        <v>225</v>
      </c>
      <c r="F11" t="s">
        <v>225</v>
      </c>
      <c r="G11">
        <v>2018</v>
      </c>
      <c r="H11" t="s">
        <v>225</v>
      </c>
      <c r="I11" t="s">
        <v>225</v>
      </c>
      <c r="J11" t="s">
        <v>225</v>
      </c>
      <c r="K11" t="s">
        <v>225</v>
      </c>
      <c r="L11">
        <v>2.9241125464405502</v>
      </c>
      <c r="M11">
        <v>2.9241125464405502</v>
      </c>
    </row>
    <row r="12" spans="1:13">
      <c r="A12" t="s">
        <v>224</v>
      </c>
      <c r="B12" t="s">
        <v>5</v>
      </c>
      <c r="C12" t="s">
        <v>58</v>
      </c>
      <c r="D12" t="s">
        <v>225</v>
      </c>
      <c r="E12" t="s">
        <v>225</v>
      </c>
      <c r="F12" t="s">
        <v>225</v>
      </c>
      <c r="G12">
        <v>2018</v>
      </c>
      <c r="H12" t="s">
        <v>225</v>
      </c>
      <c r="I12" t="s">
        <v>225</v>
      </c>
      <c r="J12" t="s">
        <v>225</v>
      </c>
      <c r="K12" t="s">
        <v>225</v>
      </c>
      <c r="L12">
        <v>2.14782663432149E-2</v>
      </c>
      <c r="M12">
        <v>2.14782663432149E-2</v>
      </c>
    </row>
    <row r="13" spans="1:13">
      <c r="A13" t="s">
        <v>224</v>
      </c>
      <c r="B13" t="s">
        <v>5</v>
      </c>
      <c r="C13" t="s">
        <v>59</v>
      </c>
      <c r="D13" t="s">
        <v>225</v>
      </c>
      <c r="E13" t="s">
        <v>225</v>
      </c>
      <c r="F13" t="s">
        <v>225</v>
      </c>
      <c r="G13">
        <v>2018</v>
      </c>
      <c r="H13" t="s">
        <v>225</v>
      </c>
      <c r="I13" t="s">
        <v>225</v>
      </c>
      <c r="J13" t="s">
        <v>225</v>
      </c>
      <c r="K13" t="s">
        <v>225</v>
      </c>
      <c r="L13">
        <v>0.671962904166296</v>
      </c>
      <c r="M13">
        <v>0.671962904166296</v>
      </c>
    </row>
    <row r="14" spans="1:13">
      <c r="A14" t="s">
        <v>224</v>
      </c>
      <c r="B14" t="s">
        <v>5</v>
      </c>
      <c r="C14" t="s">
        <v>60</v>
      </c>
      <c r="D14" t="s">
        <v>225</v>
      </c>
      <c r="E14" t="s">
        <v>225</v>
      </c>
      <c r="F14" t="s">
        <v>225</v>
      </c>
      <c r="G14">
        <v>2018</v>
      </c>
      <c r="H14" t="s">
        <v>225</v>
      </c>
      <c r="I14" t="s">
        <v>225</v>
      </c>
      <c r="J14" t="s">
        <v>225</v>
      </c>
      <c r="K14" t="s">
        <v>225</v>
      </c>
      <c r="L14">
        <v>0.28688827187008498</v>
      </c>
      <c r="M14">
        <v>0.28688827187008498</v>
      </c>
    </row>
    <row r="15" spans="1:13">
      <c r="A15" t="s">
        <v>224</v>
      </c>
      <c r="B15" t="s">
        <v>5</v>
      </c>
      <c r="C15" t="s">
        <v>76</v>
      </c>
      <c r="D15" t="s">
        <v>225</v>
      </c>
      <c r="E15" t="s">
        <v>225</v>
      </c>
      <c r="F15" t="s">
        <v>225</v>
      </c>
      <c r="G15">
        <v>2018</v>
      </c>
      <c r="H15" t="s">
        <v>225</v>
      </c>
      <c r="I15" t="s">
        <v>225</v>
      </c>
      <c r="J15" t="s">
        <v>225</v>
      </c>
      <c r="K15" t="s">
        <v>225</v>
      </c>
      <c r="L15">
        <v>1.8468309117856099E-3</v>
      </c>
      <c r="M15">
        <v>1.8468309117856099E-3</v>
      </c>
    </row>
    <row r="16" spans="1:13">
      <c r="A16" t="s">
        <v>224</v>
      </c>
      <c r="B16" t="s">
        <v>5</v>
      </c>
      <c r="C16" t="s">
        <v>75</v>
      </c>
      <c r="D16" t="s">
        <v>225</v>
      </c>
      <c r="E16" t="s">
        <v>225</v>
      </c>
      <c r="F16" t="s">
        <v>225</v>
      </c>
      <c r="G16">
        <v>2018</v>
      </c>
      <c r="H16" t="s">
        <v>225</v>
      </c>
      <c r="I16" t="s">
        <v>225</v>
      </c>
      <c r="J16" t="s">
        <v>225</v>
      </c>
      <c r="K16" t="s">
        <v>225</v>
      </c>
      <c r="L16">
        <v>12.695115687614299</v>
      </c>
      <c r="M16">
        <v>12.695115687614299</v>
      </c>
    </row>
    <row r="17" spans="1:13">
      <c r="A17" t="s">
        <v>224</v>
      </c>
      <c r="B17" t="s">
        <v>5</v>
      </c>
      <c r="C17" t="s">
        <v>79</v>
      </c>
      <c r="D17" t="s">
        <v>225</v>
      </c>
      <c r="E17" t="s">
        <v>225</v>
      </c>
      <c r="F17" t="s">
        <v>225</v>
      </c>
      <c r="G17">
        <v>2018</v>
      </c>
      <c r="H17" t="s">
        <v>225</v>
      </c>
      <c r="I17" t="s">
        <v>225</v>
      </c>
      <c r="J17" t="s">
        <v>225</v>
      </c>
      <c r="K17" t="s">
        <v>225</v>
      </c>
      <c r="L17">
        <v>23.5378599707077</v>
      </c>
      <c r="M17">
        <v>23.5378599707077</v>
      </c>
    </row>
    <row r="18" spans="1:13">
      <c r="A18" t="s">
        <v>224</v>
      </c>
      <c r="B18" t="s">
        <v>5</v>
      </c>
      <c r="C18" t="s">
        <v>80</v>
      </c>
      <c r="D18" t="s">
        <v>225</v>
      </c>
      <c r="E18" t="s">
        <v>225</v>
      </c>
      <c r="F18" t="s">
        <v>225</v>
      </c>
      <c r="G18">
        <v>2018</v>
      </c>
      <c r="H18" t="s">
        <v>225</v>
      </c>
      <c r="I18" t="s">
        <v>225</v>
      </c>
      <c r="J18" t="s">
        <v>225</v>
      </c>
      <c r="K18" t="s">
        <v>225</v>
      </c>
      <c r="L18">
        <v>34.537307856665997</v>
      </c>
      <c r="M18">
        <v>34.537307856665997</v>
      </c>
    </row>
    <row r="19" spans="1:13">
      <c r="A19" t="s">
        <v>224</v>
      </c>
      <c r="B19" t="s">
        <v>5</v>
      </c>
      <c r="C19" t="s">
        <v>77</v>
      </c>
      <c r="D19" t="s">
        <v>225</v>
      </c>
      <c r="E19" t="s">
        <v>225</v>
      </c>
      <c r="F19" t="s">
        <v>225</v>
      </c>
      <c r="G19">
        <v>2018</v>
      </c>
      <c r="H19" t="s">
        <v>225</v>
      </c>
      <c r="I19" t="s">
        <v>225</v>
      </c>
      <c r="J19" t="s">
        <v>225</v>
      </c>
      <c r="K19" t="s">
        <v>225</v>
      </c>
      <c r="L19">
        <v>0</v>
      </c>
      <c r="M19">
        <v>0</v>
      </c>
    </row>
    <row r="20" spans="1:13">
      <c r="A20" t="s">
        <v>224</v>
      </c>
      <c r="B20" t="s">
        <v>5</v>
      </c>
      <c r="C20" t="s">
        <v>82</v>
      </c>
      <c r="D20" t="s">
        <v>225</v>
      </c>
      <c r="E20" t="s">
        <v>225</v>
      </c>
      <c r="F20" t="s">
        <v>225</v>
      </c>
      <c r="G20">
        <v>2018</v>
      </c>
      <c r="H20" t="s">
        <v>225</v>
      </c>
      <c r="I20" t="s">
        <v>225</v>
      </c>
      <c r="J20" t="s">
        <v>225</v>
      </c>
      <c r="K20" t="s">
        <v>225</v>
      </c>
      <c r="L20">
        <v>416.22766991277098</v>
      </c>
      <c r="M20">
        <v>416.22766991277098</v>
      </c>
    </row>
    <row r="21" spans="1:13">
      <c r="A21" t="s">
        <v>224</v>
      </c>
      <c r="B21" t="s">
        <v>5</v>
      </c>
      <c r="C21" t="s">
        <v>87</v>
      </c>
      <c r="D21" t="s">
        <v>225</v>
      </c>
      <c r="E21" t="s">
        <v>225</v>
      </c>
      <c r="F21" t="s">
        <v>225</v>
      </c>
      <c r="G21">
        <v>2018</v>
      </c>
      <c r="H21" t="s">
        <v>225</v>
      </c>
      <c r="I21" t="s">
        <v>225</v>
      </c>
      <c r="J21" t="s">
        <v>225</v>
      </c>
      <c r="K21" t="s">
        <v>225</v>
      </c>
      <c r="L21">
        <v>6.0948190335293004</v>
      </c>
      <c r="M21">
        <v>6.0948190335293004</v>
      </c>
    </row>
    <row r="22" spans="1:13">
      <c r="A22" t="s">
        <v>224</v>
      </c>
      <c r="B22" t="s">
        <v>5</v>
      </c>
      <c r="C22" t="s">
        <v>86</v>
      </c>
      <c r="D22" t="s">
        <v>225</v>
      </c>
      <c r="E22" t="s">
        <v>225</v>
      </c>
      <c r="F22" t="s">
        <v>225</v>
      </c>
      <c r="G22">
        <v>2018</v>
      </c>
      <c r="H22" t="s">
        <v>225</v>
      </c>
      <c r="I22" t="s">
        <v>225</v>
      </c>
      <c r="J22" t="s">
        <v>225</v>
      </c>
      <c r="K22" t="s">
        <v>225</v>
      </c>
      <c r="L22">
        <v>1.87822703728597</v>
      </c>
      <c r="M22">
        <v>1.87822703728597</v>
      </c>
    </row>
    <row r="23" spans="1:13">
      <c r="A23" t="s">
        <v>224</v>
      </c>
      <c r="B23" t="s">
        <v>5</v>
      </c>
      <c r="C23" t="s">
        <v>81</v>
      </c>
      <c r="D23" t="s">
        <v>225</v>
      </c>
      <c r="E23" t="s">
        <v>225</v>
      </c>
      <c r="F23" t="s">
        <v>225</v>
      </c>
      <c r="G23">
        <v>2018</v>
      </c>
      <c r="H23" t="s">
        <v>225</v>
      </c>
      <c r="I23" t="s">
        <v>225</v>
      </c>
      <c r="J23" t="s">
        <v>225</v>
      </c>
      <c r="K23" t="s">
        <v>225</v>
      </c>
      <c r="L23">
        <v>229.59247846045201</v>
      </c>
      <c r="M23">
        <v>229.59247846045201</v>
      </c>
    </row>
    <row r="24" spans="1:13">
      <c r="A24" t="s">
        <v>224</v>
      </c>
      <c r="B24" t="s">
        <v>5</v>
      </c>
      <c r="C24" t="s">
        <v>78</v>
      </c>
      <c r="D24" t="s">
        <v>225</v>
      </c>
      <c r="E24" t="s">
        <v>225</v>
      </c>
      <c r="F24" t="s">
        <v>225</v>
      </c>
      <c r="G24">
        <v>2018</v>
      </c>
      <c r="H24" t="s">
        <v>225</v>
      </c>
      <c r="I24" t="s">
        <v>225</v>
      </c>
      <c r="J24" t="s">
        <v>225</v>
      </c>
      <c r="K24" t="s">
        <v>225</v>
      </c>
      <c r="L24">
        <v>8.5563676143027507</v>
      </c>
      <c r="M24">
        <v>8.5563676143027507</v>
      </c>
    </row>
    <row r="25" spans="1:13">
      <c r="A25" t="s">
        <v>224</v>
      </c>
      <c r="B25" t="s">
        <v>5</v>
      </c>
      <c r="C25" t="s">
        <v>83</v>
      </c>
      <c r="D25" t="s">
        <v>225</v>
      </c>
      <c r="E25" t="s">
        <v>225</v>
      </c>
      <c r="F25" t="s">
        <v>225</v>
      </c>
      <c r="G25">
        <v>2018</v>
      </c>
      <c r="H25" t="s">
        <v>225</v>
      </c>
      <c r="I25" t="s">
        <v>225</v>
      </c>
      <c r="J25" t="s">
        <v>225</v>
      </c>
      <c r="K25" t="s">
        <v>225</v>
      </c>
      <c r="L25">
        <v>1.1431883343953</v>
      </c>
      <c r="M25">
        <v>1.1431883343953</v>
      </c>
    </row>
    <row r="26" spans="1:13">
      <c r="A26" t="s">
        <v>224</v>
      </c>
      <c r="B26" t="s">
        <v>5</v>
      </c>
      <c r="C26" t="s">
        <v>84</v>
      </c>
      <c r="D26" t="s">
        <v>225</v>
      </c>
      <c r="E26" t="s">
        <v>225</v>
      </c>
      <c r="F26" t="s">
        <v>225</v>
      </c>
      <c r="G26">
        <v>2018</v>
      </c>
      <c r="H26" t="s">
        <v>225</v>
      </c>
      <c r="I26" t="s">
        <v>225</v>
      </c>
      <c r="J26" t="s">
        <v>225</v>
      </c>
      <c r="K26" t="s">
        <v>225</v>
      </c>
      <c r="L26">
        <v>31.194820930970799</v>
      </c>
      <c r="M26">
        <v>31.194820930970799</v>
      </c>
    </row>
    <row r="27" spans="1:13">
      <c r="A27" t="s">
        <v>224</v>
      </c>
      <c r="B27" t="s">
        <v>5</v>
      </c>
      <c r="C27" t="s">
        <v>85</v>
      </c>
      <c r="D27" t="s">
        <v>225</v>
      </c>
      <c r="E27" t="s">
        <v>225</v>
      </c>
      <c r="F27" t="s">
        <v>225</v>
      </c>
      <c r="G27">
        <v>2018</v>
      </c>
      <c r="H27" t="s">
        <v>225</v>
      </c>
      <c r="I27" t="s">
        <v>225</v>
      </c>
      <c r="J27" t="s">
        <v>225</v>
      </c>
      <c r="K27" t="s">
        <v>225</v>
      </c>
      <c r="L27">
        <v>0.89201933039245196</v>
      </c>
      <c r="M27">
        <v>0.89201933039245196</v>
      </c>
    </row>
    <row r="28" spans="1:13">
      <c r="A28" t="s">
        <v>224</v>
      </c>
      <c r="B28" t="s">
        <v>5</v>
      </c>
      <c r="C28" t="s">
        <v>101</v>
      </c>
      <c r="D28" t="s">
        <v>225</v>
      </c>
      <c r="E28" t="s">
        <v>225</v>
      </c>
      <c r="F28" t="s">
        <v>225</v>
      </c>
      <c r="G28">
        <v>2018</v>
      </c>
      <c r="H28" t="s">
        <v>225</v>
      </c>
      <c r="I28" t="s">
        <v>225</v>
      </c>
      <c r="J28" t="s">
        <v>225</v>
      </c>
      <c r="K28" t="s">
        <v>225</v>
      </c>
      <c r="L28">
        <v>0</v>
      </c>
      <c r="M28">
        <v>0</v>
      </c>
    </row>
    <row r="29" spans="1:13">
      <c r="A29" t="s">
        <v>224</v>
      </c>
      <c r="B29" t="s">
        <v>5</v>
      </c>
      <c r="C29" t="s">
        <v>100</v>
      </c>
      <c r="D29" t="s">
        <v>225</v>
      </c>
      <c r="E29" t="s">
        <v>225</v>
      </c>
      <c r="F29" t="s">
        <v>225</v>
      </c>
      <c r="G29">
        <v>2018</v>
      </c>
      <c r="H29" t="s">
        <v>225</v>
      </c>
      <c r="I29" t="s">
        <v>225</v>
      </c>
      <c r="J29" t="s">
        <v>225</v>
      </c>
      <c r="K29" t="s">
        <v>225</v>
      </c>
      <c r="L29">
        <v>4.3523961222963896</v>
      </c>
      <c r="M29">
        <v>4.3523961222963896</v>
      </c>
    </row>
    <row r="30" spans="1:13">
      <c r="A30" t="s">
        <v>224</v>
      </c>
      <c r="B30" t="s">
        <v>5</v>
      </c>
      <c r="C30" t="s">
        <v>104</v>
      </c>
      <c r="D30" t="s">
        <v>225</v>
      </c>
      <c r="E30" t="s">
        <v>225</v>
      </c>
      <c r="F30" t="s">
        <v>225</v>
      </c>
      <c r="G30">
        <v>2018</v>
      </c>
      <c r="H30" t="s">
        <v>225</v>
      </c>
      <c r="I30" t="s">
        <v>225</v>
      </c>
      <c r="J30" t="s">
        <v>225</v>
      </c>
      <c r="K30" t="s">
        <v>225</v>
      </c>
      <c r="L30">
        <v>17.188553714322801</v>
      </c>
      <c r="M30">
        <v>17.188553714322801</v>
      </c>
    </row>
    <row r="31" spans="1:13">
      <c r="A31" t="s">
        <v>224</v>
      </c>
      <c r="B31" t="s">
        <v>5</v>
      </c>
      <c r="C31" t="s">
        <v>105</v>
      </c>
      <c r="D31" t="s">
        <v>225</v>
      </c>
      <c r="E31" t="s">
        <v>225</v>
      </c>
      <c r="F31" t="s">
        <v>225</v>
      </c>
      <c r="G31">
        <v>2018</v>
      </c>
      <c r="H31" t="s">
        <v>225</v>
      </c>
      <c r="I31" t="s">
        <v>225</v>
      </c>
      <c r="J31" t="s">
        <v>225</v>
      </c>
      <c r="K31" t="s">
        <v>225</v>
      </c>
      <c r="L31">
        <v>26.8964436482925</v>
      </c>
      <c r="M31">
        <v>26.8964436482925</v>
      </c>
    </row>
    <row r="32" spans="1:13">
      <c r="A32" t="s">
        <v>224</v>
      </c>
      <c r="B32" t="s">
        <v>5</v>
      </c>
      <c r="C32" t="s">
        <v>102</v>
      </c>
      <c r="D32" t="s">
        <v>225</v>
      </c>
      <c r="E32" t="s">
        <v>225</v>
      </c>
      <c r="F32" t="s">
        <v>225</v>
      </c>
      <c r="G32">
        <v>2018</v>
      </c>
      <c r="H32" t="s">
        <v>225</v>
      </c>
      <c r="I32" t="s">
        <v>225</v>
      </c>
      <c r="J32" t="s">
        <v>225</v>
      </c>
      <c r="K32" t="s">
        <v>225</v>
      </c>
      <c r="L32">
        <v>0</v>
      </c>
      <c r="M32">
        <v>0</v>
      </c>
    </row>
    <row r="33" spans="1:13">
      <c r="A33" t="s">
        <v>224</v>
      </c>
      <c r="B33" t="s">
        <v>5</v>
      </c>
      <c r="C33" t="s">
        <v>107</v>
      </c>
      <c r="D33" t="s">
        <v>225</v>
      </c>
      <c r="E33" t="s">
        <v>225</v>
      </c>
      <c r="F33" t="s">
        <v>225</v>
      </c>
      <c r="G33">
        <v>2018</v>
      </c>
      <c r="H33" t="s">
        <v>225</v>
      </c>
      <c r="I33" t="s">
        <v>225</v>
      </c>
      <c r="J33" t="s">
        <v>225</v>
      </c>
      <c r="K33" t="s">
        <v>225</v>
      </c>
      <c r="L33">
        <v>113.656207454399</v>
      </c>
      <c r="M33">
        <v>113.656207454399</v>
      </c>
    </row>
    <row r="34" spans="1:13">
      <c r="A34" t="s">
        <v>224</v>
      </c>
      <c r="B34" t="s">
        <v>5</v>
      </c>
      <c r="C34" t="s">
        <v>112</v>
      </c>
      <c r="D34" t="s">
        <v>225</v>
      </c>
      <c r="E34" t="s">
        <v>225</v>
      </c>
      <c r="F34" t="s">
        <v>225</v>
      </c>
      <c r="G34">
        <v>2018</v>
      </c>
      <c r="H34" t="s">
        <v>225</v>
      </c>
      <c r="I34" t="s">
        <v>225</v>
      </c>
      <c r="J34" t="s">
        <v>225</v>
      </c>
      <c r="K34" t="s">
        <v>225</v>
      </c>
      <c r="L34">
        <v>4.74643123205162</v>
      </c>
      <c r="M34">
        <v>4.74643123205162</v>
      </c>
    </row>
    <row r="35" spans="1:13">
      <c r="A35" t="s">
        <v>224</v>
      </c>
      <c r="B35" t="s">
        <v>5</v>
      </c>
      <c r="C35" t="s">
        <v>111</v>
      </c>
      <c r="D35" t="s">
        <v>225</v>
      </c>
      <c r="E35" t="s">
        <v>225</v>
      </c>
      <c r="F35" t="s">
        <v>225</v>
      </c>
      <c r="G35">
        <v>2018</v>
      </c>
      <c r="H35" t="s">
        <v>225</v>
      </c>
      <c r="I35" t="s">
        <v>225</v>
      </c>
      <c r="J35" t="s">
        <v>225</v>
      </c>
      <c r="K35" t="s">
        <v>225</v>
      </c>
      <c r="L35">
        <v>0.518467249677939</v>
      </c>
      <c r="M35">
        <v>0.518467249677939</v>
      </c>
    </row>
    <row r="36" spans="1:13">
      <c r="A36" t="s">
        <v>224</v>
      </c>
      <c r="B36" t="s">
        <v>5</v>
      </c>
      <c r="C36" t="s">
        <v>106</v>
      </c>
      <c r="D36" t="s">
        <v>225</v>
      </c>
      <c r="E36" t="s">
        <v>225</v>
      </c>
      <c r="F36" t="s">
        <v>225</v>
      </c>
      <c r="G36">
        <v>2018</v>
      </c>
      <c r="H36" t="s">
        <v>225</v>
      </c>
      <c r="I36" t="s">
        <v>225</v>
      </c>
      <c r="J36" t="s">
        <v>225</v>
      </c>
      <c r="K36" t="s">
        <v>225</v>
      </c>
      <c r="L36">
        <v>503.64454388714699</v>
      </c>
      <c r="M36">
        <v>503.64454388714699</v>
      </c>
    </row>
    <row r="37" spans="1:13">
      <c r="A37" t="s">
        <v>224</v>
      </c>
      <c r="B37" t="s">
        <v>5</v>
      </c>
      <c r="C37" t="s">
        <v>103</v>
      </c>
      <c r="D37" t="s">
        <v>225</v>
      </c>
      <c r="E37" t="s">
        <v>225</v>
      </c>
      <c r="F37" t="s">
        <v>225</v>
      </c>
      <c r="G37">
        <v>2018</v>
      </c>
      <c r="H37" t="s">
        <v>225</v>
      </c>
      <c r="I37" t="s">
        <v>225</v>
      </c>
      <c r="J37" t="s">
        <v>225</v>
      </c>
      <c r="K37" t="s">
        <v>225</v>
      </c>
      <c r="L37">
        <v>15.979706390073799</v>
      </c>
      <c r="M37">
        <v>15.979706390073799</v>
      </c>
    </row>
    <row r="38" spans="1:13">
      <c r="A38" t="s">
        <v>224</v>
      </c>
      <c r="B38" t="s">
        <v>5</v>
      </c>
      <c r="C38" t="s">
        <v>108</v>
      </c>
      <c r="D38" t="s">
        <v>225</v>
      </c>
      <c r="E38" t="s">
        <v>225</v>
      </c>
      <c r="F38" t="s">
        <v>225</v>
      </c>
      <c r="G38">
        <v>2018</v>
      </c>
      <c r="H38" t="s">
        <v>225</v>
      </c>
      <c r="I38" t="s">
        <v>225</v>
      </c>
      <c r="J38" t="s">
        <v>225</v>
      </c>
      <c r="K38" t="s">
        <v>225</v>
      </c>
      <c r="L38">
        <v>2.1038855236931102</v>
      </c>
      <c r="M38">
        <v>2.1038855236931102</v>
      </c>
    </row>
    <row r="39" spans="1:13">
      <c r="A39" t="s">
        <v>224</v>
      </c>
      <c r="B39" t="s">
        <v>5</v>
      </c>
      <c r="C39" t="s">
        <v>109</v>
      </c>
      <c r="D39" t="s">
        <v>225</v>
      </c>
      <c r="E39" t="s">
        <v>225</v>
      </c>
      <c r="F39" t="s">
        <v>225</v>
      </c>
      <c r="G39">
        <v>2018</v>
      </c>
      <c r="H39" t="s">
        <v>225</v>
      </c>
      <c r="I39" t="s">
        <v>225</v>
      </c>
      <c r="J39" t="s">
        <v>225</v>
      </c>
      <c r="K39" t="s">
        <v>225</v>
      </c>
      <c r="L39">
        <v>31.749297105278</v>
      </c>
      <c r="M39">
        <v>31.749297105278</v>
      </c>
    </row>
    <row r="40" spans="1:13">
      <c r="A40" t="s">
        <v>224</v>
      </c>
      <c r="B40" t="s">
        <v>5</v>
      </c>
      <c r="C40" t="s">
        <v>110</v>
      </c>
      <c r="D40" t="s">
        <v>225</v>
      </c>
      <c r="E40" t="s">
        <v>225</v>
      </c>
      <c r="F40" t="s">
        <v>225</v>
      </c>
      <c r="G40">
        <v>2018</v>
      </c>
      <c r="H40" t="s">
        <v>225</v>
      </c>
      <c r="I40" t="s">
        <v>225</v>
      </c>
      <c r="J40" t="s">
        <v>225</v>
      </c>
      <c r="K40" t="s">
        <v>225</v>
      </c>
      <c r="L40">
        <v>3.5937966727676098</v>
      </c>
      <c r="M40">
        <v>3.5937966727676098</v>
      </c>
    </row>
    <row r="41" spans="1:13">
      <c r="A41" t="s">
        <v>224</v>
      </c>
      <c r="B41" t="s">
        <v>5</v>
      </c>
      <c r="C41" t="s">
        <v>64</v>
      </c>
      <c r="D41" t="s">
        <v>225</v>
      </c>
      <c r="E41" t="s">
        <v>225</v>
      </c>
      <c r="F41" t="s">
        <v>225</v>
      </c>
      <c r="G41">
        <v>2018</v>
      </c>
      <c r="H41" t="s">
        <v>225</v>
      </c>
      <c r="I41" t="s">
        <v>225</v>
      </c>
      <c r="J41" t="s">
        <v>225</v>
      </c>
      <c r="K41" t="s">
        <v>225</v>
      </c>
      <c r="L41">
        <v>6.16583088597027E-3</v>
      </c>
      <c r="M41">
        <v>6.16583088597027E-3</v>
      </c>
    </row>
    <row r="42" spans="1:13">
      <c r="A42" t="s">
        <v>224</v>
      </c>
      <c r="B42" t="s">
        <v>5</v>
      </c>
      <c r="C42" t="s">
        <v>63</v>
      </c>
      <c r="D42" t="s">
        <v>225</v>
      </c>
      <c r="E42" t="s">
        <v>225</v>
      </c>
      <c r="F42" t="s">
        <v>225</v>
      </c>
      <c r="G42">
        <v>2018</v>
      </c>
      <c r="H42" t="s">
        <v>225</v>
      </c>
      <c r="I42" t="s">
        <v>225</v>
      </c>
      <c r="J42" t="s">
        <v>225</v>
      </c>
      <c r="K42" t="s">
        <v>225</v>
      </c>
      <c r="L42">
        <v>7.2981416865295301E-2</v>
      </c>
      <c r="M42">
        <v>7.2981416865295301E-2</v>
      </c>
    </row>
    <row r="43" spans="1:13">
      <c r="A43" t="s">
        <v>224</v>
      </c>
      <c r="B43" t="s">
        <v>5</v>
      </c>
      <c r="C43" t="s">
        <v>67</v>
      </c>
      <c r="D43" t="s">
        <v>225</v>
      </c>
      <c r="E43" t="s">
        <v>225</v>
      </c>
      <c r="F43" t="s">
        <v>225</v>
      </c>
      <c r="G43">
        <v>2018</v>
      </c>
      <c r="H43" t="s">
        <v>225</v>
      </c>
      <c r="I43" t="s">
        <v>225</v>
      </c>
      <c r="J43" t="s">
        <v>225</v>
      </c>
      <c r="K43" t="s">
        <v>225</v>
      </c>
      <c r="L43">
        <v>57.9285140776459</v>
      </c>
      <c r="M43">
        <v>57.9285140776459</v>
      </c>
    </row>
    <row r="44" spans="1:13">
      <c r="A44" t="s">
        <v>224</v>
      </c>
      <c r="B44" t="s">
        <v>5</v>
      </c>
      <c r="C44" t="s">
        <v>68</v>
      </c>
      <c r="D44" t="s">
        <v>225</v>
      </c>
      <c r="E44" t="s">
        <v>225</v>
      </c>
      <c r="F44" t="s">
        <v>225</v>
      </c>
      <c r="G44">
        <v>2018</v>
      </c>
      <c r="H44" t="s">
        <v>225</v>
      </c>
      <c r="I44" t="s">
        <v>225</v>
      </c>
      <c r="J44" t="s">
        <v>225</v>
      </c>
      <c r="K44" t="s">
        <v>225</v>
      </c>
      <c r="L44">
        <v>40.6503144774357</v>
      </c>
      <c r="M44">
        <v>40.6503144774357</v>
      </c>
    </row>
    <row r="45" spans="1:13">
      <c r="A45" t="s">
        <v>224</v>
      </c>
      <c r="B45" t="s">
        <v>5</v>
      </c>
      <c r="C45" t="s">
        <v>65</v>
      </c>
      <c r="D45" t="s">
        <v>225</v>
      </c>
      <c r="E45" t="s">
        <v>225</v>
      </c>
      <c r="F45" t="s">
        <v>225</v>
      </c>
      <c r="G45">
        <v>2018</v>
      </c>
      <c r="H45" t="s">
        <v>225</v>
      </c>
      <c r="I45" t="s">
        <v>225</v>
      </c>
      <c r="J45" t="s">
        <v>225</v>
      </c>
      <c r="K45" t="s">
        <v>225</v>
      </c>
      <c r="L45">
        <v>4.6243731644776999E-3</v>
      </c>
      <c r="M45">
        <v>4.6243731644776999E-3</v>
      </c>
    </row>
    <row r="46" spans="1:13">
      <c r="A46" t="s">
        <v>224</v>
      </c>
      <c r="B46" t="s">
        <v>5</v>
      </c>
      <c r="C46" t="s">
        <v>70</v>
      </c>
      <c r="D46" t="s">
        <v>225</v>
      </c>
      <c r="E46" t="s">
        <v>225</v>
      </c>
      <c r="F46" t="s">
        <v>225</v>
      </c>
      <c r="G46">
        <v>2018</v>
      </c>
      <c r="H46" t="s">
        <v>225</v>
      </c>
      <c r="I46" t="s">
        <v>225</v>
      </c>
      <c r="J46" t="s">
        <v>225</v>
      </c>
      <c r="K46" t="s">
        <v>225</v>
      </c>
      <c r="L46">
        <v>83.712477385051997</v>
      </c>
      <c r="M46">
        <v>83.712477385051997</v>
      </c>
    </row>
    <row r="47" spans="1:13">
      <c r="A47" t="s">
        <v>224</v>
      </c>
      <c r="B47" t="s">
        <v>5</v>
      </c>
      <c r="C47" t="s">
        <v>74</v>
      </c>
      <c r="D47" t="s">
        <v>225</v>
      </c>
      <c r="E47" t="s">
        <v>225</v>
      </c>
      <c r="F47" t="s">
        <v>225</v>
      </c>
      <c r="G47">
        <v>2018</v>
      </c>
      <c r="H47" t="s">
        <v>225</v>
      </c>
      <c r="I47" t="s">
        <v>225</v>
      </c>
      <c r="J47" t="s">
        <v>225</v>
      </c>
      <c r="K47" t="s">
        <v>225</v>
      </c>
      <c r="L47">
        <v>13.2185328657539</v>
      </c>
      <c r="M47">
        <v>13.2185328657539</v>
      </c>
    </row>
    <row r="48" spans="1:13">
      <c r="A48" t="s">
        <v>224</v>
      </c>
      <c r="B48" t="s">
        <v>5</v>
      </c>
      <c r="C48" t="s">
        <v>69</v>
      </c>
      <c r="D48" t="s">
        <v>225</v>
      </c>
      <c r="E48" t="s">
        <v>225</v>
      </c>
      <c r="F48" t="s">
        <v>225</v>
      </c>
      <c r="G48">
        <v>2018</v>
      </c>
      <c r="H48" t="s">
        <v>225</v>
      </c>
      <c r="I48" t="s">
        <v>225</v>
      </c>
      <c r="J48" t="s">
        <v>225</v>
      </c>
      <c r="K48" t="s">
        <v>225</v>
      </c>
      <c r="L48">
        <v>5.5713611094292901</v>
      </c>
      <c r="M48">
        <v>5.5713611094292901</v>
      </c>
    </row>
    <row r="49" spans="1:13">
      <c r="A49" t="s">
        <v>224</v>
      </c>
      <c r="B49" t="s">
        <v>5</v>
      </c>
      <c r="C49" t="s">
        <v>66</v>
      </c>
      <c r="D49" t="s">
        <v>225</v>
      </c>
      <c r="E49" t="s">
        <v>225</v>
      </c>
      <c r="F49" t="s">
        <v>225</v>
      </c>
      <c r="G49">
        <v>2018</v>
      </c>
      <c r="H49" t="s">
        <v>225</v>
      </c>
      <c r="I49" t="s">
        <v>225</v>
      </c>
      <c r="J49" t="s">
        <v>225</v>
      </c>
      <c r="K49" t="s">
        <v>225</v>
      </c>
      <c r="L49">
        <v>2.6718791353017699</v>
      </c>
      <c r="M49">
        <v>2.6718791353017699</v>
      </c>
    </row>
    <row r="50" spans="1:13">
      <c r="A50" t="s">
        <v>224</v>
      </c>
      <c r="B50" t="s">
        <v>5</v>
      </c>
      <c r="C50" t="s">
        <v>71</v>
      </c>
      <c r="D50" t="s">
        <v>225</v>
      </c>
      <c r="E50" t="s">
        <v>225</v>
      </c>
      <c r="F50" t="s">
        <v>225</v>
      </c>
      <c r="G50">
        <v>2018</v>
      </c>
      <c r="H50" t="s">
        <v>225</v>
      </c>
      <c r="I50" t="s">
        <v>225</v>
      </c>
      <c r="J50" t="s">
        <v>225</v>
      </c>
      <c r="K50" t="s">
        <v>225</v>
      </c>
      <c r="L50">
        <v>2.0038950379403401E-2</v>
      </c>
      <c r="M50">
        <v>2.0038950379403401E-2</v>
      </c>
    </row>
    <row r="51" spans="1:13">
      <c r="A51" t="s">
        <v>224</v>
      </c>
      <c r="B51" t="s">
        <v>5</v>
      </c>
      <c r="C51" t="s">
        <v>72</v>
      </c>
      <c r="D51" t="s">
        <v>225</v>
      </c>
      <c r="E51" t="s">
        <v>225</v>
      </c>
      <c r="F51" t="s">
        <v>225</v>
      </c>
      <c r="G51">
        <v>2018</v>
      </c>
      <c r="H51" t="s">
        <v>225</v>
      </c>
      <c r="I51" t="s">
        <v>225</v>
      </c>
      <c r="J51" t="s">
        <v>225</v>
      </c>
      <c r="K51" t="s">
        <v>225</v>
      </c>
      <c r="L51">
        <v>0.60116851138210203</v>
      </c>
      <c r="M51">
        <v>0.60116851138210203</v>
      </c>
    </row>
    <row r="52" spans="1:13">
      <c r="A52" t="s">
        <v>224</v>
      </c>
      <c r="B52" t="s">
        <v>5</v>
      </c>
      <c r="C52" t="s">
        <v>138</v>
      </c>
      <c r="D52" t="s">
        <v>225</v>
      </c>
      <c r="E52" t="s">
        <v>225</v>
      </c>
      <c r="F52" t="s">
        <v>225</v>
      </c>
      <c r="G52">
        <v>2018</v>
      </c>
      <c r="H52" t="s">
        <v>225</v>
      </c>
      <c r="I52" t="s">
        <v>225</v>
      </c>
      <c r="J52" t="s">
        <v>225</v>
      </c>
      <c r="K52" t="s">
        <v>225</v>
      </c>
      <c r="L52">
        <v>2.0679888499999999</v>
      </c>
      <c r="M52">
        <v>2.0679888499999999</v>
      </c>
    </row>
    <row r="53" spans="1:13">
      <c r="A53" t="s">
        <v>224</v>
      </c>
      <c r="B53" t="s">
        <v>5</v>
      </c>
      <c r="C53" t="s">
        <v>73</v>
      </c>
      <c r="D53" t="s">
        <v>225</v>
      </c>
      <c r="E53" t="s">
        <v>225</v>
      </c>
      <c r="F53" t="s">
        <v>225</v>
      </c>
      <c r="G53">
        <v>2018</v>
      </c>
      <c r="H53" t="s">
        <v>225</v>
      </c>
      <c r="I53" t="s">
        <v>225</v>
      </c>
      <c r="J53" t="s">
        <v>225</v>
      </c>
      <c r="K53" t="s">
        <v>225</v>
      </c>
      <c r="L53">
        <v>0.272838016704185</v>
      </c>
      <c r="M53">
        <v>0.272838016704185</v>
      </c>
    </row>
    <row r="54" spans="1:13">
      <c r="A54" t="s">
        <v>224</v>
      </c>
      <c r="B54" t="s">
        <v>5</v>
      </c>
      <c r="C54" t="s">
        <v>89</v>
      </c>
      <c r="D54" t="s">
        <v>225</v>
      </c>
      <c r="E54" t="s">
        <v>225</v>
      </c>
      <c r="F54" t="s">
        <v>225</v>
      </c>
      <c r="G54">
        <v>2018</v>
      </c>
      <c r="H54" t="s">
        <v>225</v>
      </c>
      <c r="I54" t="s">
        <v>225</v>
      </c>
      <c r="J54" t="s">
        <v>225</v>
      </c>
      <c r="K54" t="s">
        <v>225</v>
      </c>
      <c r="L54">
        <v>5.5740886571593396E-3</v>
      </c>
      <c r="M54">
        <v>5.5740886571593396E-3</v>
      </c>
    </row>
    <row r="55" spans="1:13">
      <c r="A55" t="s">
        <v>224</v>
      </c>
      <c r="B55" t="s">
        <v>5</v>
      </c>
      <c r="C55" t="s">
        <v>88</v>
      </c>
      <c r="D55" t="s">
        <v>225</v>
      </c>
      <c r="E55" t="s">
        <v>225</v>
      </c>
      <c r="F55" t="s">
        <v>225</v>
      </c>
      <c r="G55">
        <v>2018</v>
      </c>
      <c r="H55" t="s">
        <v>225</v>
      </c>
      <c r="I55" t="s">
        <v>225</v>
      </c>
      <c r="J55" t="s">
        <v>225</v>
      </c>
      <c r="K55" t="s">
        <v>225</v>
      </c>
      <c r="L55">
        <v>10.733427957635</v>
      </c>
      <c r="M55">
        <v>10.733427957635</v>
      </c>
    </row>
    <row r="56" spans="1:13">
      <c r="A56" t="s">
        <v>224</v>
      </c>
      <c r="B56" t="s">
        <v>5</v>
      </c>
      <c r="C56" t="s">
        <v>92</v>
      </c>
      <c r="D56" t="s">
        <v>225</v>
      </c>
      <c r="E56" t="s">
        <v>225</v>
      </c>
      <c r="F56" t="s">
        <v>225</v>
      </c>
      <c r="G56">
        <v>2018</v>
      </c>
      <c r="H56" t="s">
        <v>225</v>
      </c>
      <c r="I56" t="s">
        <v>225</v>
      </c>
      <c r="J56" t="s">
        <v>225</v>
      </c>
      <c r="K56" t="s">
        <v>225</v>
      </c>
      <c r="L56">
        <v>22.585798472308099</v>
      </c>
      <c r="M56">
        <v>22.585798472308099</v>
      </c>
    </row>
    <row r="57" spans="1:13">
      <c r="A57" t="s">
        <v>224</v>
      </c>
      <c r="B57" t="s">
        <v>5</v>
      </c>
      <c r="C57" t="s">
        <v>93</v>
      </c>
      <c r="D57" t="s">
        <v>225</v>
      </c>
      <c r="E57" t="s">
        <v>225</v>
      </c>
      <c r="F57" t="s">
        <v>225</v>
      </c>
      <c r="G57">
        <v>2018</v>
      </c>
      <c r="H57" t="s">
        <v>225</v>
      </c>
      <c r="I57" t="s">
        <v>225</v>
      </c>
      <c r="J57" t="s">
        <v>225</v>
      </c>
      <c r="K57" t="s">
        <v>225</v>
      </c>
      <c r="L57">
        <v>39.215162966166801</v>
      </c>
      <c r="M57">
        <v>39.215162966166801</v>
      </c>
    </row>
    <row r="58" spans="1:13">
      <c r="A58" t="s">
        <v>224</v>
      </c>
      <c r="B58" t="s">
        <v>5</v>
      </c>
      <c r="C58" t="s">
        <v>90</v>
      </c>
      <c r="D58" t="s">
        <v>225</v>
      </c>
      <c r="E58" t="s">
        <v>225</v>
      </c>
      <c r="F58" t="s">
        <v>225</v>
      </c>
      <c r="G58">
        <v>2018</v>
      </c>
      <c r="H58" t="s">
        <v>225</v>
      </c>
      <c r="I58" t="s">
        <v>225</v>
      </c>
      <c r="J58" t="s">
        <v>225</v>
      </c>
      <c r="K58" t="s">
        <v>225</v>
      </c>
      <c r="L58">
        <v>1.8580295523864499E-3</v>
      </c>
      <c r="M58">
        <v>1.8580295523864499E-3</v>
      </c>
    </row>
    <row r="59" spans="1:13">
      <c r="A59" t="s">
        <v>224</v>
      </c>
      <c r="B59" t="s">
        <v>5</v>
      </c>
      <c r="C59" t="s">
        <v>95</v>
      </c>
      <c r="D59" t="s">
        <v>225</v>
      </c>
      <c r="E59" t="s">
        <v>225</v>
      </c>
      <c r="F59" t="s">
        <v>225</v>
      </c>
      <c r="G59">
        <v>2018</v>
      </c>
      <c r="H59" t="s">
        <v>225</v>
      </c>
      <c r="I59" t="s">
        <v>225</v>
      </c>
      <c r="J59" t="s">
        <v>225</v>
      </c>
      <c r="K59" t="s">
        <v>225</v>
      </c>
      <c r="L59">
        <v>416.13689599283401</v>
      </c>
      <c r="M59">
        <v>416.13689599283401</v>
      </c>
    </row>
    <row r="60" spans="1:13">
      <c r="A60" t="s">
        <v>224</v>
      </c>
      <c r="B60" t="s">
        <v>5</v>
      </c>
      <c r="C60" t="s">
        <v>99</v>
      </c>
      <c r="D60" t="s">
        <v>225</v>
      </c>
      <c r="E60" t="s">
        <v>225</v>
      </c>
      <c r="F60" t="s">
        <v>225</v>
      </c>
      <c r="G60">
        <v>2018</v>
      </c>
      <c r="H60" t="s">
        <v>225</v>
      </c>
      <c r="I60" t="s">
        <v>225</v>
      </c>
      <c r="J60" t="s">
        <v>225</v>
      </c>
      <c r="K60" t="s">
        <v>225</v>
      </c>
      <c r="L60">
        <v>1.88961605477702</v>
      </c>
      <c r="M60">
        <v>1.88961605477702</v>
      </c>
    </row>
    <row r="61" spans="1:13">
      <c r="A61" t="s">
        <v>224</v>
      </c>
      <c r="B61" t="s">
        <v>5</v>
      </c>
      <c r="C61" t="s">
        <v>94</v>
      </c>
      <c r="D61" t="s">
        <v>225</v>
      </c>
      <c r="E61" t="s">
        <v>225</v>
      </c>
      <c r="F61" t="s">
        <v>225</v>
      </c>
      <c r="G61">
        <v>2018</v>
      </c>
      <c r="H61" t="s">
        <v>225</v>
      </c>
      <c r="I61" t="s">
        <v>225</v>
      </c>
      <c r="J61" t="s">
        <v>225</v>
      </c>
      <c r="K61" t="s">
        <v>225</v>
      </c>
      <c r="L61">
        <v>228.51307179285001</v>
      </c>
      <c r="M61">
        <v>228.51307179285001</v>
      </c>
    </row>
    <row r="62" spans="1:13">
      <c r="A62" t="s">
        <v>224</v>
      </c>
      <c r="B62" t="s">
        <v>5</v>
      </c>
      <c r="C62" t="s">
        <v>91</v>
      </c>
      <c r="D62" t="s">
        <v>225</v>
      </c>
      <c r="E62" t="s">
        <v>225</v>
      </c>
      <c r="F62" t="s">
        <v>225</v>
      </c>
      <c r="G62">
        <v>2018</v>
      </c>
      <c r="H62" t="s">
        <v>225</v>
      </c>
      <c r="I62" t="s">
        <v>225</v>
      </c>
      <c r="J62" t="s">
        <v>225</v>
      </c>
      <c r="K62" t="s">
        <v>225</v>
      </c>
      <c r="L62">
        <v>7.6193704278352996</v>
      </c>
      <c r="M62">
        <v>7.6193704278352996</v>
      </c>
    </row>
    <row r="63" spans="1:13">
      <c r="A63" t="s">
        <v>224</v>
      </c>
      <c r="B63" t="s">
        <v>5</v>
      </c>
      <c r="C63" t="s">
        <v>96</v>
      </c>
      <c r="D63" t="s">
        <v>225</v>
      </c>
      <c r="E63" t="s">
        <v>225</v>
      </c>
      <c r="F63" t="s">
        <v>225</v>
      </c>
      <c r="G63">
        <v>2018</v>
      </c>
      <c r="H63" t="s">
        <v>225</v>
      </c>
      <c r="I63" t="s">
        <v>225</v>
      </c>
      <c r="J63" t="s">
        <v>225</v>
      </c>
      <c r="K63" t="s">
        <v>225</v>
      </c>
      <c r="L63">
        <v>1.18913891352733</v>
      </c>
      <c r="M63">
        <v>1.18913891352733</v>
      </c>
    </row>
    <row r="64" spans="1:13">
      <c r="A64" t="s">
        <v>224</v>
      </c>
      <c r="B64" t="s">
        <v>5</v>
      </c>
      <c r="C64" t="s">
        <v>97</v>
      </c>
      <c r="D64" t="s">
        <v>225</v>
      </c>
      <c r="E64" t="s">
        <v>225</v>
      </c>
      <c r="F64" t="s">
        <v>225</v>
      </c>
      <c r="G64">
        <v>2018</v>
      </c>
      <c r="H64" t="s">
        <v>225</v>
      </c>
      <c r="I64" t="s">
        <v>225</v>
      </c>
      <c r="J64" t="s">
        <v>225</v>
      </c>
      <c r="K64" t="s">
        <v>225</v>
      </c>
      <c r="L64">
        <v>29.897144760948802</v>
      </c>
      <c r="M64">
        <v>29.897144760948802</v>
      </c>
    </row>
    <row r="65" spans="1:13">
      <c r="A65" t="s">
        <v>224</v>
      </c>
      <c r="B65" t="s">
        <v>5</v>
      </c>
      <c r="C65" t="s">
        <v>226</v>
      </c>
      <c r="D65" t="s">
        <v>225</v>
      </c>
      <c r="E65" t="s">
        <v>225</v>
      </c>
      <c r="F65" t="s">
        <v>225</v>
      </c>
      <c r="G65">
        <v>2018</v>
      </c>
      <c r="H65" t="s">
        <v>225</v>
      </c>
      <c r="I65" t="s">
        <v>225</v>
      </c>
      <c r="J65" t="s">
        <v>225</v>
      </c>
      <c r="K65" t="s">
        <v>225</v>
      </c>
      <c r="L65">
        <v>7.6635172100000002</v>
      </c>
      <c r="M65">
        <v>7.6635172100000002</v>
      </c>
    </row>
    <row r="66" spans="1:13">
      <c r="A66" t="s">
        <v>224</v>
      </c>
      <c r="B66" t="s">
        <v>5</v>
      </c>
      <c r="C66" t="s">
        <v>98</v>
      </c>
      <c r="D66" t="s">
        <v>225</v>
      </c>
      <c r="E66" t="s">
        <v>225</v>
      </c>
      <c r="F66" t="s">
        <v>225</v>
      </c>
      <c r="G66">
        <v>2018</v>
      </c>
      <c r="H66" t="s">
        <v>225</v>
      </c>
      <c r="I66" t="s">
        <v>225</v>
      </c>
      <c r="J66" t="s">
        <v>225</v>
      </c>
      <c r="K66" t="s">
        <v>225</v>
      </c>
      <c r="L66">
        <v>0.90114433290742701</v>
      </c>
      <c r="M66">
        <v>0.90114433290742701</v>
      </c>
    </row>
    <row r="67" spans="1:13">
      <c r="A67" t="s">
        <v>224</v>
      </c>
      <c r="B67" t="s">
        <v>5</v>
      </c>
      <c r="C67" t="s">
        <v>114</v>
      </c>
      <c r="D67" t="s">
        <v>225</v>
      </c>
      <c r="E67" t="s">
        <v>225</v>
      </c>
      <c r="F67" t="s">
        <v>225</v>
      </c>
      <c r="G67">
        <v>2018</v>
      </c>
      <c r="H67" t="s">
        <v>225</v>
      </c>
      <c r="I67" t="s">
        <v>225</v>
      </c>
      <c r="J67" t="s">
        <v>225</v>
      </c>
      <c r="K67" t="s">
        <v>225</v>
      </c>
      <c r="L67">
        <v>5.5128491828853E-3</v>
      </c>
      <c r="M67">
        <v>5.5128491828853E-3</v>
      </c>
    </row>
    <row r="68" spans="1:13">
      <c r="A68" t="s">
        <v>224</v>
      </c>
      <c r="B68" t="s">
        <v>5</v>
      </c>
      <c r="C68" t="s">
        <v>113</v>
      </c>
      <c r="D68" t="s">
        <v>225</v>
      </c>
      <c r="E68" t="s">
        <v>225</v>
      </c>
      <c r="F68" t="s">
        <v>225</v>
      </c>
      <c r="G68">
        <v>2018</v>
      </c>
      <c r="H68" t="s">
        <v>225</v>
      </c>
      <c r="I68" t="s">
        <v>225</v>
      </c>
      <c r="J68" t="s">
        <v>225</v>
      </c>
      <c r="K68" t="s">
        <v>225</v>
      </c>
      <c r="L68">
        <v>3.0969808497153899</v>
      </c>
      <c r="M68">
        <v>3.0969808497153899</v>
      </c>
    </row>
    <row r="69" spans="1:13">
      <c r="A69" t="s">
        <v>224</v>
      </c>
      <c r="B69" t="s">
        <v>5</v>
      </c>
      <c r="C69" t="s">
        <v>117</v>
      </c>
      <c r="D69" t="s">
        <v>225</v>
      </c>
      <c r="E69" t="s">
        <v>225</v>
      </c>
      <c r="F69" t="s">
        <v>225</v>
      </c>
      <c r="G69">
        <v>2018</v>
      </c>
      <c r="H69" t="s">
        <v>225</v>
      </c>
      <c r="I69" t="s">
        <v>225</v>
      </c>
      <c r="J69" t="s">
        <v>225</v>
      </c>
      <c r="K69" t="s">
        <v>225</v>
      </c>
      <c r="L69">
        <v>16.327818888640099</v>
      </c>
      <c r="M69">
        <v>16.327818888640099</v>
      </c>
    </row>
    <row r="70" spans="1:13">
      <c r="A70" t="s">
        <v>224</v>
      </c>
      <c r="B70" t="s">
        <v>5</v>
      </c>
      <c r="C70" t="s">
        <v>118</v>
      </c>
      <c r="D70" t="s">
        <v>225</v>
      </c>
      <c r="E70" t="s">
        <v>225</v>
      </c>
      <c r="F70" t="s">
        <v>225</v>
      </c>
      <c r="G70">
        <v>2018</v>
      </c>
      <c r="H70" t="s">
        <v>225</v>
      </c>
      <c r="I70" t="s">
        <v>225</v>
      </c>
      <c r="J70" t="s">
        <v>225</v>
      </c>
      <c r="K70" t="s">
        <v>225</v>
      </c>
      <c r="L70">
        <v>30.732893803519399</v>
      </c>
      <c r="M70">
        <v>30.732893803519399</v>
      </c>
    </row>
    <row r="71" spans="1:13">
      <c r="A71" t="s">
        <v>224</v>
      </c>
      <c r="B71" t="s">
        <v>5</v>
      </c>
      <c r="C71" t="s">
        <v>115</v>
      </c>
      <c r="D71" t="s">
        <v>225</v>
      </c>
      <c r="E71" t="s">
        <v>225</v>
      </c>
      <c r="F71" t="s">
        <v>225</v>
      </c>
      <c r="G71">
        <v>2018</v>
      </c>
      <c r="H71" t="s">
        <v>225</v>
      </c>
      <c r="I71" t="s">
        <v>225</v>
      </c>
      <c r="J71" t="s">
        <v>225</v>
      </c>
      <c r="K71" t="s">
        <v>225</v>
      </c>
      <c r="L71">
        <v>5.5128491828853E-3</v>
      </c>
      <c r="M71">
        <v>5.5128491828853E-3</v>
      </c>
    </row>
    <row r="72" spans="1:13">
      <c r="A72" t="s">
        <v>224</v>
      </c>
      <c r="B72" t="s">
        <v>5</v>
      </c>
      <c r="C72" t="s">
        <v>120</v>
      </c>
      <c r="D72" t="s">
        <v>225</v>
      </c>
      <c r="E72" t="s">
        <v>225</v>
      </c>
      <c r="F72" t="s">
        <v>225</v>
      </c>
      <c r="G72">
        <v>2018</v>
      </c>
      <c r="H72" t="s">
        <v>225</v>
      </c>
      <c r="I72" t="s">
        <v>225</v>
      </c>
      <c r="J72" t="s">
        <v>225</v>
      </c>
      <c r="K72" t="s">
        <v>225</v>
      </c>
      <c r="L72">
        <v>113.466977915671</v>
      </c>
      <c r="M72">
        <v>113.466977915671</v>
      </c>
    </row>
    <row r="73" spans="1:13">
      <c r="A73" t="s">
        <v>224</v>
      </c>
      <c r="B73" t="s">
        <v>5</v>
      </c>
      <c r="C73" t="s">
        <v>124</v>
      </c>
      <c r="D73" t="s">
        <v>225</v>
      </c>
      <c r="E73" t="s">
        <v>225</v>
      </c>
      <c r="F73" t="s">
        <v>225</v>
      </c>
      <c r="G73">
        <v>2018</v>
      </c>
      <c r="H73" t="s">
        <v>225</v>
      </c>
      <c r="I73" t="s">
        <v>225</v>
      </c>
      <c r="J73" t="s">
        <v>225</v>
      </c>
      <c r="K73" t="s">
        <v>225</v>
      </c>
      <c r="L73">
        <v>0.52372067237410302</v>
      </c>
      <c r="M73">
        <v>0.52372067237410302</v>
      </c>
    </row>
    <row r="74" spans="1:13">
      <c r="A74" t="s">
        <v>224</v>
      </c>
      <c r="B74" t="s">
        <v>5</v>
      </c>
      <c r="C74" t="s">
        <v>119</v>
      </c>
      <c r="D74" t="s">
        <v>225</v>
      </c>
      <c r="E74" t="s">
        <v>225</v>
      </c>
      <c r="F74" t="s">
        <v>225</v>
      </c>
      <c r="G74">
        <v>2018</v>
      </c>
      <c r="H74" t="s">
        <v>225</v>
      </c>
      <c r="I74" t="s">
        <v>225</v>
      </c>
      <c r="J74" t="s">
        <v>225</v>
      </c>
      <c r="K74" t="s">
        <v>225</v>
      </c>
      <c r="L74">
        <v>503.83458498036998</v>
      </c>
      <c r="M74">
        <v>503.83458498036998</v>
      </c>
    </row>
    <row r="75" spans="1:13">
      <c r="A75" t="s">
        <v>224</v>
      </c>
      <c r="B75" t="s">
        <v>5</v>
      </c>
      <c r="C75" t="s">
        <v>116</v>
      </c>
      <c r="D75" t="s">
        <v>225</v>
      </c>
      <c r="E75" t="s">
        <v>225</v>
      </c>
      <c r="F75" t="s">
        <v>225</v>
      </c>
      <c r="G75">
        <v>2018</v>
      </c>
      <c r="H75" t="s">
        <v>225</v>
      </c>
      <c r="I75" t="s">
        <v>225</v>
      </c>
      <c r="J75" t="s">
        <v>225</v>
      </c>
      <c r="K75" t="s">
        <v>225</v>
      </c>
      <c r="L75">
        <v>15.0488378782107</v>
      </c>
      <c r="M75">
        <v>15.0488378782107</v>
      </c>
    </row>
    <row r="76" spans="1:13">
      <c r="A76" t="s">
        <v>224</v>
      </c>
      <c r="B76" t="s">
        <v>5</v>
      </c>
      <c r="C76" t="s">
        <v>121</v>
      </c>
      <c r="D76" t="s">
        <v>225</v>
      </c>
      <c r="E76" t="s">
        <v>225</v>
      </c>
      <c r="F76" t="s">
        <v>225</v>
      </c>
      <c r="G76">
        <v>2018</v>
      </c>
      <c r="H76" t="s">
        <v>225</v>
      </c>
      <c r="I76" t="s">
        <v>225</v>
      </c>
      <c r="J76" t="s">
        <v>225</v>
      </c>
      <c r="K76" t="s">
        <v>225</v>
      </c>
      <c r="L76">
        <v>2.1830882764225801</v>
      </c>
      <c r="M76">
        <v>2.1830882764225801</v>
      </c>
    </row>
    <row r="77" spans="1:13">
      <c r="A77" t="s">
        <v>224</v>
      </c>
      <c r="B77" t="s">
        <v>5</v>
      </c>
      <c r="C77" t="s">
        <v>122</v>
      </c>
      <c r="D77" t="s">
        <v>225</v>
      </c>
      <c r="E77" t="s">
        <v>225</v>
      </c>
      <c r="F77" t="s">
        <v>225</v>
      </c>
      <c r="G77">
        <v>2018</v>
      </c>
      <c r="H77" t="s">
        <v>225</v>
      </c>
      <c r="I77" t="s">
        <v>225</v>
      </c>
      <c r="J77" t="s">
        <v>225</v>
      </c>
      <c r="K77" t="s">
        <v>225</v>
      </c>
      <c r="L77">
        <v>28.445061392622002</v>
      </c>
      <c r="M77">
        <v>28.445061392622002</v>
      </c>
    </row>
    <row r="78" spans="1:13">
      <c r="A78" t="s">
        <v>224</v>
      </c>
      <c r="B78" t="s">
        <v>5</v>
      </c>
      <c r="C78" t="s">
        <v>227</v>
      </c>
      <c r="D78" t="s">
        <v>225</v>
      </c>
      <c r="E78" t="s">
        <v>225</v>
      </c>
      <c r="F78" t="s">
        <v>225</v>
      </c>
      <c r="G78">
        <v>2018</v>
      </c>
      <c r="H78" t="s">
        <v>225</v>
      </c>
      <c r="I78" t="s">
        <v>225</v>
      </c>
      <c r="J78" t="s">
        <v>225</v>
      </c>
      <c r="K78" t="s">
        <v>225</v>
      </c>
      <c r="L78">
        <v>7.2442972899999996</v>
      </c>
      <c r="M78">
        <v>7.2442972899999996</v>
      </c>
    </row>
    <row r="79" spans="1:13">
      <c r="A79" t="s">
        <v>224</v>
      </c>
      <c r="B79" t="s">
        <v>5</v>
      </c>
      <c r="C79" t="s">
        <v>123</v>
      </c>
      <c r="D79" t="s">
        <v>225</v>
      </c>
      <c r="E79" t="s">
        <v>225</v>
      </c>
      <c r="F79" t="s">
        <v>225</v>
      </c>
      <c r="G79">
        <v>2018</v>
      </c>
      <c r="H79" t="s">
        <v>225</v>
      </c>
      <c r="I79" t="s">
        <v>225</v>
      </c>
      <c r="J79" t="s">
        <v>225</v>
      </c>
      <c r="K79" t="s">
        <v>225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showGridLines="0" zoomScaleNormal="100" workbookViewId="0">
      <selection activeCell="B24" sqref="B24"/>
    </sheetView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49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48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44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42</v>
      </c>
    </row>
    <row r="13" spans="1:16">
      <c r="A13" s="9"/>
      <c r="B13" s="19" t="s">
        <v>43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7"/>
  <sheetViews>
    <sheetView topLeftCell="A35" zoomScale="70" zoomScaleNormal="70" workbookViewId="0">
      <selection activeCell="P47" sqref="P4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203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78" t="s">
        <v>136</v>
      </c>
      <c r="T3" s="78"/>
      <c r="U3" s="78"/>
      <c r="V3" s="78"/>
    </row>
    <row r="4" spans="1:26" ht="15.75" thickBot="1">
      <c r="A4" s="43" t="s">
        <v>34</v>
      </c>
      <c r="B4" s="43"/>
      <c r="C4" s="26"/>
      <c r="D4" s="44" t="s">
        <v>39</v>
      </c>
      <c r="E4" s="80" t="s">
        <v>40</v>
      </c>
      <c r="F4" s="79"/>
      <c r="G4" s="79"/>
      <c r="H4" s="79"/>
      <c r="I4" s="79"/>
      <c r="J4" s="79"/>
      <c r="K4" s="23"/>
      <c r="L4" s="57" t="s">
        <v>41</v>
      </c>
      <c r="M4" s="57"/>
      <c r="N4" s="57"/>
      <c r="O4" s="57"/>
      <c r="P4" s="57"/>
      <c r="S4" s="50">
        <v>0.2</v>
      </c>
    </row>
    <row r="5" spans="1:26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81" t="s">
        <v>291</v>
      </c>
      <c r="T5" s="81" t="s">
        <v>292</v>
      </c>
    </row>
    <row r="6" spans="1:26" ht="15.75" thickBot="1">
      <c r="A6" s="30" t="s">
        <v>50</v>
      </c>
      <c r="B6" s="30" t="s">
        <v>133</v>
      </c>
      <c r="C6" s="23"/>
      <c r="D6" s="52">
        <f ca="1">SUMIF(SharesElab!$B$2:$B$79,Apt_RSD_share!$A6,SharesElab!C$2:C$79)+D15*Z8</f>
        <v>2.851888952126632E-2</v>
      </c>
      <c r="E6" s="46">
        <f ca="1">IF($D6=0,"",MAX($D6*(1-$S$4)^($E$5-$D$5),S6))</f>
        <v>2.2815111617013058E-2</v>
      </c>
      <c r="F6" s="46">
        <f ca="1">IF($D6=0,"",MAX($D6*(1-$S$4)^($F$5-$D$5),S6))</f>
        <v>1.8252089293610448E-2</v>
      </c>
      <c r="G6" s="46">
        <f ca="1">IF($D6=0,"",MAX($D6*(1-$S$4)^($G$5-$D$5),S6))</f>
        <v>5.9808446197302748E-3</v>
      </c>
      <c r="H6" s="46">
        <f ca="1">IF($D6=0,"",MAX($D6*(1-$S$4)^($H$5-$D$5),S6))</f>
        <v>1.9598031649932179E-3</v>
      </c>
      <c r="I6" s="46">
        <f ca="1">IF($D6=0,"",MAX($D6*(1-$S$4)^($I$5-$D$5),S6))</f>
        <v>2.259499213717246E-5</v>
      </c>
      <c r="J6" s="46">
        <f ca="1">IF($D6=0,"",MAX($D6*(1-$S$4)^($J$5-$D$5),S6))</f>
        <v>2.6050252331368809E-7</v>
      </c>
      <c r="K6" s="23"/>
      <c r="L6" s="47">
        <f ca="1">IF($D6=0,"",MIN($D6*(1+$S$4)^($L$5-$D$5),T6))</f>
        <v>3.4222667425519583E-2</v>
      </c>
      <c r="M6" s="47">
        <f ca="1">IF($D6=0,"",MIN($D6*(1+$S$4)^($M$5-$D$5),T6))</f>
        <v>4.1067200910623498E-2</v>
      </c>
      <c r="N6" s="47">
        <f ca="1">IF($D6=0,"",MIN($D6*(1+$S$4)^($N$5-$D$5),T6))</f>
        <v>0.10218833736992267</v>
      </c>
      <c r="O6" s="47">
        <f ca="1">IF($D6=0,"",MIN($D6*(1+$S$4)^($O$5-$D$5),T6))</f>
        <v>0.25427728364432589</v>
      </c>
      <c r="P6" s="47">
        <f ca="1">IF($D6=0,"",MIN($D6*(1+$S$4)^($P$5-$D$5),T6))</f>
        <v>0.9</v>
      </c>
      <c r="Q6" s="47">
        <f ca="1">IF($D6=0,"",MIN($D6*(1+$S$4)^($Q$5-$D$5),T6))</f>
        <v>0.9</v>
      </c>
      <c r="S6" s="86">
        <v>0</v>
      </c>
      <c r="T6" s="86">
        <v>0.9</v>
      </c>
    </row>
    <row r="7" spans="1:26" ht="15.75" thickBot="1">
      <c r="A7" s="49" t="s">
        <v>51</v>
      </c>
      <c r="B7" s="49" t="s">
        <v>134</v>
      </c>
      <c r="C7" s="23"/>
      <c r="D7" s="52">
        <f ca="1">SUMIF(SharesElab!$B$2:$B$79,Apt_RSD_share!$A7,SharesElab!C$2:C$79)</f>
        <v>6.0216666124813967E-6</v>
      </c>
      <c r="E7" s="46">
        <f t="shared" ref="E7:E18" ca="1" si="0">IF($D7=0,"",MAX($D7*(1-$S$4)^($E$5-$D$5),S7))</f>
        <v>4.8173332899851175E-6</v>
      </c>
      <c r="F7" s="46">
        <f t="shared" ref="F7:F18" ca="1" si="1">IF($D7=0,"",MAX($D7*(1-$S$4)^($F$5-$D$5),S7))</f>
        <v>3.8538666319880947E-6</v>
      </c>
      <c r="G7" s="46">
        <f t="shared" ref="G7:G18" ca="1" si="2">IF($D7=0,"",MAX($D7*(1-$S$4)^($G$5-$D$5),S7))</f>
        <v>1.2628350179698596E-6</v>
      </c>
      <c r="H7" s="46">
        <f t="shared" ref="H7:H18" ca="1" si="3">IF($D7=0,"",MAX($D7*(1-$S$4)^($H$5-$D$5),S7))</f>
        <v>4.1380577868836383E-7</v>
      </c>
      <c r="I7" s="46">
        <f t="shared" ref="I7:I18" ca="1" si="4">IF($D7=0,"",MAX($D7*(1-$S$4)^($I$5-$D$5),S7))</f>
        <v>4.7708558098039734E-9</v>
      </c>
      <c r="J7" s="46">
        <f t="shared" ref="J7:J18" ca="1" si="5">IF($D7=0,"",MAX($D7*(1-$S$4)^($J$5-$D$5),S7))</f>
        <v>5.5004222585015273E-11</v>
      </c>
      <c r="K7" s="23"/>
      <c r="L7" s="47">
        <f t="shared" ref="L7:L18" ca="1" si="6">IF($D7=0,"",MIN($D7*(1+$S$4)^($L$5-$D$5),T7))</f>
        <v>7.2259999349776758E-6</v>
      </c>
      <c r="M7" s="47">
        <f t="shared" ref="M7:M18" ca="1" si="7">IF($D7=0,"",MIN($D7*(1+$S$4)^($M$5-$D$5),T7))</f>
        <v>8.6711999219732113E-6</v>
      </c>
      <c r="N7" s="47">
        <f t="shared" ref="N7:N18" ca="1" si="8">IF($D7=0,"",MIN($D7*(1+$S$4)^($N$5-$D$5),T7))</f>
        <v>2.1576720189844377E-5</v>
      </c>
      <c r="O7" s="47">
        <f t="shared" ref="O7:O18" ca="1" si="9">IF($D7=0,"",MIN($D7*(1+$S$4)^($O$5-$D$5),T7))</f>
        <v>5.3689784382793554E-5</v>
      </c>
      <c r="P7" s="47">
        <f t="shared" ref="P7:P18" ca="1" si="10">IF($D7=0,"",MIN($D7*(1+$S$4)^($P$5-$D$5),T7))</f>
        <v>2.0583374736988509E-3</v>
      </c>
      <c r="Q7" s="47">
        <f t="shared" ref="Q7:Q18" ca="1" si="11">IF($D7=0,"",MIN($D7*(1+$S$4)^($Q$5-$D$5),T7))</f>
        <v>7.8911718576220591E-2</v>
      </c>
      <c r="S7" s="86">
        <v>0</v>
      </c>
      <c r="T7" s="86">
        <v>0.9</v>
      </c>
      <c r="Y7" s="88" t="s">
        <v>295</v>
      </c>
      <c r="Z7" s="88"/>
    </row>
    <row r="8" spans="1:26" ht="15.75" thickBot="1">
      <c r="A8" s="49" t="s">
        <v>52</v>
      </c>
      <c r="B8" s="49" t="s">
        <v>135</v>
      </c>
      <c r="C8" s="23"/>
      <c r="D8" s="52">
        <f ca="1">SUMIF(SharesElab!$B$2:$B$79,Apt_RSD_share!$A8,SharesElab!C$2:C$79)</f>
        <v>4.3197034522822084E-9</v>
      </c>
      <c r="E8" s="46">
        <f t="shared" ca="1" si="0"/>
        <v>3.4557627618257671E-9</v>
      </c>
      <c r="F8" s="46">
        <f t="shared" ca="1" si="1"/>
        <v>2.7646102094606141E-9</v>
      </c>
      <c r="G8" s="46">
        <f t="shared" ca="1" si="2"/>
        <v>9.0590747343605442E-10</v>
      </c>
      <c r="H8" s="46">
        <f t="shared" ca="1" si="3"/>
        <v>2.9684776089552653E-10</v>
      </c>
      <c r="I8" s="46">
        <f t="shared" ca="1" si="4"/>
        <v>3.4224216713084468E-12</v>
      </c>
      <c r="J8" s="46">
        <f t="shared" ca="1" si="5"/>
        <v>3.9457835426840236E-14</v>
      </c>
      <c r="K8" s="23"/>
      <c r="L8" s="47">
        <f t="shared" ca="1" si="6"/>
        <v>5.1836441427386498E-9</v>
      </c>
      <c r="M8" s="47">
        <f t="shared" ca="1" si="7"/>
        <v>6.2203729712863799E-9</v>
      </c>
      <c r="N8" s="47">
        <f t="shared" ca="1" si="8"/>
        <v>1.5478278471911325E-8</v>
      </c>
      <c r="O8" s="47">
        <f t="shared" ca="1" si="9"/>
        <v>3.851490988722638E-8</v>
      </c>
      <c r="P8" s="47">
        <f t="shared" ca="1" si="10"/>
        <v>1.476569206383681E-6</v>
      </c>
      <c r="Q8" s="47">
        <f t="shared" ca="1" si="11"/>
        <v>5.6608119495136738E-5</v>
      </c>
      <c r="S8" s="86">
        <v>0</v>
      </c>
      <c r="T8" s="86">
        <v>0.9</v>
      </c>
      <c r="Y8" s="81" t="s">
        <v>293</v>
      </c>
      <c r="Z8" s="89">
        <v>0.19400000000000001</v>
      </c>
    </row>
    <row r="9" spans="1:26" ht="15.75" thickBot="1">
      <c r="A9" s="49" t="s">
        <v>53</v>
      </c>
      <c r="B9" s="49" t="s">
        <v>125</v>
      </c>
      <c r="C9" s="23"/>
      <c r="D9" s="52">
        <f ca="1">SUMIF(SharesElab!$B$2:$B$79,Apt_RSD_share!$A9,SharesElab!C$2:C$79)</f>
        <v>1.9736628406463497E-2</v>
      </c>
      <c r="E9" s="46">
        <f t="shared" ca="1" si="0"/>
        <v>1.57893027251708E-2</v>
      </c>
      <c r="F9" s="46">
        <f t="shared" ca="1" si="1"/>
        <v>1.2631442180136641E-2</v>
      </c>
      <c r="G9" s="46">
        <f t="shared" ca="1" si="2"/>
        <v>4.1390709735871769E-3</v>
      </c>
      <c r="H9" s="46">
        <f t="shared" ca="1" si="3"/>
        <v>1.3562907766250471E-3</v>
      </c>
      <c r="I9" s="46">
        <f t="shared" ca="1" si="4"/>
        <v>1.5636968028709415E-5</v>
      </c>
      <c r="J9" s="46">
        <f t="shared" ca="1" si="5"/>
        <v>1.8028196707148861E-7</v>
      </c>
      <c r="K9" s="23"/>
      <c r="L9" s="47">
        <f t="shared" ca="1" si="6"/>
        <v>2.3683954087756195E-2</v>
      </c>
      <c r="M9" s="47">
        <f t="shared" ca="1" si="7"/>
        <v>2.8420744905307434E-2</v>
      </c>
      <c r="N9" s="47">
        <f t="shared" ca="1" si="8"/>
        <v>7.0719907962774595E-2</v>
      </c>
      <c r="O9" s="47">
        <f t="shared" ca="1" si="9"/>
        <v>0.17597376138193124</v>
      </c>
      <c r="P9" s="47">
        <f t="shared" ca="1" si="10"/>
        <v>0.9</v>
      </c>
      <c r="Q9" s="47">
        <f t="shared" ca="1" si="11"/>
        <v>0.9</v>
      </c>
      <c r="S9" s="86">
        <v>0</v>
      </c>
      <c r="T9" s="86">
        <v>0.9</v>
      </c>
      <c r="Y9" s="81" t="s">
        <v>294</v>
      </c>
      <c r="Z9" s="89">
        <v>0.74399999999999999</v>
      </c>
    </row>
    <row r="10" spans="1:26" ht="15.75" thickBot="1">
      <c r="A10" s="49" t="s">
        <v>54</v>
      </c>
      <c r="B10" s="49" t="s">
        <v>36</v>
      </c>
      <c r="C10" s="23"/>
      <c r="D10" s="52">
        <f ca="1">SUMIF(SharesElab!$B$2:$B$79,Apt_RSD_share!$A10,SharesElab!C$2:C$79)</f>
        <v>0.22978151397491361</v>
      </c>
      <c r="E10" s="46">
        <f t="shared" ca="1" si="0"/>
        <v>0.18382521117993089</v>
      </c>
      <c r="F10" s="46">
        <f t="shared" ca="1" si="1"/>
        <v>0.14706016894394475</v>
      </c>
      <c r="G10" s="46">
        <f t="shared" ca="1" si="2"/>
        <v>4.8188676159551837E-2</v>
      </c>
      <c r="H10" s="46">
        <f t="shared" ca="1" si="3"/>
        <v>1.5790465403961958E-2</v>
      </c>
      <c r="I10" s="46">
        <f t="shared" ca="1" si="4"/>
        <v>1.820516713197822E-4</v>
      </c>
      <c r="J10" s="46">
        <f t="shared" ca="1" si="5"/>
        <v>2.0989128681419496E-6</v>
      </c>
      <c r="K10" s="23"/>
      <c r="L10" s="47">
        <f t="shared" ca="1" si="6"/>
        <v>0.27573781676989634</v>
      </c>
      <c r="M10" s="47">
        <f t="shared" ca="1" si="7"/>
        <v>0.33088538012387558</v>
      </c>
      <c r="N10" s="47">
        <f t="shared" ca="1" si="8"/>
        <v>0.82334870906984203</v>
      </c>
      <c r="O10" s="47">
        <f t="shared" ca="1" si="9"/>
        <v>0.9</v>
      </c>
      <c r="P10" s="47">
        <f t="shared" ca="1" si="10"/>
        <v>0.9</v>
      </c>
      <c r="Q10" s="47">
        <f t="shared" ca="1" si="11"/>
        <v>0.9</v>
      </c>
      <c r="S10" s="86">
        <v>0</v>
      </c>
      <c r="T10" s="86">
        <v>0.9</v>
      </c>
      <c r="Y10" s="81" t="s">
        <v>297</v>
      </c>
      <c r="Z10" s="89">
        <v>6.2E-2</v>
      </c>
    </row>
    <row r="11" spans="1:26" ht="15.75" thickBot="1">
      <c r="A11" s="49" t="s">
        <v>55</v>
      </c>
      <c r="B11" s="49" t="s">
        <v>36</v>
      </c>
      <c r="C11" s="23"/>
      <c r="D11" s="52">
        <f ca="1">SUMIF(SharesElab!$B$2:$B$79,Apt_RSD_share!$A11,SharesElab!C$2:C$79)</f>
        <v>0.25152956634185192</v>
      </c>
      <c r="E11" s="46">
        <f t="shared" ca="1" si="0"/>
        <v>0.20122365307348156</v>
      </c>
      <c r="F11" s="46">
        <f t="shared" ca="1" si="1"/>
        <v>0.16097892245878526</v>
      </c>
      <c r="G11" s="46">
        <f t="shared" ca="1" si="2"/>
        <v>5.2749573311294783E-2</v>
      </c>
      <c r="H11" s="46">
        <f t="shared" ca="1" si="3"/>
        <v>1.7284980182645085E-2</v>
      </c>
      <c r="I11" s="46">
        <f t="shared" ca="1" si="4"/>
        <v>1.9928225359274748E-4</v>
      </c>
      <c r="J11" s="46">
        <f t="shared" ca="1" si="5"/>
        <v>2.2975679565359415E-6</v>
      </c>
      <c r="K11" s="23"/>
      <c r="L11" s="47">
        <f t="shared" ca="1" si="6"/>
        <v>0.30183547961022228</v>
      </c>
      <c r="M11" s="47">
        <f t="shared" ca="1" si="7"/>
        <v>0.36220257553226676</v>
      </c>
      <c r="N11" s="47">
        <f t="shared" ca="1" si="8"/>
        <v>0.9</v>
      </c>
      <c r="O11" s="47">
        <f t="shared" ca="1" si="9"/>
        <v>0.9</v>
      </c>
      <c r="P11" s="47">
        <f t="shared" ca="1" si="10"/>
        <v>0.9</v>
      </c>
      <c r="Q11" s="47">
        <f t="shared" ca="1" si="11"/>
        <v>0.9</v>
      </c>
      <c r="S11" s="86">
        <v>0</v>
      </c>
      <c r="T11" s="86">
        <v>0.9</v>
      </c>
    </row>
    <row r="12" spans="1:26" ht="15.75" thickBot="1">
      <c r="A12" s="49" t="s">
        <v>56</v>
      </c>
      <c r="B12" s="49" t="s">
        <v>126</v>
      </c>
      <c r="C12" s="23"/>
      <c r="D12" s="52">
        <f ca="1">SUMIF(SharesElab!$B$2:$B$79,Apt_RSD_share!$A12,SharesElab!C$2:C$79)</f>
        <v>6.5760316081329304E-2</v>
      </c>
      <c r="E12" s="46">
        <f t="shared" ca="1" si="0"/>
        <v>5.2608252865063446E-2</v>
      </c>
      <c r="F12" s="46">
        <f t="shared" ca="1" si="1"/>
        <v>4.2086602292050759E-2</v>
      </c>
      <c r="G12" s="46">
        <f t="shared" ca="1" si="2"/>
        <v>1.3790937839059202E-2</v>
      </c>
      <c r="H12" s="46">
        <f t="shared" ca="1" si="3"/>
        <v>4.5190145111029222E-3</v>
      </c>
      <c r="I12" s="46">
        <f t="shared" ca="1" si="4"/>
        <v>5.2100690094809665E-5</v>
      </c>
      <c r="J12" s="46">
        <f t="shared" ca="1" si="5"/>
        <v>6.0068006015163151E-7</v>
      </c>
      <c r="K12" s="23"/>
      <c r="L12" s="47">
        <f t="shared" ca="1" si="6"/>
        <v>7.8912379297595162E-2</v>
      </c>
      <c r="M12" s="47">
        <f t="shared" ca="1" si="7"/>
        <v>9.4694855157114191E-2</v>
      </c>
      <c r="N12" s="47">
        <f t="shared" ca="1" si="8"/>
        <v>0.23563110198455037</v>
      </c>
      <c r="O12" s="47">
        <f t="shared" ca="1" si="9"/>
        <v>0.58632558369019627</v>
      </c>
      <c r="P12" s="47">
        <f t="shared" ca="1" si="10"/>
        <v>0.9</v>
      </c>
      <c r="Q12" s="47">
        <f t="shared" ca="1" si="11"/>
        <v>0.9</v>
      </c>
      <c r="S12" s="86">
        <v>0</v>
      </c>
      <c r="T12" s="86">
        <v>0.9</v>
      </c>
    </row>
    <row r="13" spans="1:26" ht="15.75" thickBot="1">
      <c r="A13" s="49" t="s">
        <v>57</v>
      </c>
      <c r="B13" s="49" t="s">
        <v>127</v>
      </c>
      <c r="C13" s="23"/>
      <c r="D13" s="52">
        <f ca="1">SUMIF(SharesElab!$B$2:$B$79,Apt_RSD_share!$A13,SharesElab!C$2:C$79)</f>
        <v>0.29220185817808386</v>
      </c>
      <c r="E13" s="46">
        <f t="shared" ca="1" si="0"/>
        <v>0.23376148654246709</v>
      </c>
      <c r="F13" s="46">
        <f t="shared" ca="1" si="1"/>
        <v>0.18700918923397372</v>
      </c>
      <c r="G13" s="46">
        <f t="shared" ca="1" si="2"/>
        <v>6.1279171128188537E-2</v>
      </c>
      <c r="H13" s="46">
        <f t="shared" ca="1" si="3"/>
        <v>2.0079958795284833E-2</v>
      </c>
      <c r="I13" s="46">
        <f t="shared" ca="1" si="4"/>
        <v>2.3150616306703329E-4</v>
      </c>
      <c r="J13" s="46">
        <f t="shared" ca="1" si="5"/>
        <v>2.6690843384900269E-6</v>
      </c>
      <c r="K13" s="23"/>
      <c r="L13" s="47">
        <f t="shared" ca="1" si="6"/>
        <v>0.35064222981370063</v>
      </c>
      <c r="M13" s="47">
        <f t="shared" ca="1" si="7"/>
        <v>0.42077067577644073</v>
      </c>
      <c r="N13" s="47">
        <f t="shared" ca="1" si="8"/>
        <v>0.9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6">
        <v>0</v>
      </c>
      <c r="T13" s="86">
        <v>0.9</v>
      </c>
    </row>
    <row r="14" spans="1:26" ht="15.75" thickBot="1">
      <c r="A14" s="49" t="s">
        <v>58</v>
      </c>
      <c r="B14" s="49" t="s">
        <v>128</v>
      </c>
      <c r="C14" s="23"/>
      <c r="D14" s="52">
        <f ca="1">SUMIF(SharesElab!$B$2:$B$79,Apt_RSD_share!$A14,SharesElab!C$2:C$79)+D15*Z9</f>
        <v>1.0636381907825329E-2</v>
      </c>
      <c r="E14" s="46">
        <f t="shared" ca="1" si="0"/>
        <v>8.509105526260264E-3</v>
      </c>
      <c r="F14" s="46">
        <f t="shared" ca="1" si="1"/>
        <v>6.8072844210082121E-3</v>
      </c>
      <c r="G14" s="46">
        <f t="shared" ca="1" si="2"/>
        <v>2.2306109590759723E-3</v>
      </c>
      <c r="H14" s="46">
        <f t="shared" ca="1" si="3"/>
        <v>7.3092659907001507E-4</v>
      </c>
      <c r="I14" s="46">
        <f t="shared" ca="1" si="4"/>
        <v>8.4270099435696908E-6</v>
      </c>
      <c r="J14" s="46">
        <f t="shared" ca="1" si="5"/>
        <v>9.7156809834772499E-8</v>
      </c>
      <c r="K14" s="23"/>
      <c r="L14" s="47">
        <f t="shared" ca="1" si="6"/>
        <v>1.2763658289390394E-2</v>
      </c>
      <c r="M14" s="47">
        <f t="shared" ca="1" si="7"/>
        <v>1.5316389947268473E-2</v>
      </c>
      <c r="N14" s="47">
        <f t="shared" ca="1" si="8"/>
        <v>3.8112079433587083E-2</v>
      </c>
      <c r="O14" s="47">
        <f t="shared" ca="1" si="9"/>
        <v>9.4835049496183405E-2</v>
      </c>
      <c r="P14" s="47">
        <f t="shared" ca="1" si="10"/>
        <v>0.9</v>
      </c>
      <c r="Q14" s="47">
        <f t="shared" ca="1" si="11"/>
        <v>0.9</v>
      </c>
      <c r="S14" s="86">
        <v>0</v>
      </c>
      <c r="T14" s="86">
        <v>0.9</v>
      </c>
    </row>
    <row r="15" spans="1:26" ht="15.75" thickBot="1">
      <c r="A15" s="49" t="s">
        <v>59</v>
      </c>
      <c r="B15" s="49" t="s">
        <v>129</v>
      </c>
      <c r="C15" s="23"/>
      <c r="D15" s="52">
        <f ca="1">SUMIF(SharesElab!$B$2:$B$79,Apt_RSD_share!$A15,SharesElab!C$2:C$79)</f>
        <v>1.3664060800198585E-2</v>
      </c>
      <c r="E15" s="46">
        <f t="shared" ca="1" si="0"/>
        <v>1.0931248640158868E-2</v>
      </c>
      <c r="F15" s="46">
        <f t="shared" ca="1" si="1"/>
        <v>8.7449989121270964E-3</v>
      </c>
      <c r="G15" s="46">
        <f t="shared" ca="1" si="2"/>
        <v>2.8655612435258084E-3</v>
      </c>
      <c r="H15" s="46">
        <f t="shared" ca="1" si="3"/>
        <v>9.3898710827853746E-4</v>
      </c>
      <c r="I15" s="46">
        <f t="shared" ca="1" si="4"/>
        <v>1.0825784296829261E-5</v>
      </c>
      <c r="J15" s="46">
        <f t="shared" ca="1" si="5"/>
        <v>1.2481279520049597E-7</v>
      </c>
      <c r="K15" s="23"/>
      <c r="L15" s="47">
        <f t="shared" ca="1" si="6"/>
        <v>1.6396872960238302E-2</v>
      </c>
      <c r="M15" s="47">
        <f t="shared" ca="1" si="7"/>
        <v>1.9676247552285961E-2</v>
      </c>
      <c r="N15" s="47">
        <f t="shared" ca="1" si="8"/>
        <v>4.8960800309304199E-2</v>
      </c>
      <c r="O15" s="47">
        <f t="shared" ca="1" si="9"/>
        <v>0.12183013862564782</v>
      </c>
      <c r="P15" s="47">
        <f t="shared" ca="1" si="10"/>
        <v>0.9</v>
      </c>
      <c r="Q15" s="47">
        <f t="shared" ca="1" si="11"/>
        <v>0.9</v>
      </c>
      <c r="S15" s="86">
        <v>0</v>
      </c>
      <c r="T15" s="86">
        <v>0.9</v>
      </c>
    </row>
    <row r="16" spans="1:26" ht="15.75" thickBot="1">
      <c r="A16" s="49" t="s">
        <v>60</v>
      </c>
      <c r="B16" s="49" t="s">
        <v>130</v>
      </c>
      <c r="C16" s="23"/>
      <c r="D16" s="52">
        <f ca="1">SUMIF(SharesElab!$B$2:$B$79,Apt_RSD_share!$A16,SharesElab!C$2:C$79)+D15*Z10</f>
        <v>2.3279004737369836E-3</v>
      </c>
      <c r="E16" s="46">
        <f t="shared" ca="1" si="0"/>
        <v>1.8623203789895869E-3</v>
      </c>
      <c r="F16" s="46">
        <f t="shared" ca="1" si="1"/>
        <v>1.4898563031916698E-3</v>
      </c>
      <c r="G16" s="46">
        <f t="shared" ca="1" si="2"/>
        <v>4.8819611342984661E-4</v>
      </c>
      <c r="H16" s="46">
        <f t="shared" ca="1" si="3"/>
        <v>1.5997210244869225E-4</v>
      </c>
      <c r="I16" s="46">
        <f t="shared" ca="1" si="4"/>
        <v>1.8443527705026732E-6</v>
      </c>
      <c r="J16" s="46">
        <f t="shared" ca="1" si="5"/>
        <v>2.1263939711937536E-8</v>
      </c>
      <c r="K16" s="23"/>
      <c r="L16" s="47">
        <f t="shared" ca="1" si="6"/>
        <v>2.7934805684843803E-3</v>
      </c>
      <c r="M16" s="47">
        <f t="shared" ca="1" si="7"/>
        <v>3.3521766821812565E-3</v>
      </c>
      <c r="N16" s="47">
        <f t="shared" ca="1" si="8"/>
        <v>8.3412882818052637E-3</v>
      </c>
      <c r="O16" s="47">
        <f t="shared" ca="1" si="9"/>
        <v>2.0755794457381668E-2</v>
      </c>
      <c r="P16" s="47">
        <f t="shared" ca="1" si="10"/>
        <v>0.79572734402172851</v>
      </c>
      <c r="Q16" s="47">
        <f t="shared" ca="1" si="11"/>
        <v>0.9</v>
      </c>
      <c r="S16" s="86">
        <v>0</v>
      </c>
      <c r="T16" s="86">
        <v>0.9</v>
      </c>
    </row>
    <row r="17" spans="1:22" ht="15.75" thickBot="1">
      <c r="A17" s="49" t="s">
        <v>61</v>
      </c>
      <c r="B17" s="49" t="s">
        <v>131</v>
      </c>
      <c r="C17" s="23"/>
      <c r="D17" s="52">
        <f ca="1">SUMIF(SharesElab!$B$2:$B$79,Apt_RSD_share!$A17,SharesElab!C$2:C$79)</f>
        <v>4.3707146230673542E-3</v>
      </c>
      <c r="E17" s="46">
        <f t="shared" ca="1" si="0"/>
        <v>3.4965716984538837E-3</v>
      </c>
      <c r="F17" s="46">
        <f t="shared" ca="1" si="1"/>
        <v>2.7972573587631074E-3</v>
      </c>
      <c r="G17" s="46">
        <f t="shared" ca="1" si="2"/>
        <v>9.1660529131949546E-4</v>
      </c>
      <c r="H17" s="46">
        <f t="shared" ca="1" si="3"/>
        <v>3.0035322185957249E-4</v>
      </c>
      <c r="I17" s="46">
        <f t="shared" ca="1" si="4"/>
        <v>3.4628368845985314E-6</v>
      </c>
      <c r="J17" s="46">
        <f t="shared" ca="1" si="5"/>
        <v>3.9923791111994342E-8</v>
      </c>
      <c r="K17" s="23"/>
      <c r="L17" s="47">
        <f t="shared" ca="1" si="6"/>
        <v>5.2448575476808246E-3</v>
      </c>
      <c r="M17" s="47">
        <f t="shared" ca="1" si="7"/>
        <v>6.2938290572169897E-3</v>
      </c>
      <c r="N17" s="47">
        <f t="shared" ca="1" si="8"/>
        <v>1.5661060719654177E-2</v>
      </c>
      <c r="O17" s="47">
        <f t="shared" ca="1" si="9"/>
        <v>3.8969730609929878E-2</v>
      </c>
      <c r="P17" s="47">
        <f t="shared" ca="1" si="10"/>
        <v>0.25</v>
      </c>
      <c r="Q17" s="47">
        <f t="shared" ca="1" si="11"/>
        <v>0.25</v>
      </c>
      <c r="S17" s="86">
        <v>0</v>
      </c>
      <c r="T17" s="86">
        <v>0.25</v>
      </c>
      <c r="V17" s="81" t="s">
        <v>296</v>
      </c>
    </row>
    <row r="18" spans="1:22" ht="15">
      <c r="A18" s="49" t="s">
        <v>62</v>
      </c>
      <c r="B18" s="49" t="s">
        <v>132</v>
      </c>
      <c r="C18" s="23"/>
      <c r="D18" s="52">
        <f ca="1">SUMIF(SharesElab!$B$2:$B$79,Apt_RSD_share!$A18,SharesElab!C$2:C$79)</f>
        <v>9.5130204505146018E-2</v>
      </c>
      <c r="E18" s="46">
        <f t="shared" ca="1" si="0"/>
        <v>7.6104163604116815E-2</v>
      </c>
      <c r="F18" s="46">
        <f t="shared" ca="1" si="1"/>
        <v>6.0883330883293466E-2</v>
      </c>
      <c r="G18" s="46">
        <f t="shared" ca="1" si="2"/>
        <v>1.9950249863837612E-2</v>
      </c>
      <c r="H18" s="46">
        <f t="shared" ca="1" si="3"/>
        <v>6.5372978753823136E-3</v>
      </c>
      <c r="I18" s="46">
        <f t="shared" ca="1" si="4"/>
        <v>7.5369913025489363E-5</v>
      </c>
      <c r="J18" s="46">
        <f t="shared" ca="1" si="5"/>
        <v>8.6895593527434592E-7</v>
      </c>
      <c r="K18" s="23"/>
      <c r="L18" s="47">
        <f t="shared" ca="1" si="6"/>
        <v>0.11415624540617522</v>
      </c>
      <c r="M18" s="47">
        <f t="shared" ca="1" si="7"/>
        <v>0.13698749448741027</v>
      </c>
      <c r="N18" s="47">
        <f t="shared" ca="1" si="8"/>
        <v>0.34086872228291265</v>
      </c>
      <c r="O18" s="47">
        <f t="shared" ca="1" si="9"/>
        <v>0.8481904590310172</v>
      </c>
      <c r="P18" s="47">
        <f t="shared" ca="1" si="10"/>
        <v>0.9</v>
      </c>
      <c r="Q18" s="47">
        <f t="shared" ca="1" si="11"/>
        <v>0.9</v>
      </c>
      <c r="S18" s="86">
        <v>0</v>
      </c>
      <c r="T18" s="86">
        <v>0.9</v>
      </c>
      <c r="V18" s="87">
        <f ca="1">SUM(D6:D18)-D15</f>
        <v>1.0000000000000002</v>
      </c>
    </row>
    <row r="19" spans="1:22" ht="15">
      <c r="A19" s="43" t="s">
        <v>33</v>
      </c>
      <c r="B19" s="43"/>
      <c r="C19" s="23"/>
      <c r="D19" s="44" t="s">
        <v>39</v>
      </c>
      <c r="E19" s="79" t="s">
        <v>40</v>
      </c>
      <c r="F19" s="79"/>
      <c r="G19" s="79"/>
      <c r="H19" s="79"/>
      <c r="I19" s="79"/>
      <c r="J19" s="51"/>
      <c r="K19" s="23"/>
      <c r="L19" s="79" t="s">
        <v>41</v>
      </c>
      <c r="M19" s="79"/>
      <c r="N19" s="79"/>
      <c r="O19" s="79"/>
      <c r="P19" s="79"/>
    </row>
    <row r="20" spans="1:22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81" t="s">
        <v>291</v>
      </c>
      <c r="T20" s="81" t="s">
        <v>292</v>
      </c>
    </row>
    <row r="21" spans="1:22" ht="15.75" thickBot="1">
      <c r="A21" s="30" t="s">
        <v>63</v>
      </c>
      <c r="B21" s="30" t="s">
        <v>133</v>
      </c>
      <c r="C21" s="23"/>
      <c r="D21" s="45">
        <f ca="1">SUMIF(SharesElab!$B$2:$B$79,Apt_RSD_share!$A21,SharesElab!C$2:C$79)+D30*Z8</f>
        <v>1.517546996569146E-3</v>
      </c>
      <c r="E21" s="46">
        <f ca="1">IF($D21=0,"",MAX($D21*(1-$S$4)^($E$5-$D$5),S21))</f>
        <v>1.2140375972553169E-3</v>
      </c>
      <c r="F21" s="46">
        <f ca="1">IF($D21=0,"",MAX($D21*(1-$S$4)^($F$5-$D$5),S21))</f>
        <v>9.7123007780425361E-4</v>
      </c>
      <c r="G21" s="46">
        <f ca="1">IF($D21=0,"",MAX($D21*(1-$S$4)^($G$5-$D$5),S21))</f>
        <v>3.18252671894898E-4</v>
      </c>
      <c r="H21" s="46">
        <f ca="1">IF($D21=0,"",MAX($D21*(1-$S$4)^($H$5-$D$5),S21))</f>
        <v>1.0428503552652025E-4</v>
      </c>
      <c r="I21" s="46">
        <f ca="1">IF($D21=0,"",MAX($D21*(1-$S$4)^($I$5-$D$5),S21))</f>
        <v>1.2023246006721446E-6</v>
      </c>
      <c r="J21" s="46">
        <f ca="1">IF($D21=0,"",MAX($D21*(1-$S$4)^($J$5-$D$5),S21))</f>
        <v>1.3861858876327586E-8</v>
      </c>
      <c r="K21" s="23"/>
      <c r="L21" s="47">
        <f ca="1">IF($D21=0,"",MIN($D21*(1+$S$4)^($L$5-$D$5),T21))</f>
        <v>1.8210563958829752E-3</v>
      </c>
      <c r="M21" s="47">
        <f ca="1">IF($D21=0,"",MIN($D21*(1+$S$4)^($M$5-$D$5),T21))</f>
        <v>2.1852676750595702E-3</v>
      </c>
      <c r="N21" s="47">
        <f ca="1">IF($D21=0,"",MIN($D21*(1+$S$4)^($N$5-$D$5),T21))</f>
        <v>5.4376452612042298E-3</v>
      </c>
      <c r="O21" s="47">
        <f ca="1">IF($D21=0,"",MIN($D21*(1+$S$4)^($O$5-$D$5),T21))</f>
        <v>1.3530601456359707E-2</v>
      </c>
      <c r="P21" s="47">
        <f ca="1">IF($D21=0,"",MIN($D21*(1+$S$4)^($P$5-$D$5),T21))</f>
        <v>0.51873078537143358</v>
      </c>
      <c r="Q21" s="47">
        <f ca="1">IF($D21=0,"",MIN($D21*(1+$S$4)^($Q$5-$D$5),T21))</f>
        <v>0.9</v>
      </c>
      <c r="S21" s="86">
        <v>0</v>
      </c>
      <c r="T21" s="86">
        <v>0.9</v>
      </c>
    </row>
    <row r="22" spans="1:22" ht="15.75" thickBot="1">
      <c r="A22" s="49" t="s">
        <v>64</v>
      </c>
      <c r="B22" s="49" t="s">
        <v>134</v>
      </c>
      <c r="C22" s="23"/>
      <c r="D22" s="45">
        <f ca="1">SUMIF(SharesElab!$B$2:$B$79,Apt_RSD_share!$A22,SharesElab!C$2:C$79)</f>
        <v>1.6126048586920007E-5</v>
      </c>
      <c r="E22" s="46">
        <f t="shared" ref="E22:E33" ca="1" si="12">IF($D22=0,"",MAX($D22*(1-$S$4)^($E$5-$D$5),S22))</f>
        <v>1.2900838869536006E-5</v>
      </c>
      <c r="F22" s="46">
        <f t="shared" ref="F22:F33" ca="1" si="13">IF($D22=0,"",MAX($D22*(1-$S$4)^($F$5-$D$5),S22))</f>
        <v>1.0320671095628807E-5</v>
      </c>
      <c r="G22" s="46">
        <f t="shared" ref="G22:G33" ca="1" si="14">IF($D22=0,"",MAX($D22*(1-$S$4)^($G$5-$D$5),S22))</f>
        <v>3.3818775046156493E-6</v>
      </c>
      <c r="H22" s="46">
        <f t="shared" ref="H22:H33" ca="1" si="15">IF($D22=0,"",MAX($D22*(1-$S$4)^($H$5-$D$5),S22))</f>
        <v>1.1081736207124566E-6</v>
      </c>
      <c r="I22" s="46">
        <f t="shared" ref="I22:I33" ca="1" si="16">IF($D22=0,"",MAX($D22*(1-$S$4)^($I$5-$D$5),S22))</f>
        <v>1.2776371981574255E-8</v>
      </c>
      <c r="J22" s="46">
        <f t="shared" ref="J22:J33" ca="1" si="17">IF($D22=0,"",MAX($D22*(1-$S$4)^($J$5-$D$5),S22))</f>
        <v>1.4730154008413387E-10</v>
      </c>
      <c r="K22" s="23"/>
      <c r="L22" s="47">
        <f t="shared" ref="L22:L33" ca="1" si="18">IF($D22=0,"",MIN($D22*(1+$S$4)^($L$5-$D$5),T22))</f>
        <v>1.9351258304304007E-5</v>
      </c>
      <c r="M22" s="47">
        <f t="shared" ref="M22:M33" ca="1" si="19">IF($D22=0,"",MIN($D22*(1+$S$4)^($M$5-$D$5),T22))</f>
        <v>2.322150996516481E-5</v>
      </c>
      <c r="N22" s="47">
        <f t="shared" ref="N22:N33" ca="1" si="20">IF($D22=0,"",MIN($D22*(1+$S$4)^($N$5-$D$5),T22))</f>
        <v>5.7782547676518892E-5</v>
      </c>
      <c r="O22" s="47">
        <f t="shared" ref="O22:O33" ca="1" si="21">IF($D22=0,"",MIN($D22*(1+$S$4)^($O$5-$D$5),T22))</f>
        <v>1.4378146903443547E-4</v>
      </c>
      <c r="P22" s="47">
        <f t="shared" ref="P22:P33" ca="1" si="22">IF($D22=0,"",MIN($D22*(1+$S$4)^($P$5-$D$5),T22))</f>
        <v>5.5122364363954391E-3</v>
      </c>
      <c r="Q22" s="47">
        <f t="shared" ref="Q22:Q33" ca="1" si="23">IF($D22=0,"",MIN($D22*(1+$S$4)^($Q$5-$D$5),T22))</f>
        <v>0.21132591518764071</v>
      </c>
      <c r="S22" s="86">
        <v>0</v>
      </c>
      <c r="T22" s="86">
        <v>0.9</v>
      </c>
    </row>
    <row r="23" spans="1:22" ht="15.75" thickBot="1">
      <c r="A23" s="49" t="s">
        <v>65</v>
      </c>
      <c r="B23" s="49" t="s">
        <v>135</v>
      </c>
      <c r="C23" s="23"/>
      <c r="D23" s="45">
        <f ca="1">SUMIF(SharesElab!$B$2:$B$79,Apt_RSD_share!$A23,SharesElab!C$2:C$79)</f>
        <v>1.4571575502737083E-5</v>
      </c>
      <c r="E23" s="46">
        <f t="shared" ca="1" si="12"/>
        <v>1.1657260402189666E-5</v>
      </c>
      <c r="F23" s="46">
        <f t="shared" ca="1" si="13"/>
        <v>9.3258083217517347E-6</v>
      </c>
      <c r="G23" s="46">
        <f t="shared" ca="1" si="14"/>
        <v>3.0558808708716101E-6</v>
      </c>
      <c r="H23" s="46">
        <f t="shared" ca="1" si="15"/>
        <v>1.0013510437672099E-6</v>
      </c>
      <c r="I23" s="46">
        <f t="shared" ca="1" si="16"/>
        <v>1.1544791520197307E-8</v>
      </c>
      <c r="J23" s="46">
        <f t="shared" ca="1" si="17"/>
        <v>1.3310238409838279E-10</v>
      </c>
      <c r="K23" s="23"/>
      <c r="L23" s="47">
        <f t="shared" ca="1" si="18"/>
        <v>1.7485890603284499E-5</v>
      </c>
      <c r="M23" s="47">
        <f t="shared" ca="1" si="19"/>
        <v>2.0983068723941399E-5</v>
      </c>
      <c r="N23" s="47">
        <f t="shared" ca="1" si="20"/>
        <v>5.2212589567157858E-5</v>
      </c>
      <c r="O23" s="47">
        <f t="shared" ca="1" si="21"/>
        <v>1.2992163087175023E-4</v>
      </c>
      <c r="P23" s="47">
        <f t="shared" ca="1" si="22"/>
        <v>4.9808835058964447E-3</v>
      </c>
      <c r="Q23" s="47">
        <f t="shared" ca="1" si="23"/>
        <v>0.19095511911947302</v>
      </c>
      <c r="S23" s="86">
        <v>0</v>
      </c>
      <c r="T23" s="86">
        <v>0.9</v>
      </c>
    </row>
    <row r="24" spans="1:22" ht="15.75" thickBot="1">
      <c r="A24" s="49" t="s">
        <v>66</v>
      </c>
      <c r="B24" s="49" t="s">
        <v>125</v>
      </c>
      <c r="C24" s="23"/>
      <c r="D24" s="45">
        <f ca="1">SUMIF(SharesElab!$B$2:$B$79,Apt_RSD_share!$A24,SharesElab!C$2:C$79)</f>
        <v>1.2338667144327216E-2</v>
      </c>
      <c r="E24" s="46">
        <f t="shared" ca="1" si="12"/>
        <v>9.8709337154617733E-3</v>
      </c>
      <c r="F24" s="46">
        <f t="shared" ca="1" si="13"/>
        <v>7.8967469723694207E-3</v>
      </c>
      <c r="G24" s="46">
        <f t="shared" ca="1" si="14"/>
        <v>2.587606047906013E-3</v>
      </c>
      <c r="H24" s="46">
        <f t="shared" ca="1" si="15"/>
        <v>8.4790674977784284E-4</v>
      </c>
      <c r="I24" s="46">
        <f t="shared" ca="1" si="16"/>
        <v>9.77569925720174E-6</v>
      </c>
      <c r="J24" s="46">
        <f t="shared" ca="1" si="17"/>
        <v>1.1270613896197091E-7</v>
      </c>
      <c r="K24" s="23"/>
      <c r="L24" s="47">
        <f t="shared" ca="1" si="18"/>
        <v>1.4806400573192659E-2</v>
      </c>
      <c r="M24" s="47">
        <f t="shared" ca="1" si="19"/>
        <v>1.7767680687831192E-2</v>
      </c>
      <c r="N24" s="47">
        <f t="shared" ca="1" si="20"/>
        <v>4.4211675209144104E-2</v>
      </c>
      <c r="O24" s="47">
        <f t="shared" ca="1" si="21"/>
        <v>0.11001279565641744</v>
      </c>
      <c r="P24" s="47">
        <f t="shared" ca="1" si="22"/>
        <v>0.9</v>
      </c>
      <c r="Q24" s="47">
        <f t="shared" ca="1" si="23"/>
        <v>0.9</v>
      </c>
      <c r="S24" s="86">
        <v>0</v>
      </c>
      <c r="T24" s="86">
        <v>0.9</v>
      </c>
    </row>
    <row r="25" spans="1:22" ht="15.75" thickBot="1">
      <c r="A25" s="49" t="s">
        <v>67</v>
      </c>
      <c r="B25" s="49" t="s">
        <v>36</v>
      </c>
      <c r="C25" s="23"/>
      <c r="D25" s="45">
        <f ca="1">SUMIF(SharesElab!$B$2:$B$79,Apt_RSD_share!$A25,SharesElab!C$2:C$79)</f>
        <v>0.18080501990386399</v>
      </c>
      <c r="E25" s="46">
        <f t="shared" ca="1" si="12"/>
        <v>0.1446440159230912</v>
      </c>
      <c r="F25" s="46">
        <f t="shared" ca="1" si="13"/>
        <v>0.11571521273847298</v>
      </c>
      <c r="G25" s="46">
        <f t="shared" ca="1" si="14"/>
        <v>3.7917560910142846E-2</v>
      </c>
      <c r="H25" s="46">
        <f t="shared" ca="1" si="15"/>
        <v>1.2424826359035615E-2</v>
      </c>
      <c r="I25" s="46">
        <f t="shared" ca="1" si="16"/>
        <v>1.4324849500338185E-4</v>
      </c>
      <c r="J25" s="46">
        <f t="shared" ca="1" si="17"/>
        <v>1.6515427039196578E-6</v>
      </c>
      <c r="K25" s="23"/>
      <c r="L25" s="47">
        <f t="shared" ca="1" si="18"/>
        <v>0.21696602388463679</v>
      </c>
      <c r="M25" s="47">
        <f t="shared" ca="1" si="19"/>
        <v>0.26035922866156413</v>
      </c>
      <c r="N25" s="47">
        <f t="shared" ca="1" si="20"/>
        <v>0.64785707586314323</v>
      </c>
      <c r="O25" s="47">
        <f t="shared" ca="1" si="21"/>
        <v>0.9</v>
      </c>
      <c r="P25" s="47">
        <f t="shared" ca="1" si="22"/>
        <v>0.9</v>
      </c>
      <c r="Q25" s="47">
        <f t="shared" ca="1" si="23"/>
        <v>0.9</v>
      </c>
      <c r="S25" s="86">
        <v>0</v>
      </c>
      <c r="T25" s="86">
        <v>0.9</v>
      </c>
    </row>
    <row r="26" spans="1:22" ht="15.75" thickBot="1">
      <c r="A26" s="49" t="s">
        <v>68</v>
      </c>
      <c r="B26" s="49" t="s">
        <v>36</v>
      </c>
      <c r="C26" s="23"/>
      <c r="D26" s="45">
        <f ca="1">SUMIF(SharesElab!$B$2:$B$79,Apt_RSD_share!$A26,SharesElab!C$2:C$79)</f>
        <v>0.55397429163227885</v>
      </c>
      <c r="E26" s="46">
        <f t="shared" ca="1" si="12"/>
        <v>0.4431794333058231</v>
      </c>
      <c r="F26" s="46">
        <f t="shared" ca="1" si="13"/>
        <v>0.35454354664465854</v>
      </c>
      <c r="G26" s="46">
        <f t="shared" ca="1" si="14"/>
        <v>0.11617682936452177</v>
      </c>
      <c r="H26" s="46">
        <f t="shared" ca="1" si="15"/>
        <v>3.8068823446166522E-2</v>
      </c>
      <c r="I26" s="46">
        <f t="shared" ca="1" si="16"/>
        <v>4.389036520616681E-4</v>
      </c>
      <c r="J26" s="46">
        <f t="shared" ca="1" si="17"/>
        <v>5.0602145891237953E-6</v>
      </c>
      <c r="K26" s="23"/>
      <c r="L26" s="47">
        <f t="shared" ca="1" si="18"/>
        <v>0.6647691499587346</v>
      </c>
      <c r="M26" s="47">
        <f t="shared" ca="1" si="19"/>
        <v>0.79772297995048147</v>
      </c>
      <c r="N26" s="47">
        <f t="shared" ca="1" si="20"/>
        <v>0.9</v>
      </c>
      <c r="O26" s="47">
        <f t="shared" ca="1" si="21"/>
        <v>0.9</v>
      </c>
      <c r="P26" s="47">
        <f t="shared" ca="1" si="22"/>
        <v>0.9</v>
      </c>
      <c r="Q26" s="47">
        <f t="shared" ca="1" si="23"/>
        <v>0.9</v>
      </c>
      <c r="S26" s="86">
        <v>0</v>
      </c>
      <c r="T26" s="86">
        <v>0.9</v>
      </c>
    </row>
    <row r="27" spans="1:22" ht="15.75" thickBot="1">
      <c r="A27" s="49" t="s">
        <v>69</v>
      </c>
      <c r="B27" s="49" t="s">
        <v>126</v>
      </c>
      <c r="C27" s="23"/>
      <c r="D27" s="45">
        <f ca="1">SUMIF(SharesElab!$B$2:$B$79,Apt_RSD_share!$A27,SharesElab!C$2:C$79)</f>
        <v>2.1777894492855547E-2</v>
      </c>
      <c r="E27" s="46">
        <f t="shared" ca="1" si="12"/>
        <v>1.7422315594284438E-2</v>
      </c>
      <c r="F27" s="46">
        <f t="shared" ca="1" si="13"/>
        <v>1.3937852475427552E-2</v>
      </c>
      <c r="G27" s="46">
        <f t="shared" ca="1" si="14"/>
        <v>4.5671554991481029E-3</v>
      </c>
      <c r="H27" s="46">
        <f t="shared" ca="1" si="15"/>
        <v>1.4965655139608514E-3</v>
      </c>
      <c r="I27" s="46">
        <f t="shared" ca="1" si="16"/>
        <v>1.7254225640984675E-5</v>
      </c>
      <c r="J27" s="46">
        <f t="shared" ca="1" si="17"/>
        <v>1.9892767786830137E-7</v>
      </c>
      <c r="K27" s="23"/>
      <c r="L27" s="47">
        <f t="shared" ca="1" si="18"/>
        <v>2.6133473391426656E-2</v>
      </c>
      <c r="M27" s="47">
        <f t="shared" ca="1" si="19"/>
        <v>3.1360168069711987E-2</v>
      </c>
      <c r="N27" s="47">
        <f t="shared" ca="1" si="20"/>
        <v>7.8034133411225726E-2</v>
      </c>
      <c r="O27" s="47">
        <f t="shared" ca="1" si="21"/>
        <v>0.19417389484982117</v>
      </c>
      <c r="P27" s="47">
        <f t="shared" ca="1" si="22"/>
        <v>0.9</v>
      </c>
      <c r="Q27" s="47">
        <f t="shared" ca="1" si="23"/>
        <v>0.9</v>
      </c>
      <c r="S27" s="86">
        <v>0</v>
      </c>
      <c r="T27" s="86">
        <v>0.9</v>
      </c>
    </row>
    <row r="28" spans="1:22" ht="15.75" thickBot="1">
      <c r="A28" s="49" t="s">
        <v>70</v>
      </c>
      <c r="B28" s="49" t="s">
        <v>127</v>
      </c>
      <c r="C28" s="23"/>
      <c r="D28" s="45">
        <f ca="1">SUMIF(SharesElab!$B$2:$B$79,Apt_RSD_share!$A28,SharesElab!C$2:C$79)</f>
        <v>0.21892393676330665</v>
      </c>
      <c r="E28" s="46">
        <f t="shared" ca="1" si="12"/>
        <v>0.17513914941064535</v>
      </c>
      <c r="F28" s="46">
        <f t="shared" ca="1" si="13"/>
        <v>0.1401113195285163</v>
      </c>
      <c r="G28" s="46">
        <f t="shared" ca="1" si="14"/>
        <v>4.5911677183104245E-2</v>
      </c>
      <c r="H28" s="46">
        <f t="shared" ca="1" si="15"/>
        <v>1.5044338379359607E-2</v>
      </c>
      <c r="I28" s="46">
        <f t="shared" ca="1" si="16"/>
        <v>1.7344941240145849E-4</v>
      </c>
      <c r="J28" s="46">
        <f t="shared" ca="1" si="17"/>
        <v>1.9997355751906346E-6</v>
      </c>
      <c r="K28" s="23"/>
      <c r="L28" s="47">
        <f t="shared" ca="1" si="18"/>
        <v>0.26270872411596796</v>
      </c>
      <c r="M28" s="47">
        <f t="shared" ca="1" si="19"/>
        <v>0.31525046893916159</v>
      </c>
      <c r="N28" s="47">
        <f t="shared" ca="1" si="20"/>
        <v>0.78444404687069447</v>
      </c>
      <c r="O28" s="47">
        <f t="shared" ca="1" si="21"/>
        <v>0.9</v>
      </c>
      <c r="P28" s="47">
        <f t="shared" ca="1" si="22"/>
        <v>0.9</v>
      </c>
      <c r="Q28" s="47">
        <f t="shared" ca="1" si="23"/>
        <v>0.9</v>
      </c>
      <c r="S28" s="86">
        <v>0</v>
      </c>
      <c r="T28" s="86">
        <v>0.9</v>
      </c>
    </row>
    <row r="29" spans="1:22" ht="15.75" thickBot="1">
      <c r="A29" s="49" t="s">
        <v>71</v>
      </c>
      <c r="B29" s="49" t="s">
        <v>128</v>
      </c>
      <c r="C29" s="23"/>
      <c r="D29" s="45">
        <f ca="1">SUMIF(SharesElab!$B$2:$B$79,Apt_RSD_share!$A29,SharesElab!C$2:C$79)+D30*Z9</f>
        <v>1.4691258159708794E-3</v>
      </c>
      <c r="E29" s="46">
        <f t="shared" ca="1" si="12"/>
        <v>1.1753006527767036E-3</v>
      </c>
      <c r="F29" s="46">
        <f t="shared" ca="1" si="13"/>
        <v>9.4024052222136301E-4</v>
      </c>
      <c r="G29" s="46">
        <f t="shared" ca="1" si="14"/>
        <v>3.0809801432149638E-4</v>
      </c>
      <c r="H29" s="46">
        <f t="shared" ca="1" si="15"/>
        <v>1.00957557332868E-4</v>
      </c>
      <c r="I29" s="46">
        <f t="shared" ca="1" si="16"/>
        <v>1.1639613890164244E-6</v>
      </c>
      <c r="J29" s="46">
        <f t="shared" ca="1" si="17"/>
        <v>1.3419561159290946E-8</v>
      </c>
      <c r="K29" s="23"/>
      <c r="L29" s="47">
        <f t="shared" ca="1" si="18"/>
        <v>1.7629509791650551E-3</v>
      </c>
      <c r="M29" s="47">
        <f t="shared" ca="1" si="19"/>
        <v>2.1155411749980662E-3</v>
      </c>
      <c r="N29" s="47">
        <f t="shared" ca="1" si="20"/>
        <v>5.2641434165711879E-3</v>
      </c>
      <c r="O29" s="47">
        <f t="shared" ca="1" si="21"/>
        <v>1.3098873346322416E-2</v>
      </c>
      <c r="P29" s="47">
        <f t="shared" ca="1" si="22"/>
        <v>0.50217936581267431</v>
      </c>
      <c r="Q29" s="47">
        <f t="shared" ca="1" si="23"/>
        <v>0.9</v>
      </c>
      <c r="S29" s="86">
        <v>0</v>
      </c>
      <c r="T29" s="86">
        <v>0.9</v>
      </c>
    </row>
    <row r="30" spans="1:22" ht="15.75" thickBot="1">
      <c r="A30" s="49" t="s">
        <v>72</v>
      </c>
      <c r="B30" s="49" t="s">
        <v>129</v>
      </c>
      <c r="C30" s="23"/>
      <c r="D30" s="45">
        <f ca="1">SUMIF(SharesElab!$B$2:$B$79,Apt_RSD_share!$A30,SharesElab!C$2:C$79)</f>
        <v>1.8895689411368404E-3</v>
      </c>
      <c r="E30" s="46">
        <f t="shared" ca="1" si="12"/>
        <v>1.5116551529094724E-3</v>
      </c>
      <c r="F30" s="46">
        <f t="shared" ca="1" si="13"/>
        <v>1.2093241223275781E-3</v>
      </c>
      <c r="G30" s="46">
        <f t="shared" ca="1" si="14"/>
        <v>3.96271328404301E-4</v>
      </c>
      <c r="H30" s="46">
        <f t="shared" ca="1" si="15"/>
        <v>1.2985018889152144E-4</v>
      </c>
      <c r="I30" s="46">
        <f t="shared" ca="1" si="16"/>
        <v>1.4970707515029649E-6</v>
      </c>
      <c r="J30" s="46">
        <f t="shared" ca="1" si="17"/>
        <v>1.7260050633257055E-8</v>
      </c>
      <c r="K30" s="23"/>
      <c r="L30" s="47">
        <f t="shared" ca="1" si="18"/>
        <v>2.2674827293642083E-3</v>
      </c>
      <c r="M30" s="47">
        <f t="shared" ca="1" si="19"/>
        <v>2.7209792752370503E-3</v>
      </c>
      <c r="N30" s="47">
        <f t="shared" ca="1" si="20"/>
        <v>6.7706671501578559E-3</v>
      </c>
      <c r="O30" s="47">
        <f t="shared" ca="1" si="21"/>
        <v>1.6847586483080795E-2</v>
      </c>
      <c r="P30" s="47">
        <f t="shared" ca="1" si="22"/>
        <v>0.64589603028133968</v>
      </c>
      <c r="Q30" s="47">
        <f t="shared" ca="1" si="23"/>
        <v>0.9</v>
      </c>
      <c r="S30" s="86">
        <v>0</v>
      </c>
      <c r="T30" s="86">
        <v>0.9</v>
      </c>
    </row>
    <row r="31" spans="1:22" ht="15.75" thickBot="1">
      <c r="A31" s="49" t="s">
        <v>73</v>
      </c>
      <c r="B31" s="49" t="s">
        <v>130</v>
      </c>
      <c r="C31" s="23"/>
      <c r="D31" s="45">
        <f ca="1">SUMIF(SharesElab!$B$2:$B$79,Apt_RSD_share!$A31,SharesElab!C$2:C$79)+D30*Z10</f>
        <v>1.0979952180562736E-3</v>
      </c>
      <c r="E31" s="46">
        <f t="shared" ca="1" si="12"/>
        <v>8.7839617444501891E-4</v>
      </c>
      <c r="F31" s="46">
        <f t="shared" ca="1" si="13"/>
        <v>7.0271693955601528E-4</v>
      </c>
      <c r="G31" s="46">
        <f t="shared" ca="1" si="14"/>
        <v>2.302662867537152E-4</v>
      </c>
      <c r="H31" s="46">
        <f t="shared" ca="1" si="15"/>
        <v>7.5453656843457444E-5</v>
      </c>
      <c r="I31" s="46">
        <f t="shared" ca="1" si="16"/>
        <v>8.6992143576047853E-7</v>
      </c>
      <c r="J31" s="46">
        <f t="shared" ca="1" si="17"/>
        <v>1.0029511306067218E-8</v>
      </c>
      <c r="K31" s="23"/>
      <c r="L31" s="47">
        <f t="shared" ca="1" si="18"/>
        <v>1.3175942616675282E-3</v>
      </c>
      <c r="M31" s="47">
        <f t="shared" ca="1" si="19"/>
        <v>1.581113114001034E-3</v>
      </c>
      <c r="N31" s="47">
        <f t="shared" ca="1" si="20"/>
        <v>3.9343153838310527E-3</v>
      </c>
      <c r="O31" s="47">
        <f t="shared" ca="1" si="21"/>
        <v>9.789835655894483E-3</v>
      </c>
      <c r="P31" s="47">
        <f t="shared" ca="1" si="22"/>
        <v>0.37531880270204038</v>
      </c>
      <c r="Q31" s="47">
        <f t="shared" ca="1" si="23"/>
        <v>0.9</v>
      </c>
      <c r="S31" s="86">
        <v>0</v>
      </c>
      <c r="T31" s="86">
        <v>0.9</v>
      </c>
    </row>
    <row r="32" spans="1:22" ht="15.75" thickBot="1">
      <c r="A32" s="49" t="s">
        <v>74</v>
      </c>
      <c r="B32" s="49" t="s">
        <v>131</v>
      </c>
      <c r="C32" s="23"/>
      <c r="D32" s="45">
        <f ca="1">SUMIF(SharesElab!$B$2:$B$79,Apt_RSD_share!$A32,SharesElab!C$2:C$79)</f>
        <v>1.4912366195418236E-3</v>
      </c>
      <c r="E32" s="46">
        <f t="shared" ca="1" si="12"/>
        <v>1.1929892956334589E-3</v>
      </c>
      <c r="F32" s="46">
        <f t="shared" ca="1" si="13"/>
        <v>9.5439143650676733E-4</v>
      </c>
      <c r="G32" s="46">
        <f t="shared" ca="1" si="14"/>
        <v>3.1273498591453768E-4</v>
      </c>
      <c r="H32" s="46">
        <f t="shared" ca="1" si="15"/>
        <v>1.0247700018447577E-4</v>
      </c>
      <c r="I32" s="46">
        <f t="shared" ca="1" si="16"/>
        <v>1.1814793724028219E-6</v>
      </c>
      <c r="J32" s="46">
        <f t="shared" ca="1" si="17"/>
        <v>1.3621529756926178E-8</v>
      </c>
      <c r="K32" s="23"/>
      <c r="L32" s="47">
        <f t="shared" ca="1" si="18"/>
        <v>1.7894839434501883E-3</v>
      </c>
      <c r="M32" s="47">
        <f t="shared" ca="1" si="19"/>
        <v>2.147380732140226E-3</v>
      </c>
      <c r="N32" s="47">
        <f t="shared" ca="1" si="20"/>
        <v>5.3433704233991665E-3</v>
      </c>
      <c r="O32" s="47">
        <f t="shared" ca="1" si="21"/>
        <v>1.3296015491952612E-2</v>
      </c>
      <c r="P32" s="47">
        <f t="shared" ca="1" si="22"/>
        <v>0.25</v>
      </c>
      <c r="Q32" s="47">
        <f t="shared" ca="1" si="23"/>
        <v>0.25</v>
      </c>
      <c r="S32" s="86">
        <v>0</v>
      </c>
      <c r="T32" s="86">
        <v>0.25</v>
      </c>
      <c r="V32" s="81" t="s">
        <v>296</v>
      </c>
    </row>
    <row r="33" spans="1:22" ht="15">
      <c r="A33" s="49" t="s">
        <v>138</v>
      </c>
      <c r="B33" s="49" t="s">
        <v>137</v>
      </c>
      <c r="C33" s="23"/>
      <c r="D33" s="45">
        <f ca="1">SUMIF(SharesElab!$B$2:$B$79,Apt_RSD_share!$A33,SharesElab!C$2:C$79)</f>
        <v>6.5735877891401522E-3</v>
      </c>
      <c r="E33" s="46">
        <f t="shared" ca="1" si="12"/>
        <v>5.2588702313121219E-3</v>
      </c>
      <c r="F33" s="46">
        <f t="shared" ca="1" si="13"/>
        <v>4.2070961850496982E-3</v>
      </c>
      <c r="G33" s="46">
        <f t="shared" ca="1" si="14"/>
        <v>1.3785812779170859E-3</v>
      </c>
      <c r="H33" s="46">
        <f t="shared" ca="1" si="15"/>
        <v>4.5173351314787099E-4</v>
      </c>
      <c r="I33" s="46">
        <f t="shared" ca="1" si="16"/>
        <v>5.2081328165978136E-6</v>
      </c>
      <c r="J33" s="46">
        <f t="shared" ca="1" si="17"/>
        <v>6.0045683231042618E-8</v>
      </c>
      <c r="K33" s="23"/>
      <c r="L33" s="47">
        <f t="shared" ca="1" si="18"/>
        <v>7.8883053469681816E-3</v>
      </c>
      <c r="M33" s="47">
        <f t="shared" ca="1" si="19"/>
        <v>9.4659664163618193E-3</v>
      </c>
      <c r="N33" s="47">
        <f t="shared" ca="1" si="20"/>
        <v>2.355435355316144E-2</v>
      </c>
      <c r="O33" s="47">
        <f t="shared" ca="1" si="21"/>
        <v>5.8610769033402663E-2</v>
      </c>
      <c r="P33" s="47">
        <f t="shared" ca="1" si="22"/>
        <v>0.5</v>
      </c>
      <c r="Q33" s="47">
        <f t="shared" ca="1" si="23"/>
        <v>0.5</v>
      </c>
      <c r="S33" s="86">
        <v>0</v>
      </c>
      <c r="T33" s="86">
        <v>0.5</v>
      </c>
      <c r="V33" s="87">
        <f ca="1">SUM(D21:D33)-D30</f>
        <v>1.0000000000000002</v>
      </c>
    </row>
    <row r="34" spans="1:22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2" s="48" customFormat="1"/>
    <row r="37" spans="1:22" ht="23.25">
      <c r="A37" s="5" t="s">
        <v>46</v>
      </c>
    </row>
    <row r="38" spans="1:22" ht="11.25" customHeight="1">
      <c r="A38" s="5"/>
    </row>
    <row r="39" spans="1:22" ht="15">
      <c r="D39" s="20" t="s">
        <v>12</v>
      </c>
    </row>
    <row r="40" spans="1:22" ht="15">
      <c r="D40" s="20" t="s">
        <v>30</v>
      </c>
    </row>
    <row r="42" spans="1:22" ht="23.25">
      <c r="A42" s="5" t="s">
        <v>149</v>
      </c>
    </row>
    <row r="44" spans="1:22" s="23" customFormat="1" ht="15">
      <c r="H44" s="20" t="s">
        <v>27</v>
      </c>
    </row>
    <row r="45" spans="1:22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286</v>
      </c>
      <c r="F45" s="6" t="s">
        <v>9</v>
      </c>
      <c r="G45" s="6" t="s">
        <v>32</v>
      </c>
      <c r="H45" s="6" t="s">
        <v>10</v>
      </c>
      <c r="I45" s="8" t="s">
        <v>141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140</v>
      </c>
      <c r="Q45" s="8" t="s">
        <v>31</v>
      </c>
      <c r="R45" s="6" t="s">
        <v>29</v>
      </c>
    </row>
    <row r="46" spans="1:22" s="23" customFormat="1" ht="15.75" thickBot="1">
      <c r="A46" s="23" t="s">
        <v>142</v>
      </c>
      <c r="B46" s="23" t="s">
        <v>139</v>
      </c>
      <c r="D46" s="23" t="str">
        <f ca="1">IF(SUM(J46:N46)=0,"\I: DISABLED","UC-LO_"&amp;A6)</f>
        <v>UC-LO_R-SH_Apt_COA_X0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69" si="25">B46</f>
        <v>RSDSH_Apt</v>
      </c>
      <c r="I46" s="24">
        <v>1</v>
      </c>
      <c r="J46" s="32">
        <f ca="1">IF(E6="","",-E6)</f>
        <v>-2.2815111617013058E-2</v>
      </c>
      <c r="K46" s="32">
        <f ca="1">IF(F6="","",-F6)</f>
        <v>-1.8252089293610448E-2</v>
      </c>
      <c r="L46" s="32">
        <f ca="1">IF(G6="","",-G6)</f>
        <v>-5.9808446197302748E-3</v>
      </c>
      <c r="M46" s="32">
        <f ca="1">IF(H6="","",-H6)</f>
        <v>-1.9598031649932179E-3</v>
      </c>
      <c r="N46" s="32">
        <f ca="1">IF(I6="","",-I6)</f>
        <v>-2.259499213717246E-5</v>
      </c>
      <c r="O46" s="32">
        <f ca="1">IF(J6="","",-J6)</f>
        <v>-2.6050252331368809E-7</v>
      </c>
      <c r="P46" s="24">
        <v>0</v>
      </c>
      <c r="Q46" s="24">
        <v>5</v>
      </c>
      <c r="R46" s="23" t="s">
        <v>150</v>
      </c>
    </row>
    <row r="47" spans="1:22" s="23" customFormat="1" ht="15.75" thickBot="1">
      <c r="A47" s="23" t="s">
        <v>204</v>
      </c>
      <c r="B47" s="23" t="s">
        <v>139</v>
      </c>
      <c r="D47" s="82" t="str">
        <f ca="1">"*"&amp;IF(SUM(J47:N47)=0,"\I: DISABLED","UC-LO_"&amp;A7)</f>
        <v>*UC-LO_R-SH_Apt_BDL_X0</v>
      </c>
      <c r="E47" s="82" t="str">
        <f t="shared" ref="E47:E69" si="26">A47</f>
        <v>RSDBDL</v>
      </c>
      <c r="F47" s="82" t="str">
        <f t="shared" si="24"/>
        <v>RSDSH_Apt</v>
      </c>
      <c r="G47" s="83"/>
      <c r="H47" s="82" t="str">
        <f t="shared" si="25"/>
        <v>RSDSH_Apt</v>
      </c>
      <c r="I47" s="84">
        <v>1</v>
      </c>
      <c r="J47" s="85">
        <f ca="1">IF(E7="","",-E7)</f>
        <v>-4.8173332899851175E-6</v>
      </c>
      <c r="K47" s="85">
        <f ca="1">IF(F7="","",-F7)</f>
        <v>-3.8538666319880947E-6</v>
      </c>
      <c r="L47" s="85">
        <f ca="1">IF(G7="","",-G7)</f>
        <v>-1.2628350179698596E-6</v>
      </c>
      <c r="M47" s="85">
        <f ca="1">IF(H7="","",-H7)</f>
        <v>-4.1380577868836383E-7</v>
      </c>
      <c r="N47" s="85">
        <f ca="1">IF(I7="","",-I7)</f>
        <v>-4.7708558098039734E-9</v>
      </c>
      <c r="O47" s="85">
        <f ca="1">IF(J7="","",-J7)</f>
        <v>-5.5004222585015273E-11</v>
      </c>
      <c r="P47" s="84">
        <v>0</v>
      </c>
      <c r="Q47" s="84">
        <v>5</v>
      </c>
      <c r="R47" s="82" t="s">
        <v>151</v>
      </c>
    </row>
    <row r="48" spans="1:22" s="23" customFormat="1" ht="15.75" thickBot="1">
      <c r="A48" s="23" t="s">
        <v>205</v>
      </c>
      <c r="B48" s="23" t="s">
        <v>139</v>
      </c>
      <c r="D48" s="82" t="str">
        <f ca="1">"*"&amp;IF(SUM(J48:N48)=0,"\I: DISABLED","UC-LO_"&amp;A8)</f>
        <v>*UC-LO_R-SH_Apt_ETH_X0</v>
      </c>
      <c r="E48" s="82" t="str">
        <f t="shared" si="26"/>
        <v>RSDETH</v>
      </c>
      <c r="F48" s="82" t="str">
        <f t="shared" si="24"/>
        <v>RSDSH_Apt</v>
      </c>
      <c r="G48" s="83"/>
      <c r="H48" s="82" t="str">
        <f t="shared" si="25"/>
        <v>RSDSH_Apt</v>
      </c>
      <c r="I48" s="84">
        <v>1</v>
      </c>
      <c r="J48" s="85">
        <f ca="1">IF(E8="","",-E8)</f>
        <v>-3.4557627618257671E-9</v>
      </c>
      <c r="K48" s="85">
        <f ca="1">IF(F8="","",-F8)</f>
        <v>-2.7646102094606141E-9</v>
      </c>
      <c r="L48" s="85">
        <f ca="1">IF(G8="","",-G8)</f>
        <v>-9.0590747343605442E-10</v>
      </c>
      <c r="M48" s="85">
        <f ca="1">IF(H8="","",-H8)</f>
        <v>-2.9684776089552653E-10</v>
      </c>
      <c r="N48" s="85">
        <f ca="1">IF(I8="","",-I8)</f>
        <v>-3.4224216713084468E-12</v>
      </c>
      <c r="O48" s="85">
        <f ca="1">IF(J8="","",-J8)</f>
        <v>-3.9457835426840236E-14</v>
      </c>
      <c r="P48" s="84">
        <v>0</v>
      </c>
      <c r="Q48" s="84">
        <v>5</v>
      </c>
      <c r="R48" s="82" t="s">
        <v>152</v>
      </c>
    </row>
    <row r="49" spans="1:18" s="23" customFormat="1" ht="15.75" thickBot="1">
      <c r="A49" s="23" t="s">
        <v>206</v>
      </c>
      <c r="B49" s="23" t="s">
        <v>139</v>
      </c>
      <c r="D49" s="23" t="str">
        <f ca="1">IF(SUM(J49:N49)=0,"\I: DISABLED","UC-LO_"&amp;A9)</f>
        <v>UC-LO_R-SH_Apt_LPG_X0</v>
      </c>
      <c r="E49" s="23" t="str">
        <f t="shared" si="26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ca="1">IF(E9="","",-E9)</f>
        <v>-1.57893027251708E-2</v>
      </c>
      <c r="K49" s="32">
        <f ca="1">IF(F9="","",-F9)</f>
        <v>-1.2631442180136641E-2</v>
      </c>
      <c r="L49" s="32">
        <f ca="1">IF(G9="","",-G9)</f>
        <v>-4.1390709735871769E-3</v>
      </c>
      <c r="M49" s="32">
        <f ca="1">IF(H9="","",-H9)</f>
        <v>-1.3562907766250471E-3</v>
      </c>
      <c r="N49" s="32">
        <f ca="1">IF(I9="","",-I9)</f>
        <v>-1.5636968028709415E-5</v>
      </c>
      <c r="O49" s="32">
        <f ca="1">IF(J9="","",-J9)</f>
        <v>-1.8028196707148861E-7</v>
      </c>
      <c r="P49" s="24">
        <v>0</v>
      </c>
      <c r="Q49" s="24">
        <v>5</v>
      </c>
      <c r="R49" s="23" t="s">
        <v>153</v>
      </c>
    </row>
    <row r="50" spans="1:18" s="23" customFormat="1" ht="15.75" thickBot="1">
      <c r="A50" s="23" t="s">
        <v>207</v>
      </c>
      <c r="B50" s="23" t="s">
        <v>139</v>
      </c>
      <c r="D50" s="23" t="str">
        <f ca="1">IF(SUM(J50:N50)=0,"\I: DISABLED","UC-LO_"&amp;A10)</f>
        <v>UC-LO_R-SH_Apt_ELC_X0</v>
      </c>
      <c r="E50" s="23" t="str">
        <f t="shared" si="26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32">
        <f ca="1">IF(E10="","",-E10)</f>
        <v>-0.18382521117993089</v>
      </c>
      <c r="K50" s="32">
        <f ca="1">IF(F10="","",-F10)</f>
        <v>-0.14706016894394475</v>
      </c>
      <c r="L50" s="32">
        <f ca="1">IF(G10="","",-G10)</f>
        <v>-4.8188676159551837E-2</v>
      </c>
      <c r="M50" s="32">
        <f ca="1">IF(H10="","",-H10)</f>
        <v>-1.5790465403961958E-2</v>
      </c>
      <c r="N50" s="32">
        <f ca="1">IF(I10="","",-I10)</f>
        <v>-1.820516713197822E-4</v>
      </c>
      <c r="O50" s="32">
        <f ca="1">IF(J10="","",-J10)</f>
        <v>-2.0989128681419496E-6</v>
      </c>
      <c r="P50" s="24">
        <v>0</v>
      </c>
      <c r="Q50" s="24">
        <v>5</v>
      </c>
      <c r="R50" s="23" t="s">
        <v>154</v>
      </c>
    </row>
    <row r="51" spans="1:18" s="23" customFormat="1" ht="15.75" thickBot="1">
      <c r="A51" s="23" t="s">
        <v>207</v>
      </c>
      <c r="B51" s="23" t="s">
        <v>139</v>
      </c>
      <c r="D51" s="23" t="str">
        <f ca="1">IF(SUM(J51:N51)=0,"\I: DISABLED","UC-LO_"&amp;A11)</f>
        <v>UC-LO_R-SH_Apt_ELC_X1</v>
      </c>
      <c r="E51" s="23" t="str">
        <f t="shared" si="26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ca="1">IF(E11="","",-E11)</f>
        <v>-0.20122365307348156</v>
      </c>
      <c r="K51" s="32">
        <f ca="1">IF(F11="","",-F11)</f>
        <v>-0.16097892245878526</v>
      </c>
      <c r="L51" s="32">
        <f ca="1">IF(G11="","",-G11)</f>
        <v>-5.2749573311294783E-2</v>
      </c>
      <c r="M51" s="32">
        <f ca="1">IF(H11="","",-H11)</f>
        <v>-1.7284980182645085E-2</v>
      </c>
      <c r="N51" s="32">
        <f ca="1">IF(I11="","",-I11)</f>
        <v>-1.9928225359274748E-4</v>
      </c>
      <c r="O51" s="32">
        <f ca="1">IF(J11="","",-J11)</f>
        <v>-2.2975679565359415E-6</v>
      </c>
      <c r="P51" s="24">
        <v>0</v>
      </c>
      <c r="Q51" s="24">
        <v>5</v>
      </c>
      <c r="R51" s="23" t="s">
        <v>155</v>
      </c>
    </row>
    <row r="52" spans="1:18" s="23" customFormat="1" ht="15.75" thickBot="1">
      <c r="A52" s="23" t="s">
        <v>208</v>
      </c>
      <c r="B52" s="23" t="s">
        <v>139</v>
      </c>
      <c r="D52" s="23" t="str">
        <f ca="1">IF(SUM(J52:N52)=0,"\I: DISABLED","UC-LO_"&amp;A12)</f>
        <v>UC-LO_R-SH_Apt_KER_X0</v>
      </c>
      <c r="E52" s="23" t="str">
        <f t="shared" si="26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ca="1">IF(E12="","",-E12)</f>
        <v>-5.2608252865063446E-2</v>
      </c>
      <c r="K52" s="32">
        <f ca="1">IF(F12="","",-F12)</f>
        <v>-4.2086602292050759E-2</v>
      </c>
      <c r="L52" s="32">
        <f ca="1">IF(G12="","",-G12)</f>
        <v>-1.3790937839059202E-2</v>
      </c>
      <c r="M52" s="32">
        <f ca="1">IF(H12="","",-H12)</f>
        <v>-4.5190145111029222E-3</v>
      </c>
      <c r="N52" s="32">
        <f ca="1">IF(I12="","",-I12)</f>
        <v>-5.2100690094809665E-5</v>
      </c>
      <c r="O52" s="32">
        <f ca="1">IF(J12="","",-J12)</f>
        <v>-6.0068006015163151E-7</v>
      </c>
      <c r="P52" s="24">
        <v>0</v>
      </c>
      <c r="Q52" s="24">
        <v>5</v>
      </c>
      <c r="R52" s="23" t="s">
        <v>156</v>
      </c>
    </row>
    <row r="53" spans="1:18" s="23" customFormat="1" ht="15.75" thickBot="1">
      <c r="A53" s="23" t="s">
        <v>209</v>
      </c>
      <c r="B53" s="23" t="s">
        <v>139</v>
      </c>
      <c r="D53" s="23" t="str">
        <f ca="1">IF(SUM(J53:N53)=0,"\I: DISABLED","UC-LO_"&amp;A13)</f>
        <v>UC-LO_R-SH_Apt_GAS_X0</v>
      </c>
      <c r="E53" s="23" t="str">
        <f t="shared" si="26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ca="1">IF(E13="","",-E13)</f>
        <v>-0.23376148654246709</v>
      </c>
      <c r="K53" s="32">
        <f ca="1">IF(F13="","",-F13)</f>
        <v>-0.18700918923397372</v>
      </c>
      <c r="L53" s="32">
        <f ca="1">IF(G13="","",-G13)</f>
        <v>-6.1279171128188537E-2</v>
      </c>
      <c r="M53" s="32">
        <f ca="1">IF(H13="","",-H13)</f>
        <v>-2.0079958795284833E-2</v>
      </c>
      <c r="N53" s="32">
        <f ca="1">IF(I13="","",-I13)</f>
        <v>-2.3150616306703329E-4</v>
      </c>
      <c r="O53" s="32">
        <f ca="1">IF(J13="","",-J13)</f>
        <v>-2.6690843384900269E-6</v>
      </c>
      <c r="P53" s="24">
        <v>0</v>
      </c>
      <c r="Q53" s="24">
        <v>5</v>
      </c>
      <c r="R53" s="23" t="s">
        <v>157</v>
      </c>
    </row>
    <row r="54" spans="1:18" s="23" customFormat="1" ht="15.75" thickBot="1">
      <c r="A54" s="23" t="s">
        <v>143</v>
      </c>
      <c r="B54" s="23" t="s">
        <v>139</v>
      </c>
      <c r="D54" s="23" t="str">
        <f ca="1">IF(SUM(J54:N54)=0,"\I: DISABLED","UC-LO_"&amp;A14)</f>
        <v>UC-LO_R-SH_Apt_PEA_X0</v>
      </c>
      <c r="E54" s="23" t="str">
        <f t="shared" si="26"/>
        <v>RSDPEA</v>
      </c>
      <c r="F54" s="23" t="str">
        <f t="shared" si="24"/>
        <v>RSDSH_Apt</v>
      </c>
      <c r="G54" s="26"/>
      <c r="H54" s="23" t="str">
        <f t="shared" si="25"/>
        <v>RSDSH_Apt</v>
      </c>
      <c r="I54" s="24">
        <v>1</v>
      </c>
      <c r="J54" s="32">
        <f ca="1">IF(E14="","",-E14)</f>
        <v>-8.509105526260264E-3</v>
      </c>
      <c r="K54" s="32">
        <f ca="1">IF(F14="","",-F14)</f>
        <v>-6.8072844210082121E-3</v>
      </c>
      <c r="L54" s="32">
        <f ca="1">IF(G14="","",-G14)</f>
        <v>-2.2306109590759723E-3</v>
      </c>
      <c r="M54" s="32">
        <f ca="1">IF(H14="","",-H14)</f>
        <v>-7.3092659907001507E-4</v>
      </c>
      <c r="N54" s="32">
        <f ca="1">IF(I14="","",-I14)</f>
        <v>-8.4270099435696908E-6</v>
      </c>
      <c r="O54" s="32">
        <f ca="1">IF(J14="","",-J14)</f>
        <v>-9.7156809834772499E-8</v>
      </c>
      <c r="P54" s="24">
        <v>0</v>
      </c>
      <c r="Q54" s="24">
        <v>5</v>
      </c>
      <c r="R54" s="23" t="s">
        <v>158</v>
      </c>
    </row>
    <row r="55" spans="1:18" s="23" customFormat="1" ht="15.75" thickBot="1">
      <c r="A55" s="23" t="s">
        <v>144</v>
      </c>
      <c r="B55" s="23" t="s">
        <v>139</v>
      </c>
      <c r="D55" s="23" t="str">
        <f ca="1">IF(SUM(J55:N55)=0,"\I: DISABLED","UC-LO_"&amp;A16)</f>
        <v>UC-LO_R-SH_Apt_WOO_X0</v>
      </c>
      <c r="E55" s="23" t="str">
        <f t="shared" si="26"/>
        <v>RSDWOO</v>
      </c>
      <c r="F55" s="23" t="str">
        <f t="shared" si="24"/>
        <v>RSDSH_Apt</v>
      </c>
      <c r="G55" s="26"/>
      <c r="H55" s="23" t="str">
        <f t="shared" si="25"/>
        <v>RSDSH_Apt</v>
      </c>
      <c r="I55" s="24">
        <v>1</v>
      </c>
      <c r="J55" s="32">
        <f ca="1">IF(E16="","",-E16)</f>
        <v>-1.8623203789895869E-3</v>
      </c>
      <c r="K55" s="32">
        <f ca="1">IF(F16="","",-F16)</f>
        <v>-1.4898563031916698E-3</v>
      </c>
      <c r="L55" s="32">
        <f ca="1">IF(G16="","",-G16)</f>
        <v>-4.8819611342984661E-4</v>
      </c>
      <c r="M55" s="32">
        <f ca="1">IF(H16="","",-H16)</f>
        <v>-1.5997210244869225E-4</v>
      </c>
      <c r="N55" s="32">
        <f ca="1">IF(I16="","",-I16)</f>
        <v>-1.8443527705026732E-6</v>
      </c>
      <c r="O55" s="32">
        <f ca="1">IF(J16="","",-J16)</f>
        <v>-2.1263939711937536E-8</v>
      </c>
      <c r="P55" s="24">
        <v>0</v>
      </c>
      <c r="Q55" s="24">
        <v>5</v>
      </c>
      <c r="R55" s="23" t="s">
        <v>176</v>
      </c>
    </row>
    <row r="56" spans="1:18" s="23" customFormat="1" ht="15.75" thickBot="1">
      <c r="A56" s="23" t="s">
        <v>145</v>
      </c>
      <c r="B56" s="26" t="s">
        <v>139</v>
      </c>
      <c r="C56" s="26"/>
      <c r="D56" s="23" t="str">
        <f ca="1">IF(SUM(J56:N56)=0,"\I: DISABLED","UC-LO_"&amp;A17)</f>
        <v>UC-LO_R-SH_Apt_HET_X0</v>
      </c>
      <c r="E56" s="23" t="str">
        <f t="shared" si="26"/>
        <v>RSDHET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ca="1">IF(E17="","",-E17)</f>
        <v>-3.4965716984538837E-3</v>
      </c>
      <c r="K56" s="32">
        <f ca="1">IF(F17="","",-F17)</f>
        <v>-2.7972573587631074E-3</v>
      </c>
      <c r="L56" s="32">
        <f ca="1">IF(G17="","",-G17)</f>
        <v>-9.1660529131949546E-4</v>
      </c>
      <c r="M56" s="32">
        <f ca="1">IF(H17="","",-H17)</f>
        <v>-3.0035322185957249E-4</v>
      </c>
      <c r="N56" s="32">
        <f ca="1">IF(I17="","",-I17)</f>
        <v>-3.4628368845985314E-6</v>
      </c>
      <c r="O56" s="32">
        <f ca="1">IF(J17="","",-J17)</f>
        <v>-3.9923791111994342E-8</v>
      </c>
      <c r="P56" s="24">
        <v>0</v>
      </c>
      <c r="Q56" s="24">
        <v>5</v>
      </c>
      <c r="R56" s="23" t="s">
        <v>160</v>
      </c>
    </row>
    <row r="57" spans="1:18" s="23" customFormat="1" ht="15.75" thickBot="1">
      <c r="A57" s="53" t="s">
        <v>146</v>
      </c>
      <c r="B57" s="53" t="s">
        <v>139</v>
      </c>
      <c r="C57" s="26"/>
      <c r="D57" s="53" t="str">
        <f ca="1">IF(SUM(J57:N57)=0,"\I: DISABLED","UC-LO_"&amp;A18)</f>
        <v>UC-LO_R-SH_Apt_GEO_X0</v>
      </c>
      <c r="E57" s="53" t="str">
        <f t="shared" si="26"/>
        <v>RSDGEO</v>
      </c>
      <c r="F57" s="53" t="str">
        <f t="shared" ref="F57:F69" si="27">H57</f>
        <v>RSDSH_Apt</v>
      </c>
      <c r="G57" s="53"/>
      <c r="H57" s="53" t="str">
        <f t="shared" si="25"/>
        <v>RSDSH_Apt</v>
      </c>
      <c r="I57" s="54">
        <v>1</v>
      </c>
      <c r="J57" s="55">
        <f ca="1">IF(E18="","",-E18)</f>
        <v>-7.6104163604116815E-2</v>
      </c>
      <c r="K57" s="55">
        <f ca="1">IF(F18="","",-F18)</f>
        <v>-6.0883330883293466E-2</v>
      </c>
      <c r="L57" s="55">
        <f ca="1">IF(G18="","",-G18)</f>
        <v>-1.9950249863837612E-2</v>
      </c>
      <c r="M57" s="55">
        <f ca="1">IF(H18="","",-H18)</f>
        <v>-6.5372978753823136E-3</v>
      </c>
      <c r="N57" s="55">
        <f ca="1">IF(I18="","",-I18)</f>
        <v>-7.5369913025489363E-5</v>
      </c>
      <c r="O57" s="55">
        <f ca="1">IF(J18="","",-J18)</f>
        <v>-8.6895593527434592E-7</v>
      </c>
      <c r="P57" s="54">
        <v>0</v>
      </c>
      <c r="Q57" s="54">
        <v>5</v>
      </c>
      <c r="R57" s="53" t="s">
        <v>161</v>
      </c>
    </row>
    <row r="58" spans="1:18" s="23" customFormat="1" ht="15.75" thickBot="1">
      <c r="A58" s="23" t="s">
        <v>142</v>
      </c>
      <c r="B58" s="26" t="s">
        <v>148</v>
      </c>
      <c r="C58" s="26"/>
      <c r="D58" s="23" t="str">
        <f ca="1">IF(SUM(J58:N58)=0,"\I: DISABLED","UC-LO_"&amp;A21)</f>
        <v>UC-LO_R-WH_Apt_COA_X0</v>
      </c>
      <c r="E58" s="23" t="str">
        <f t="shared" si="26"/>
        <v>RSDCOA</v>
      </c>
      <c r="F58" s="23" t="str">
        <f t="shared" si="27"/>
        <v>RSDWH_Apt</v>
      </c>
      <c r="G58" s="26"/>
      <c r="H58" s="23" t="str">
        <f t="shared" si="25"/>
        <v>RSDWH_Apt</v>
      </c>
      <c r="I58" s="24">
        <v>1</v>
      </c>
      <c r="J58" s="33">
        <f ca="1">IF(E21="","",-E21)</f>
        <v>-1.2140375972553169E-3</v>
      </c>
      <c r="K58" s="33">
        <f ca="1">IF(F21="","",-F21)</f>
        <v>-9.7123007780425361E-4</v>
      </c>
      <c r="L58" s="33">
        <f ca="1">IF(G21="","",-G21)</f>
        <v>-3.18252671894898E-4</v>
      </c>
      <c r="M58" s="33">
        <f ca="1">IF(H21="","",-H21)</f>
        <v>-1.0428503552652025E-4</v>
      </c>
      <c r="N58" s="33">
        <f ca="1">IF(I21="","",-I21)</f>
        <v>-1.2023246006721446E-6</v>
      </c>
      <c r="O58" s="33">
        <f ca="1">IF(J21="","",-J21)</f>
        <v>-1.3861858876327586E-8</v>
      </c>
      <c r="P58" s="24">
        <v>0</v>
      </c>
      <c r="Q58" s="24">
        <v>5</v>
      </c>
      <c r="R58" s="23" t="s">
        <v>162</v>
      </c>
    </row>
    <row r="59" spans="1:18" s="23" customFormat="1" ht="15.75" thickBot="1">
      <c r="A59" s="23" t="s">
        <v>204</v>
      </c>
      <c r="B59" s="26" t="s">
        <v>148</v>
      </c>
      <c r="C59" s="26"/>
      <c r="D59" s="82" t="str">
        <f ca="1">"*"&amp;IF(SUM(J59:N59)=0,"\I: DISABLED","UC-LO_"&amp;A22)</f>
        <v>*UC-LO_R-WH_Apt_BDL_X0</v>
      </c>
      <c r="E59" s="82" t="str">
        <f t="shared" si="26"/>
        <v>RSDBDL</v>
      </c>
      <c r="F59" s="82" t="str">
        <f t="shared" si="27"/>
        <v>RSDWH_Apt</v>
      </c>
      <c r="G59" s="83"/>
      <c r="H59" s="82" t="str">
        <f t="shared" si="25"/>
        <v>RSDWH_Apt</v>
      </c>
      <c r="I59" s="84">
        <v>1</v>
      </c>
      <c r="J59" s="85">
        <f ca="1">IF(E22="","",-E22)</f>
        <v>-1.2900838869536006E-5</v>
      </c>
      <c r="K59" s="85">
        <f ca="1">IF(F22="","",-F22)</f>
        <v>-1.0320671095628807E-5</v>
      </c>
      <c r="L59" s="85">
        <f ca="1">IF(G22="","",-G22)</f>
        <v>-3.3818775046156493E-6</v>
      </c>
      <c r="M59" s="85">
        <f ca="1">IF(H22="","",-H22)</f>
        <v>-1.1081736207124566E-6</v>
      </c>
      <c r="N59" s="85">
        <f ca="1">IF(I22="","",-I22)</f>
        <v>-1.2776371981574255E-8</v>
      </c>
      <c r="O59" s="85">
        <f ca="1">IF(J22="","",-J22)</f>
        <v>-1.4730154008413387E-10</v>
      </c>
      <c r="P59" s="84">
        <v>0</v>
      </c>
      <c r="Q59" s="84">
        <v>5</v>
      </c>
      <c r="R59" s="23" t="s">
        <v>163</v>
      </c>
    </row>
    <row r="60" spans="1:18" s="23" customFormat="1" ht="15">
      <c r="A60" s="23" t="s">
        <v>205</v>
      </c>
      <c r="B60" s="26" t="s">
        <v>148</v>
      </c>
      <c r="C60" s="26"/>
      <c r="D60" s="82" t="str">
        <f ca="1">"*"&amp;IF(SUM(J60:N60)=0,"\I: DISABLED","UC-LO_"&amp;A23)</f>
        <v>*UC-LO_R-WH_Apt_ETH_X0</v>
      </c>
      <c r="E60" s="82" t="str">
        <f t="shared" si="26"/>
        <v>RSDETH</v>
      </c>
      <c r="F60" s="82" t="str">
        <f t="shared" si="27"/>
        <v>RSDWH_Apt</v>
      </c>
      <c r="G60" s="83"/>
      <c r="H60" s="82" t="str">
        <f t="shared" si="25"/>
        <v>RSDWH_Apt</v>
      </c>
      <c r="I60" s="84">
        <v>1</v>
      </c>
      <c r="J60" s="85">
        <f ca="1">IF(E23="","",-E23)</f>
        <v>-1.1657260402189666E-5</v>
      </c>
      <c r="K60" s="85">
        <f ca="1">IF(F23="","",-F23)</f>
        <v>-9.3258083217517347E-6</v>
      </c>
      <c r="L60" s="85">
        <f ca="1">IF(G23="","",-G23)</f>
        <v>-3.0558808708716101E-6</v>
      </c>
      <c r="M60" s="85">
        <f ca="1">IF(H23="","",-H23)</f>
        <v>-1.0013510437672099E-6</v>
      </c>
      <c r="N60" s="85">
        <f ca="1">IF(I23="","",-I23)</f>
        <v>-1.1544791520197307E-8</v>
      </c>
      <c r="O60" s="85">
        <f ca="1">IF(J23="","",-J23)</f>
        <v>-1.3310238409838279E-10</v>
      </c>
      <c r="P60" s="84">
        <v>0</v>
      </c>
      <c r="Q60" s="84">
        <v>5</v>
      </c>
      <c r="R60" s="23" t="s">
        <v>164</v>
      </c>
    </row>
    <row r="61" spans="1:18" s="23" customFormat="1" ht="15">
      <c r="A61" s="23" t="s">
        <v>206</v>
      </c>
      <c r="B61" s="26" t="s">
        <v>148</v>
      </c>
      <c r="C61" s="26"/>
      <c r="D61" s="23" t="str">
        <f ca="1">IF(SUM(J61:N61)=0,"\I: DISABLED","UC-LO_"&amp;A24)</f>
        <v>UC-LO_R-WH_Apt_LPG_X0</v>
      </c>
      <c r="E61" s="23" t="str">
        <f t="shared" si="26"/>
        <v>RSDLPG</v>
      </c>
      <c r="F61" s="23" t="str">
        <f t="shared" si="27"/>
        <v>RSDWH_Apt</v>
      </c>
      <c r="G61" s="26"/>
      <c r="H61" s="23" t="str">
        <f t="shared" si="25"/>
        <v>RSDWH_Apt</v>
      </c>
      <c r="I61" s="24">
        <v>1</v>
      </c>
      <c r="J61" s="33">
        <f ca="1">IF(E24="","",-E24)</f>
        <v>-9.8709337154617733E-3</v>
      </c>
      <c r="K61" s="33">
        <f ca="1">IF(F24="","",-F24)</f>
        <v>-7.8967469723694207E-3</v>
      </c>
      <c r="L61" s="33">
        <f ca="1">IF(G24="","",-G24)</f>
        <v>-2.587606047906013E-3</v>
      </c>
      <c r="M61" s="33">
        <f ca="1">IF(H24="","",-H24)</f>
        <v>-8.4790674977784284E-4</v>
      </c>
      <c r="N61" s="33">
        <f ca="1">IF(I24="","",-I24)</f>
        <v>-9.77569925720174E-6</v>
      </c>
      <c r="O61" s="33">
        <f ca="1">IF(J24="","",-J24)</f>
        <v>-1.1270613896197091E-7</v>
      </c>
      <c r="P61" s="24">
        <v>0</v>
      </c>
      <c r="Q61" s="24">
        <v>5</v>
      </c>
      <c r="R61" s="23" t="s">
        <v>165</v>
      </c>
    </row>
    <row r="62" spans="1:18" s="23" customFormat="1" ht="15">
      <c r="A62" s="23" t="s">
        <v>207</v>
      </c>
      <c r="B62" s="26" t="s">
        <v>148</v>
      </c>
      <c r="C62" s="26"/>
      <c r="D62" s="23" t="str">
        <f ca="1">IF(SUM(J62:N62)=0,"\I: DISABLED","UC-LO_"&amp;A25)</f>
        <v>UC-LO_R-WH_Apt_ELC_X0</v>
      </c>
      <c r="E62" s="23" t="str">
        <f t="shared" si="26"/>
        <v>RSDELC</v>
      </c>
      <c r="F62" s="23" t="str">
        <f t="shared" si="27"/>
        <v>RSDWH_Apt</v>
      </c>
      <c r="G62" s="26"/>
      <c r="H62" s="23" t="str">
        <f t="shared" si="25"/>
        <v>RSDWH_Apt</v>
      </c>
      <c r="I62" s="24">
        <v>1</v>
      </c>
      <c r="J62" s="33">
        <f ca="1">IF(E25="","",-E25)</f>
        <v>-0.1446440159230912</v>
      </c>
      <c r="K62" s="33">
        <f ca="1">IF(F25="","",-F25)</f>
        <v>-0.11571521273847298</v>
      </c>
      <c r="L62" s="33">
        <f ca="1">IF(G25="","",-G25)</f>
        <v>-3.7917560910142846E-2</v>
      </c>
      <c r="M62" s="33">
        <f ca="1">IF(H25="","",-H25)</f>
        <v>-1.2424826359035615E-2</v>
      </c>
      <c r="N62" s="33">
        <f ca="1">IF(I25="","",-I25)</f>
        <v>-1.4324849500338185E-4</v>
      </c>
      <c r="O62" s="33">
        <f ca="1">IF(J25="","",-J25)</f>
        <v>-1.6515427039196578E-6</v>
      </c>
      <c r="P62" s="24">
        <v>0</v>
      </c>
      <c r="Q62" s="24">
        <v>5</v>
      </c>
      <c r="R62" s="23" t="s">
        <v>166</v>
      </c>
    </row>
    <row r="63" spans="1:18" s="23" customFormat="1" ht="15">
      <c r="A63" s="23" t="s">
        <v>207</v>
      </c>
      <c r="B63" s="26" t="s">
        <v>148</v>
      </c>
      <c r="C63" s="26"/>
      <c r="D63" s="23" t="str">
        <f ca="1">IF(SUM(J63:N63)=0,"\I: DISABLED","UC-LO_"&amp;A26)</f>
        <v>UC-LO_R-WH_Apt_ELC_X1</v>
      </c>
      <c r="E63" s="23" t="str">
        <f t="shared" si="26"/>
        <v>RSDELC</v>
      </c>
      <c r="F63" s="23" t="str">
        <f t="shared" si="27"/>
        <v>RSDWH_Apt</v>
      </c>
      <c r="G63" s="26"/>
      <c r="H63" s="23" t="str">
        <f t="shared" si="25"/>
        <v>RSDWH_Apt</v>
      </c>
      <c r="I63" s="24">
        <v>1</v>
      </c>
      <c r="J63" s="33">
        <f ca="1">IF(E26="","",-E26)</f>
        <v>-0.4431794333058231</v>
      </c>
      <c r="K63" s="33">
        <f ca="1">IF(F26="","",-F26)</f>
        <v>-0.35454354664465854</v>
      </c>
      <c r="L63" s="33">
        <f ca="1">IF(G26="","",-G26)</f>
        <v>-0.11617682936452177</v>
      </c>
      <c r="M63" s="33">
        <f ca="1">IF(H26="","",-H26)</f>
        <v>-3.8068823446166522E-2</v>
      </c>
      <c r="N63" s="33">
        <f ca="1">IF(I26="","",-I26)</f>
        <v>-4.389036520616681E-4</v>
      </c>
      <c r="O63" s="33">
        <f ca="1">IF(J26="","",-J26)</f>
        <v>-5.0602145891237953E-6</v>
      </c>
      <c r="P63" s="24">
        <v>0</v>
      </c>
      <c r="Q63" s="24">
        <v>5</v>
      </c>
      <c r="R63" s="23" t="s">
        <v>167</v>
      </c>
    </row>
    <row r="64" spans="1:18" s="23" customFormat="1" ht="15">
      <c r="A64" s="23" t="s">
        <v>208</v>
      </c>
      <c r="B64" s="26" t="s">
        <v>148</v>
      </c>
      <c r="C64" s="26"/>
      <c r="D64" s="23" t="str">
        <f ca="1">IF(SUM(J64:N64)=0,"\I: DISABLED","UC-LO_"&amp;A27)</f>
        <v>UC-LO_R-WH_Apt_KER_X0</v>
      </c>
      <c r="E64" s="23" t="str">
        <f t="shared" si="26"/>
        <v>RSDKER</v>
      </c>
      <c r="F64" s="23" t="str">
        <f t="shared" si="27"/>
        <v>RSDWH_Apt</v>
      </c>
      <c r="G64" s="26"/>
      <c r="H64" s="23" t="str">
        <f t="shared" si="25"/>
        <v>RSDWH_Apt</v>
      </c>
      <c r="I64" s="24">
        <v>1</v>
      </c>
      <c r="J64" s="33">
        <f ca="1">IF(E27="","",-E27)</f>
        <v>-1.7422315594284438E-2</v>
      </c>
      <c r="K64" s="33">
        <f ca="1">IF(F27="","",-F27)</f>
        <v>-1.3937852475427552E-2</v>
      </c>
      <c r="L64" s="33">
        <f ca="1">IF(G27="","",-G27)</f>
        <v>-4.5671554991481029E-3</v>
      </c>
      <c r="M64" s="33">
        <f ca="1">IF(H27="","",-H27)</f>
        <v>-1.4965655139608514E-3</v>
      </c>
      <c r="N64" s="33">
        <f ca="1">IF(I27="","",-I27)</f>
        <v>-1.7254225640984675E-5</v>
      </c>
      <c r="O64" s="33">
        <f ca="1">IF(J27="","",-J27)</f>
        <v>-1.9892767786830137E-7</v>
      </c>
      <c r="P64" s="24">
        <v>0</v>
      </c>
      <c r="Q64" s="24">
        <v>5</v>
      </c>
      <c r="R64" s="23" t="s">
        <v>168</v>
      </c>
    </row>
    <row r="65" spans="1:18" s="23" customFormat="1" ht="15">
      <c r="A65" s="23" t="s">
        <v>209</v>
      </c>
      <c r="B65" s="26" t="s">
        <v>148</v>
      </c>
      <c r="C65" s="26"/>
      <c r="D65" s="23" t="str">
        <f ca="1">IF(SUM(J65:N65)=0,"\I: DISABLED","UC-LO_"&amp;A28)</f>
        <v>UC-LO_R-WH_Apt_GAS_X0</v>
      </c>
      <c r="E65" s="23" t="str">
        <f t="shared" si="26"/>
        <v>RSDGAS</v>
      </c>
      <c r="F65" s="23" t="str">
        <f t="shared" si="27"/>
        <v>RSDWH_Apt</v>
      </c>
      <c r="G65" s="26"/>
      <c r="H65" s="23" t="str">
        <f t="shared" si="25"/>
        <v>RSDWH_Apt</v>
      </c>
      <c r="I65" s="24">
        <v>1</v>
      </c>
      <c r="J65" s="33">
        <f ca="1">IF(E28="","",-E28)</f>
        <v>-0.17513914941064535</v>
      </c>
      <c r="K65" s="33">
        <f ca="1">IF(F28="","",-F28)</f>
        <v>-0.1401113195285163</v>
      </c>
      <c r="L65" s="33">
        <f ca="1">IF(G28="","",-G28)</f>
        <v>-4.5911677183104245E-2</v>
      </c>
      <c r="M65" s="33">
        <f ca="1">IF(H28="","",-H28)</f>
        <v>-1.5044338379359607E-2</v>
      </c>
      <c r="N65" s="33">
        <f ca="1">IF(I28="","",-I28)</f>
        <v>-1.7344941240145849E-4</v>
      </c>
      <c r="O65" s="33">
        <f ca="1">IF(J28="","",-J28)</f>
        <v>-1.9997355751906346E-6</v>
      </c>
      <c r="P65" s="24">
        <v>0</v>
      </c>
      <c r="Q65" s="24">
        <v>5</v>
      </c>
      <c r="R65" s="23" t="s">
        <v>169</v>
      </c>
    </row>
    <row r="66" spans="1:18" s="23" customFormat="1" ht="15">
      <c r="A66" s="23" t="s">
        <v>143</v>
      </c>
      <c r="B66" s="26" t="s">
        <v>148</v>
      </c>
      <c r="C66" s="26"/>
      <c r="D66" s="23" t="str">
        <f ca="1">IF(SUM(J66:N66)=0,"\I: DISABLED","UC-LO_"&amp;A29)</f>
        <v>UC-LO_R-WH_Apt_PEA_X0</v>
      </c>
      <c r="E66" s="23" t="str">
        <f t="shared" si="26"/>
        <v>RSDPEA</v>
      </c>
      <c r="F66" s="23" t="str">
        <f t="shared" si="27"/>
        <v>RSDWH_Apt</v>
      </c>
      <c r="G66" s="26"/>
      <c r="H66" s="23" t="str">
        <f t="shared" si="25"/>
        <v>RSDWH_Apt</v>
      </c>
      <c r="I66" s="24">
        <v>1</v>
      </c>
      <c r="J66" s="33">
        <f ca="1">IF(E29="","",-E29)</f>
        <v>-1.1753006527767036E-3</v>
      </c>
      <c r="K66" s="33">
        <f ca="1">IF(F29="","",-F29)</f>
        <v>-9.4024052222136301E-4</v>
      </c>
      <c r="L66" s="33">
        <f ca="1">IF(G29="","",-G29)</f>
        <v>-3.0809801432149638E-4</v>
      </c>
      <c r="M66" s="33">
        <f ca="1">IF(H29="","",-H29)</f>
        <v>-1.00957557332868E-4</v>
      </c>
      <c r="N66" s="33">
        <f ca="1">IF(I29="","",-I29)</f>
        <v>-1.1639613890164244E-6</v>
      </c>
      <c r="O66" s="33">
        <f ca="1">IF(J29="","",-J29)</f>
        <v>-1.3419561159290946E-8</v>
      </c>
      <c r="P66" s="24">
        <v>0</v>
      </c>
      <c r="Q66" s="24">
        <v>5</v>
      </c>
      <c r="R66" s="23" t="s">
        <v>170</v>
      </c>
    </row>
    <row r="67" spans="1:18" s="23" customFormat="1" ht="15">
      <c r="A67" s="23" t="s">
        <v>144</v>
      </c>
      <c r="B67" s="26" t="s">
        <v>148</v>
      </c>
      <c r="C67" s="26"/>
      <c r="D67" s="23" t="str">
        <f ca="1">IF(SUM(J67:N67)=0,"\I: DISABLED","UC-LO_"&amp;A31)</f>
        <v>UC-LO_R-WH_Apt_WOO_X0</v>
      </c>
      <c r="E67" s="23" t="str">
        <f t="shared" si="26"/>
        <v>RSDWOO</v>
      </c>
      <c r="F67" s="23" t="str">
        <f t="shared" si="27"/>
        <v>RSDWH_Apt</v>
      </c>
      <c r="G67" s="26"/>
      <c r="H67" s="23" t="str">
        <f t="shared" si="25"/>
        <v>RSDWH_Apt</v>
      </c>
      <c r="I67" s="24">
        <v>1</v>
      </c>
      <c r="J67" s="33">
        <f ca="1">IF(E31="","",-E31)</f>
        <v>-8.7839617444501891E-4</v>
      </c>
      <c r="K67" s="33">
        <f ca="1">IF(F31="","",-F31)</f>
        <v>-7.0271693955601528E-4</v>
      </c>
      <c r="L67" s="33">
        <f ca="1">IF(G31="","",-G31)</f>
        <v>-2.302662867537152E-4</v>
      </c>
      <c r="M67" s="33">
        <f ca="1">IF(H31="","",-H31)</f>
        <v>-7.5453656843457444E-5</v>
      </c>
      <c r="N67" s="33">
        <f ca="1">IF(I31="","",-I31)</f>
        <v>-8.6992143576047853E-7</v>
      </c>
      <c r="O67" s="33">
        <f ca="1">IF(J31="","",-J31)</f>
        <v>-1.0029511306067218E-8</v>
      </c>
      <c r="P67" s="25">
        <v>0</v>
      </c>
      <c r="Q67" s="25">
        <v>5</v>
      </c>
      <c r="R67" s="23" t="s">
        <v>175</v>
      </c>
    </row>
    <row r="68" spans="1:18" s="23" customFormat="1" ht="15">
      <c r="A68" s="23" t="s">
        <v>145</v>
      </c>
      <c r="B68" s="26" t="s">
        <v>148</v>
      </c>
      <c r="C68" s="26"/>
      <c r="D68" s="23" t="str">
        <f ca="1">IF(SUM(J68:N68)=0,"\I: DISABLED","UC-LO_"&amp;A32)</f>
        <v>UC-LO_R-WH_Apt_HET_X0</v>
      </c>
      <c r="E68" s="23" t="str">
        <f t="shared" si="26"/>
        <v>RSDHET</v>
      </c>
      <c r="F68" s="23" t="str">
        <f t="shared" si="27"/>
        <v>RSDWH_Apt</v>
      </c>
      <c r="G68" s="26"/>
      <c r="H68" s="23" t="str">
        <f t="shared" si="25"/>
        <v>RSDWH_Apt</v>
      </c>
      <c r="I68" s="24">
        <v>1</v>
      </c>
      <c r="J68" s="33">
        <f ca="1">IF(E32="","",-E32)</f>
        <v>-1.1929892956334589E-3</v>
      </c>
      <c r="K68" s="33">
        <f ca="1">IF(F32="","",-F32)</f>
        <v>-9.5439143650676733E-4</v>
      </c>
      <c r="L68" s="33">
        <f ca="1">IF(G32="","",-G32)</f>
        <v>-3.1273498591453768E-4</v>
      </c>
      <c r="M68" s="33">
        <f ca="1">IF(H32="","",-H32)</f>
        <v>-1.0247700018447577E-4</v>
      </c>
      <c r="N68" s="33">
        <f ca="1">IF(I32="","",-I32)</f>
        <v>-1.1814793724028219E-6</v>
      </c>
      <c r="O68" s="33">
        <f ca="1">IF(J32="","",-J32)</f>
        <v>-1.3621529756926178E-8</v>
      </c>
      <c r="P68" s="24">
        <v>0</v>
      </c>
      <c r="Q68" s="24">
        <v>5</v>
      </c>
      <c r="R68" s="23" t="s">
        <v>172</v>
      </c>
    </row>
    <row r="69" spans="1:18" s="23" customFormat="1" ht="15">
      <c r="A69" s="26" t="s">
        <v>147</v>
      </c>
      <c r="B69" s="26" t="s">
        <v>148</v>
      </c>
      <c r="C69" s="26"/>
      <c r="D69" s="23" t="str">
        <f ca="1">IF(SUM(J69:N69)=0,"\I: DISABLED","UC-LO_"&amp;A33)</f>
        <v>UC-LO_R-WH_Apt_SOL_X0</v>
      </c>
      <c r="E69" s="23" t="str">
        <f t="shared" si="26"/>
        <v>RSDSOL</v>
      </c>
      <c r="F69" s="23" t="str">
        <f t="shared" si="27"/>
        <v>RSDWH_Apt</v>
      </c>
      <c r="H69" s="23" t="str">
        <f t="shared" si="25"/>
        <v>RSDWH_Apt</v>
      </c>
      <c r="I69" s="24">
        <v>1</v>
      </c>
      <c r="J69" s="33">
        <f ca="1">IF(E33="","",-E33)</f>
        <v>-5.2588702313121219E-3</v>
      </c>
      <c r="K69" s="33">
        <f ca="1">IF(F33="","",-F33)</f>
        <v>-4.2070961850496982E-3</v>
      </c>
      <c r="L69" s="33">
        <f ca="1">IF(G33="","",-G33)</f>
        <v>-1.3785812779170859E-3</v>
      </c>
      <c r="M69" s="33">
        <f ca="1">IF(H33="","",-H33)</f>
        <v>-4.5173351314787099E-4</v>
      </c>
      <c r="N69" s="33">
        <f ca="1">IF(I33="","",-I33)</f>
        <v>-5.2081328165978136E-6</v>
      </c>
      <c r="O69" s="33">
        <f ca="1">IF(J33="","",-J33)</f>
        <v>-6.0045683231042618E-8</v>
      </c>
      <c r="P69" s="25">
        <v>0</v>
      </c>
      <c r="Q69" s="25">
        <v>5</v>
      </c>
      <c r="R69" s="23" t="s">
        <v>173</v>
      </c>
    </row>
    <row r="70" spans="1:18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18" s="23" customFormat="1" ht="15">
      <c r="C71" s="26"/>
      <c r="H71" s="20" t="s">
        <v>28</v>
      </c>
      <c r="I71" s="24"/>
      <c r="J71" s="24"/>
      <c r="K71" s="24"/>
      <c r="L71" s="24"/>
      <c r="M71" s="24"/>
      <c r="N71" s="24"/>
      <c r="O71" s="24"/>
      <c r="P71" s="24"/>
    </row>
    <row r="72" spans="1:18" s="23" customFormat="1" ht="28.5" customHeight="1" thickBot="1">
      <c r="A72" s="26" t="s">
        <v>25</v>
      </c>
      <c r="B72" s="26" t="s">
        <v>26</v>
      </c>
      <c r="C72" s="26"/>
      <c r="D72" s="6" t="s">
        <v>11</v>
      </c>
      <c r="E72" s="6"/>
      <c r="F72" s="6" t="s">
        <v>9</v>
      </c>
      <c r="G72" s="6" t="s">
        <v>32</v>
      </c>
      <c r="H72" s="6" t="s">
        <v>10</v>
      </c>
      <c r="I72" s="8" t="s">
        <v>141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140</v>
      </c>
      <c r="Q72" s="8" t="s">
        <v>31</v>
      </c>
      <c r="R72" s="6" t="s">
        <v>29</v>
      </c>
    </row>
    <row r="73" spans="1:18" s="23" customFormat="1" ht="15.75" thickBot="1">
      <c r="A73" s="23" t="s">
        <v>142</v>
      </c>
      <c r="B73" s="23" t="s">
        <v>139</v>
      </c>
      <c r="C73" s="26"/>
      <c r="D73" s="23" t="str">
        <f ca="1">IF(SUM(J73:M73)=0,"\I: DISABLED","UC-UP_"&amp;A6)</f>
        <v>UC-UP_R-SH_Apt_COA_X0</v>
      </c>
      <c r="E73" s="23" t="str">
        <f>A73</f>
        <v>RSDCOA</v>
      </c>
      <c r="F73" s="23" t="str">
        <f t="shared" ref="F73:F94" si="28">H73</f>
        <v>RSDSH_Apt</v>
      </c>
      <c r="H73" s="23" t="str">
        <f t="shared" ref="H73:H96" si="29">B73</f>
        <v>RSDSH_Apt</v>
      </c>
      <c r="I73" s="24">
        <v>1</v>
      </c>
      <c r="J73" s="34">
        <f ca="1">IF(L6="","",-L6)</f>
        <v>-3.4222667425519583E-2</v>
      </c>
      <c r="K73" s="34">
        <f ca="1">IF(M6="","",-M6)</f>
        <v>-4.1067200910623498E-2</v>
      </c>
      <c r="L73" s="34">
        <f ca="1">IF(N6="","",-N6)</f>
        <v>-0.10218833736992267</v>
      </c>
      <c r="M73" s="34">
        <f ca="1">IF(O6="","",-O6)</f>
        <v>-0.25427728364432589</v>
      </c>
      <c r="N73" s="34">
        <f ca="1">IF(P6="","",-P6)</f>
        <v>-0.9</v>
      </c>
      <c r="O73" s="34">
        <f ca="1">IF(Q6="","",-Q6)</f>
        <v>-0.9</v>
      </c>
      <c r="P73" s="24">
        <v>0</v>
      </c>
      <c r="Q73" s="24">
        <v>5</v>
      </c>
      <c r="R73" s="23" t="s">
        <v>177</v>
      </c>
    </row>
    <row r="74" spans="1:18" s="23" customFormat="1" ht="15.75" thickBot="1">
      <c r="A74" s="23" t="s">
        <v>204</v>
      </c>
      <c r="B74" s="23" t="s">
        <v>139</v>
      </c>
      <c r="C74" s="26"/>
      <c r="D74" s="82" t="str">
        <f ca="1">"*"&amp;IF(SUM(J74:M74)=0,"\I: DISABLED","UC-UP_"&amp;A7)</f>
        <v>*UC-UP_R-SH_Apt_BDL_X0</v>
      </c>
      <c r="E74" s="82" t="str">
        <f t="shared" ref="E74:E96" si="30">A74</f>
        <v>RSDBDL</v>
      </c>
      <c r="F74" s="82" t="str">
        <f t="shared" si="28"/>
        <v>RSDSH_Apt</v>
      </c>
      <c r="G74" s="83"/>
      <c r="H74" s="82" t="str">
        <f t="shared" si="29"/>
        <v>RSDSH_Apt</v>
      </c>
      <c r="I74" s="84">
        <v>1</v>
      </c>
      <c r="J74" s="85">
        <f ca="1">IF(L7="","",-L7)</f>
        <v>-7.2259999349776758E-6</v>
      </c>
      <c r="K74" s="85">
        <f ca="1">IF(M7="","",-M7)</f>
        <v>-8.6711999219732113E-6</v>
      </c>
      <c r="L74" s="85">
        <f ca="1">IF(N7="","",-N7)</f>
        <v>-2.1576720189844377E-5</v>
      </c>
      <c r="M74" s="85">
        <f ca="1">IF(O7="","",-O7)</f>
        <v>-5.3689784382793554E-5</v>
      </c>
      <c r="N74" s="85">
        <f ca="1">IF(P7="","",-P7)</f>
        <v>-2.0583374736988509E-3</v>
      </c>
      <c r="O74" s="85">
        <f ca="1">IF(Q7="","",-Q7)</f>
        <v>-7.8911718576220591E-2</v>
      </c>
      <c r="P74" s="84">
        <v>0</v>
      </c>
      <c r="Q74" s="84">
        <v>5</v>
      </c>
      <c r="R74" s="23" t="s">
        <v>178</v>
      </c>
    </row>
    <row r="75" spans="1:18" s="23" customFormat="1" ht="15">
      <c r="A75" s="23" t="s">
        <v>205</v>
      </c>
      <c r="B75" s="23" t="s">
        <v>139</v>
      </c>
      <c r="C75" s="26"/>
      <c r="D75" s="82" t="str">
        <f ca="1">"*"&amp;IF(SUM(J75:M75)=0,"\I: DISABLED","UC-UP_"&amp;A8)</f>
        <v>*UC-UP_R-SH_Apt_ETH_X0</v>
      </c>
      <c r="E75" s="82" t="str">
        <f t="shared" si="30"/>
        <v>RSDETH</v>
      </c>
      <c r="F75" s="82" t="str">
        <f t="shared" si="28"/>
        <v>RSDSH_Apt</v>
      </c>
      <c r="G75" s="83"/>
      <c r="H75" s="82" t="str">
        <f t="shared" si="29"/>
        <v>RSDSH_Apt</v>
      </c>
      <c r="I75" s="84">
        <v>1</v>
      </c>
      <c r="J75" s="85">
        <f ca="1">IF(L8="","",-L8)</f>
        <v>-5.1836441427386498E-9</v>
      </c>
      <c r="K75" s="85">
        <f ca="1">IF(M8="","",-M8)</f>
        <v>-6.2203729712863799E-9</v>
      </c>
      <c r="L75" s="85">
        <f ca="1">IF(N8="","",-N8)</f>
        <v>-1.5478278471911325E-8</v>
      </c>
      <c r="M75" s="85">
        <f ca="1">IF(O8="","",-O8)</f>
        <v>-3.851490988722638E-8</v>
      </c>
      <c r="N75" s="85">
        <f ca="1">IF(P8="","",-P8)</f>
        <v>-1.476569206383681E-6</v>
      </c>
      <c r="O75" s="85">
        <f ca="1">IF(Q8="","",-Q8)</f>
        <v>-5.6608119495136738E-5</v>
      </c>
      <c r="P75" s="84">
        <v>0</v>
      </c>
      <c r="Q75" s="84">
        <v>5</v>
      </c>
      <c r="R75" s="23" t="s">
        <v>179</v>
      </c>
    </row>
    <row r="76" spans="1:18" s="23" customFormat="1" ht="15">
      <c r="A76" s="23" t="s">
        <v>206</v>
      </c>
      <c r="B76" s="23" t="s">
        <v>139</v>
      </c>
      <c r="C76" s="26"/>
      <c r="D76" s="23" t="str">
        <f ca="1">IF(SUM(J76:M76)=0,"\I: DISABLED","UC-UP_"&amp;A9)</f>
        <v>UC-UP_R-SH_Apt_LPG_X0</v>
      </c>
      <c r="E76" s="23" t="str">
        <f t="shared" si="30"/>
        <v>RSDLPG</v>
      </c>
      <c r="F76" s="23" t="str">
        <f t="shared" si="28"/>
        <v>RSDSH_Apt</v>
      </c>
      <c r="H76" s="23" t="str">
        <f t="shared" si="29"/>
        <v>RSDSH_Apt</v>
      </c>
      <c r="I76" s="24">
        <v>1</v>
      </c>
      <c r="J76" s="34">
        <f ca="1">IF(L9="","",-L9)</f>
        <v>-2.3683954087756195E-2</v>
      </c>
      <c r="K76" s="34">
        <f ca="1">IF(M9="","",-M9)</f>
        <v>-2.8420744905307434E-2</v>
      </c>
      <c r="L76" s="34">
        <f ca="1">IF(N9="","",-N9)</f>
        <v>-7.0719907962774595E-2</v>
      </c>
      <c r="M76" s="34">
        <f ca="1">IF(O9="","",-O9)</f>
        <v>-0.17597376138193124</v>
      </c>
      <c r="N76" s="34">
        <f ca="1">IF(P9="","",-P9)</f>
        <v>-0.9</v>
      </c>
      <c r="O76" s="34">
        <f ca="1">IF(Q9="","",-Q9)</f>
        <v>-0.9</v>
      </c>
      <c r="P76" s="24">
        <v>0</v>
      </c>
      <c r="Q76" s="24">
        <v>5</v>
      </c>
      <c r="R76" s="23" t="s">
        <v>180</v>
      </c>
    </row>
    <row r="77" spans="1:18" s="23" customFormat="1" ht="15">
      <c r="A77" s="23" t="s">
        <v>207</v>
      </c>
      <c r="B77" s="23" t="s">
        <v>139</v>
      </c>
      <c r="C77" s="26"/>
      <c r="D77" s="23" t="str">
        <f ca="1">IF(SUM(J77:M77)=0,"\I: DISABLED","UC-UP_"&amp;A10)</f>
        <v>UC-UP_R-SH_Apt_ELC_X0</v>
      </c>
      <c r="E77" s="23" t="str">
        <f t="shared" si="30"/>
        <v>RSDELC</v>
      </c>
      <c r="F77" s="23" t="str">
        <f t="shared" si="28"/>
        <v>RSDSH_Apt</v>
      </c>
      <c r="H77" s="23" t="str">
        <f t="shared" si="29"/>
        <v>RSDSH_Apt</v>
      </c>
      <c r="I77" s="24">
        <v>1</v>
      </c>
      <c r="J77" s="34">
        <f ca="1">IF(L10="","",-L10)</f>
        <v>-0.27573781676989634</v>
      </c>
      <c r="K77" s="34">
        <f ca="1">IF(M10="","",-M10)</f>
        <v>-0.33088538012387558</v>
      </c>
      <c r="L77" s="34">
        <f ca="1">IF(N10="","",-N10)</f>
        <v>-0.82334870906984203</v>
      </c>
      <c r="M77" s="34">
        <f ca="1">IF(O10="","",-O10)</f>
        <v>-0.9</v>
      </c>
      <c r="N77" s="34">
        <f ca="1">IF(P10="","",-P10)</f>
        <v>-0.9</v>
      </c>
      <c r="O77" s="34">
        <f ca="1">IF(Q10="","",-Q10)</f>
        <v>-0.9</v>
      </c>
      <c r="P77" s="24">
        <v>0</v>
      </c>
      <c r="Q77" s="24">
        <v>5</v>
      </c>
      <c r="R77" s="23" t="s">
        <v>181</v>
      </c>
    </row>
    <row r="78" spans="1:18" s="23" customFormat="1" ht="15">
      <c r="A78" s="23" t="s">
        <v>207</v>
      </c>
      <c r="B78" s="23" t="s">
        <v>139</v>
      </c>
      <c r="C78" s="26"/>
      <c r="D78" s="23" t="str">
        <f ca="1">IF(SUM(J78:M78)=0,"\I: DISABLED","UC-UP_"&amp;A11)</f>
        <v>UC-UP_R-SH_Apt_ELC_X1</v>
      </c>
      <c r="E78" s="23" t="str">
        <f t="shared" si="30"/>
        <v>RSDELC</v>
      </c>
      <c r="F78" s="23" t="str">
        <f t="shared" si="28"/>
        <v>RSDSH_Apt</v>
      </c>
      <c r="H78" s="23" t="str">
        <f t="shared" si="29"/>
        <v>RSDSH_Apt</v>
      </c>
      <c r="I78" s="24">
        <v>1</v>
      </c>
      <c r="J78" s="34">
        <f ca="1">IF(L11="","",-L11)</f>
        <v>-0.30183547961022228</v>
      </c>
      <c r="K78" s="34">
        <f ca="1">IF(M11="","",-M11)</f>
        <v>-0.36220257553226676</v>
      </c>
      <c r="L78" s="34">
        <f ca="1">IF(N11="","",-N11)</f>
        <v>-0.9</v>
      </c>
      <c r="M78" s="34">
        <f ca="1">IF(O11="","",-O11)</f>
        <v>-0.9</v>
      </c>
      <c r="N78" s="34">
        <f ca="1">IF(P11="","",-P11)</f>
        <v>-0.9</v>
      </c>
      <c r="O78" s="34">
        <f ca="1">IF(Q11="","",-Q11)</f>
        <v>-0.9</v>
      </c>
      <c r="P78" s="24">
        <v>0</v>
      </c>
      <c r="Q78" s="24">
        <v>5</v>
      </c>
      <c r="R78" s="23" t="s">
        <v>182</v>
      </c>
    </row>
    <row r="79" spans="1:18" s="23" customFormat="1" ht="15">
      <c r="A79" s="23" t="s">
        <v>208</v>
      </c>
      <c r="B79" s="23" t="s">
        <v>139</v>
      </c>
      <c r="C79" s="26"/>
      <c r="D79" s="23" t="str">
        <f ca="1">IF(SUM(J79:M79)=0,"\I: DISABLED","UC-UP_"&amp;A12)</f>
        <v>UC-UP_R-SH_Apt_KER_X0</v>
      </c>
      <c r="E79" s="23" t="str">
        <f t="shared" si="30"/>
        <v>RSDKER</v>
      </c>
      <c r="F79" s="23" t="str">
        <f t="shared" si="28"/>
        <v>RSDSH_Apt</v>
      </c>
      <c r="H79" s="23" t="str">
        <f t="shared" si="29"/>
        <v>RSDSH_Apt</v>
      </c>
      <c r="I79" s="24">
        <v>1</v>
      </c>
      <c r="J79" s="34">
        <f ca="1">IF(L12="","",-L12)</f>
        <v>-7.8912379297595162E-2</v>
      </c>
      <c r="K79" s="34">
        <f ca="1">IF(M12="","",-M12)</f>
        <v>-9.4694855157114191E-2</v>
      </c>
      <c r="L79" s="34">
        <f ca="1">IF(N12="","",-N12)</f>
        <v>-0.23563110198455037</v>
      </c>
      <c r="M79" s="34">
        <f ca="1">IF(O12="","",-O12)</f>
        <v>-0.58632558369019627</v>
      </c>
      <c r="N79" s="34">
        <f ca="1">IF(P12="","",-P12)</f>
        <v>-0.9</v>
      </c>
      <c r="O79" s="34">
        <f ca="1">IF(Q12="","",-Q12)</f>
        <v>-0.9</v>
      </c>
      <c r="P79" s="24">
        <v>0</v>
      </c>
      <c r="Q79" s="24">
        <v>5</v>
      </c>
      <c r="R79" s="23" t="s">
        <v>183</v>
      </c>
    </row>
    <row r="80" spans="1:18" s="23" customFormat="1" ht="15">
      <c r="A80" s="23" t="s">
        <v>209</v>
      </c>
      <c r="B80" s="23" t="s">
        <v>139</v>
      </c>
      <c r="C80" s="26"/>
      <c r="D80" s="23" t="str">
        <f ca="1">IF(SUM(J80:M80)=0,"\I: DISABLED","UC-UP_"&amp;A13)</f>
        <v>UC-UP_R-SH_Apt_GAS_X0</v>
      </c>
      <c r="E80" s="23" t="str">
        <f t="shared" si="30"/>
        <v>RSDGAS</v>
      </c>
      <c r="F80" s="23" t="str">
        <f t="shared" si="28"/>
        <v>RSDSH_Apt</v>
      </c>
      <c r="H80" s="23" t="str">
        <f t="shared" si="29"/>
        <v>RSDSH_Apt</v>
      </c>
      <c r="I80" s="24">
        <v>1</v>
      </c>
      <c r="J80" s="34">
        <f ca="1">IF(L13="","",-L13)</f>
        <v>-0.35064222981370063</v>
      </c>
      <c r="K80" s="34">
        <f ca="1">IF(M13="","",-M13)</f>
        <v>-0.42077067577644073</v>
      </c>
      <c r="L80" s="34">
        <f ca="1">IF(N13="","",-N13)</f>
        <v>-0.9</v>
      </c>
      <c r="M80" s="34">
        <f ca="1">IF(O13="","",-O13)</f>
        <v>-0.9</v>
      </c>
      <c r="N80" s="34">
        <f ca="1">IF(P13="","",-P13)</f>
        <v>-0.9</v>
      </c>
      <c r="O80" s="34">
        <f ca="1">IF(Q13="","",-Q13)</f>
        <v>-0.9</v>
      </c>
      <c r="P80" s="24">
        <v>0</v>
      </c>
      <c r="Q80" s="24">
        <v>5</v>
      </c>
      <c r="R80" s="23" t="s">
        <v>184</v>
      </c>
    </row>
    <row r="81" spans="1:21" ht="15">
      <c r="A81" s="23" t="s">
        <v>143</v>
      </c>
      <c r="B81" s="23" t="s">
        <v>139</v>
      </c>
      <c r="D81" s="23" t="str">
        <f ca="1">IF(SUM(J81:M81)=0,"\I: DISABLED","UC-UP_"&amp;A14)</f>
        <v>UC-UP_R-SH_Apt_PEA_X0</v>
      </c>
      <c r="E81" s="23" t="str">
        <f t="shared" si="30"/>
        <v>RSDPEA</v>
      </c>
      <c r="F81" s="23" t="str">
        <f t="shared" si="28"/>
        <v>RSDSH_Apt</v>
      </c>
      <c r="H81" s="23" t="str">
        <f t="shared" si="29"/>
        <v>RSDSH_Apt</v>
      </c>
      <c r="I81" s="24">
        <v>1</v>
      </c>
      <c r="J81" s="34">
        <f ca="1">IF(L14="","",-L14)</f>
        <v>-1.2763658289390394E-2</v>
      </c>
      <c r="K81" s="34">
        <f ca="1">IF(M14="","",-M14)</f>
        <v>-1.5316389947268473E-2</v>
      </c>
      <c r="L81" s="34">
        <f ca="1">IF(N14="","",-N14)</f>
        <v>-3.8112079433587083E-2</v>
      </c>
      <c r="M81" s="34">
        <f ca="1">IF(O14="","",-O14)</f>
        <v>-9.4835049496183405E-2</v>
      </c>
      <c r="N81" s="34">
        <f ca="1">IF(P14="","",-P14)</f>
        <v>-0.9</v>
      </c>
      <c r="O81" s="34">
        <f ca="1">IF(Q14="","",-Q14)</f>
        <v>-0.9</v>
      </c>
      <c r="P81" s="24">
        <v>0</v>
      </c>
      <c r="Q81" s="24">
        <v>5</v>
      </c>
      <c r="R81" s="23" t="s">
        <v>185</v>
      </c>
    </row>
    <row r="82" spans="1:21" ht="15">
      <c r="A82" s="23" t="s">
        <v>144</v>
      </c>
      <c r="B82" s="23" t="s">
        <v>139</v>
      </c>
      <c r="D82" s="23" t="str">
        <f ca="1">IF(SUM(J82:M82)=0,"\I: DISABLED","UC-UP_"&amp;A16)</f>
        <v>UC-UP_R-SH_Apt_WOO_X0</v>
      </c>
      <c r="E82" s="23" t="str">
        <f t="shared" si="30"/>
        <v>RSDWOO</v>
      </c>
      <c r="F82" s="23" t="str">
        <f t="shared" si="28"/>
        <v>RSDSH_Apt</v>
      </c>
      <c r="H82" s="23" t="str">
        <f t="shared" si="29"/>
        <v>RSDSH_Apt</v>
      </c>
      <c r="I82" s="24">
        <v>1</v>
      </c>
      <c r="J82" s="34">
        <f ca="1">IF(L16="","",-L16)</f>
        <v>-2.7934805684843803E-3</v>
      </c>
      <c r="K82" s="34">
        <f ca="1">IF(M16="","",-M16)</f>
        <v>-3.3521766821812565E-3</v>
      </c>
      <c r="L82" s="34">
        <f ca="1">IF(N16="","",-N16)</f>
        <v>-8.3412882818052637E-3</v>
      </c>
      <c r="M82" s="34">
        <f ca="1">IF(O16="","",-O16)</f>
        <v>-2.0755794457381668E-2</v>
      </c>
      <c r="N82" s="34">
        <f ca="1">IF(P16="","",-P16)</f>
        <v>-0.79572734402172851</v>
      </c>
      <c r="O82" s="34">
        <f ca="1">IF(Q16="","",-Q16)</f>
        <v>-0.9</v>
      </c>
      <c r="P82" s="24">
        <v>0</v>
      </c>
      <c r="Q82" s="24">
        <v>5</v>
      </c>
      <c r="R82" s="23" t="s">
        <v>187</v>
      </c>
    </row>
    <row r="83" spans="1:21" ht="15">
      <c r="A83" s="23" t="s">
        <v>145</v>
      </c>
      <c r="B83" s="26" t="s">
        <v>139</v>
      </c>
      <c r="D83" s="23" t="str">
        <f ca="1">IF(SUM(J83:M83)=0,"\I: DISABLED","UC-UP_"&amp;A17)</f>
        <v>UC-UP_R-SH_Apt_HET_X0</v>
      </c>
      <c r="E83" s="23" t="str">
        <f t="shared" si="30"/>
        <v>RSDHET</v>
      </c>
      <c r="F83" s="23" t="str">
        <f t="shared" si="28"/>
        <v>RSDSH_Apt</v>
      </c>
      <c r="H83" s="23" t="str">
        <f t="shared" si="29"/>
        <v>RSDSH_Apt</v>
      </c>
      <c r="I83" s="24">
        <v>1</v>
      </c>
      <c r="J83" s="34">
        <f ca="1">IF(L17="","",-L17)</f>
        <v>-5.2448575476808246E-3</v>
      </c>
      <c r="K83" s="34">
        <f ca="1">IF(M17="","",-M17)</f>
        <v>-6.2938290572169897E-3</v>
      </c>
      <c r="L83" s="34">
        <f ca="1">IF(N17="","",-N17)</f>
        <v>-1.5661060719654177E-2</v>
      </c>
      <c r="M83" s="34">
        <f ca="1">IF(O17="","",-O17)</f>
        <v>-3.8969730609929878E-2</v>
      </c>
      <c r="N83" s="34">
        <f ca="1">IF(P17="","",-P17)</f>
        <v>-0.25</v>
      </c>
      <c r="O83" s="34">
        <f ca="1">IF(Q17="","",-Q17)</f>
        <v>-0.25</v>
      </c>
      <c r="P83" s="24">
        <v>0</v>
      </c>
      <c r="Q83" s="24">
        <v>5</v>
      </c>
      <c r="R83" s="23" t="s">
        <v>188</v>
      </c>
    </row>
    <row r="84" spans="1:21" ht="15.75" thickBot="1">
      <c r="A84" s="53" t="s">
        <v>146</v>
      </c>
      <c r="B84" s="53" t="s">
        <v>139</v>
      </c>
      <c r="D84" s="53" t="str">
        <f ca="1">IF(SUM(J84:M84)=0,"\I: DISABLED","UC-UP_"&amp;A18)</f>
        <v>UC-UP_R-SH_Apt_GEO_X0</v>
      </c>
      <c r="E84" s="53" t="str">
        <f t="shared" si="30"/>
        <v>RSDGEO</v>
      </c>
      <c r="F84" s="53" t="str">
        <f t="shared" si="28"/>
        <v>RSDSH_Apt</v>
      </c>
      <c r="G84" s="58"/>
      <c r="H84" s="53" t="str">
        <f t="shared" si="29"/>
        <v>RSDSH_Apt</v>
      </c>
      <c r="I84" s="54">
        <v>1</v>
      </c>
      <c r="J84" s="59">
        <f ca="1">IF(L18="","",-L18)</f>
        <v>-0.11415624540617522</v>
      </c>
      <c r="K84" s="59">
        <f ca="1">IF(M18="","",-M18)</f>
        <v>-0.13698749448741027</v>
      </c>
      <c r="L84" s="59">
        <f ca="1">IF(N18="","",-N18)</f>
        <v>-0.34086872228291265</v>
      </c>
      <c r="M84" s="59">
        <f ca="1">IF(O18="","",-O18)</f>
        <v>-0.8481904590310172</v>
      </c>
      <c r="N84" s="59">
        <f ca="1">IF(P18="","",-P18)</f>
        <v>-0.9</v>
      </c>
      <c r="O84" s="59">
        <f ca="1">IF(Q18="","",-Q18)</f>
        <v>-0.9</v>
      </c>
      <c r="P84" s="54">
        <v>0</v>
      </c>
      <c r="Q84" s="54">
        <v>5</v>
      </c>
      <c r="R84" s="53" t="s">
        <v>189</v>
      </c>
      <c r="S84" s="58"/>
      <c r="T84" s="58"/>
      <c r="U84" s="58"/>
    </row>
    <row r="85" spans="1:21" ht="15.75" thickBot="1">
      <c r="A85" s="23" t="s">
        <v>142</v>
      </c>
      <c r="B85" s="26" t="s">
        <v>148</v>
      </c>
      <c r="D85" s="23" t="str">
        <f ca="1">IF(SUM(J85:M85)=0,"\I: DISABLED","UC-LO_"&amp;A21)</f>
        <v>UC-LO_R-WH_Apt_COA_X0</v>
      </c>
      <c r="E85" s="23" t="str">
        <f t="shared" si="30"/>
        <v>RSDCOA</v>
      </c>
      <c r="F85" s="23" t="str">
        <f t="shared" si="28"/>
        <v>RSDWH_Apt</v>
      </c>
      <c r="H85" s="23" t="str">
        <f t="shared" si="29"/>
        <v>RSDWH_Apt</v>
      </c>
      <c r="I85" s="24">
        <v>1</v>
      </c>
      <c r="J85" s="34">
        <f ca="1">IF(L21="","",-L21)</f>
        <v>-1.8210563958829752E-3</v>
      </c>
      <c r="K85" s="34">
        <f ca="1">IF(M21="","",-M21)</f>
        <v>-2.1852676750595702E-3</v>
      </c>
      <c r="L85" s="34">
        <f ca="1">IF(N21="","",-N21)</f>
        <v>-5.4376452612042298E-3</v>
      </c>
      <c r="M85" s="34">
        <f ca="1">IF(O21="","",-O21)</f>
        <v>-1.3530601456359707E-2</v>
      </c>
      <c r="N85" s="34">
        <f ca="1">IF(P21="","",-P21)</f>
        <v>-0.51873078537143358</v>
      </c>
      <c r="O85" s="34">
        <f ca="1">IF(Q21="","",-Q21)</f>
        <v>-0.9</v>
      </c>
      <c r="P85" s="24">
        <v>0</v>
      </c>
      <c r="Q85" s="24">
        <v>5</v>
      </c>
      <c r="R85" s="23" t="s">
        <v>190</v>
      </c>
    </row>
    <row r="86" spans="1:21" ht="15.75" thickBot="1">
      <c r="A86" s="23" t="s">
        <v>204</v>
      </c>
      <c r="B86" s="26" t="s">
        <v>148</v>
      </c>
      <c r="D86" s="82" t="str">
        <f ca="1">"*"&amp;IF(SUM(J86:M86)=0,"\I: DISABLED","UC-LO_"&amp;A22)</f>
        <v>*UC-LO_R-WH_Apt_BDL_X0</v>
      </c>
      <c r="E86" s="82" t="str">
        <f t="shared" si="30"/>
        <v>RSDBDL</v>
      </c>
      <c r="F86" s="82" t="str">
        <f t="shared" si="28"/>
        <v>RSDWH_Apt</v>
      </c>
      <c r="G86" s="83"/>
      <c r="H86" s="82" t="str">
        <f t="shared" si="29"/>
        <v>RSDWH_Apt</v>
      </c>
      <c r="I86" s="84">
        <v>1</v>
      </c>
      <c r="J86" s="85">
        <f ca="1">IF(L22="","",-L22)</f>
        <v>-1.9351258304304007E-5</v>
      </c>
      <c r="K86" s="85">
        <f ca="1">IF(M22="","",-M22)</f>
        <v>-2.322150996516481E-5</v>
      </c>
      <c r="L86" s="85">
        <f ca="1">IF(N22="","",-N22)</f>
        <v>-5.7782547676518892E-5</v>
      </c>
      <c r="M86" s="85">
        <f ca="1">IF(O22="","",-O22)</f>
        <v>-1.4378146903443547E-4</v>
      </c>
      <c r="N86" s="85">
        <f ca="1">IF(P22="","",-P22)</f>
        <v>-5.5122364363954391E-3</v>
      </c>
      <c r="O86" s="85">
        <f ca="1">IF(Q22="","",-Q22)</f>
        <v>-0.21132591518764071</v>
      </c>
      <c r="P86" s="84">
        <v>0</v>
      </c>
      <c r="Q86" s="84">
        <v>5</v>
      </c>
      <c r="R86" s="23" t="s">
        <v>191</v>
      </c>
    </row>
    <row r="87" spans="1:21" ht="15">
      <c r="A87" s="23" t="s">
        <v>205</v>
      </c>
      <c r="B87" s="26" t="s">
        <v>148</v>
      </c>
      <c r="D87" s="82" t="str">
        <f ca="1">"*"&amp;IF(SUM(J87:M87)=0,"\I: DISABLED","UC-LO_"&amp;A23)</f>
        <v>*UC-LO_R-WH_Apt_ETH_X0</v>
      </c>
      <c r="E87" s="82" t="str">
        <f t="shared" si="30"/>
        <v>RSDETH</v>
      </c>
      <c r="F87" s="82" t="str">
        <f t="shared" si="28"/>
        <v>RSDWH_Apt</v>
      </c>
      <c r="G87" s="83"/>
      <c r="H87" s="82" t="str">
        <f t="shared" si="29"/>
        <v>RSDWH_Apt</v>
      </c>
      <c r="I87" s="84">
        <v>1</v>
      </c>
      <c r="J87" s="85">
        <f ca="1">IF(L23="","",-L23)</f>
        <v>-1.7485890603284499E-5</v>
      </c>
      <c r="K87" s="85">
        <f ca="1">IF(M23="","",-M23)</f>
        <v>-2.0983068723941399E-5</v>
      </c>
      <c r="L87" s="85">
        <f ca="1">IF(N23="","",-N23)</f>
        <v>-5.2212589567157858E-5</v>
      </c>
      <c r="M87" s="85">
        <f ca="1">IF(O23="","",-O23)</f>
        <v>-1.2992163087175023E-4</v>
      </c>
      <c r="N87" s="85">
        <f ca="1">IF(P23="","",-P23)</f>
        <v>-4.9808835058964447E-3</v>
      </c>
      <c r="O87" s="85">
        <f ca="1">IF(Q23="","",-Q23)</f>
        <v>-0.19095511911947302</v>
      </c>
      <c r="P87" s="84">
        <v>0</v>
      </c>
      <c r="Q87" s="84">
        <v>5</v>
      </c>
      <c r="R87" s="23" t="s">
        <v>192</v>
      </c>
    </row>
    <row r="88" spans="1:21" ht="15">
      <c r="A88" s="23" t="s">
        <v>206</v>
      </c>
      <c r="B88" s="26" t="s">
        <v>148</v>
      </c>
      <c r="D88" s="23" t="str">
        <f ca="1">IF(SUM(J88:M88)=0,"\I: DISABLED","UC-LO_"&amp;A24)</f>
        <v>UC-LO_R-WH_Apt_LPG_X0</v>
      </c>
      <c r="E88" s="23" t="str">
        <f t="shared" si="30"/>
        <v>RSDLPG</v>
      </c>
      <c r="F88" s="23" t="str">
        <f t="shared" si="28"/>
        <v>RSDWH_Apt</v>
      </c>
      <c r="H88" s="23" t="str">
        <f t="shared" si="29"/>
        <v>RSDWH_Apt</v>
      </c>
      <c r="I88" s="24">
        <v>1</v>
      </c>
      <c r="J88" s="34">
        <f ca="1">IF(L24="","",-L24)</f>
        <v>-1.4806400573192659E-2</v>
      </c>
      <c r="K88" s="34">
        <f ca="1">IF(M24="","",-M24)</f>
        <v>-1.7767680687831192E-2</v>
      </c>
      <c r="L88" s="34">
        <f ca="1">IF(N24="","",-N24)</f>
        <v>-4.4211675209144104E-2</v>
      </c>
      <c r="M88" s="34">
        <f ca="1">IF(O24="","",-O24)</f>
        <v>-0.11001279565641744</v>
      </c>
      <c r="N88" s="34">
        <f ca="1">IF(P24="","",-P24)</f>
        <v>-0.9</v>
      </c>
      <c r="O88" s="34">
        <f ca="1">IF(Q24="","",-Q24)</f>
        <v>-0.9</v>
      </c>
      <c r="P88" s="24">
        <v>0</v>
      </c>
      <c r="Q88" s="24">
        <v>5</v>
      </c>
      <c r="R88" s="23" t="s">
        <v>193</v>
      </c>
    </row>
    <row r="89" spans="1:21" ht="15">
      <c r="A89" s="23" t="s">
        <v>207</v>
      </c>
      <c r="B89" s="26" t="s">
        <v>148</v>
      </c>
      <c r="D89" s="23" t="str">
        <f ca="1">IF(SUM(J89:M89)=0,"\I: DISABLED","UC-LO_"&amp;A25)</f>
        <v>UC-LO_R-WH_Apt_ELC_X0</v>
      </c>
      <c r="E89" s="23" t="str">
        <f t="shared" si="30"/>
        <v>RSDELC</v>
      </c>
      <c r="F89" s="23" t="str">
        <f t="shared" si="28"/>
        <v>RSDWH_Apt</v>
      </c>
      <c r="H89" s="23" t="str">
        <f t="shared" si="29"/>
        <v>RSDWH_Apt</v>
      </c>
      <c r="I89" s="24">
        <v>1</v>
      </c>
      <c r="J89" s="34">
        <f ca="1">IF(L25="","",-L25)</f>
        <v>-0.21696602388463679</v>
      </c>
      <c r="K89" s="34">
        <f ca="1">IF(M25="","",-M25)</f>
        <v>-0.26035922866156413</v>
      </c>
      <c r="L89" s="34">
        <f ca="1">IF(N25="","",-N25)</f>
        <v>-0.64785707586314323</v>
      </c>
      <c r="M89" s="34">
        <f ca="1">IF(O25="","",-O25)</f>
        <v>-0.9</v>
      </c>
      <c r="N89" s="34">
        <f ca="1">IF(P25="","",-P25)</f>
        <v>-0.9</v>
      </c>
      <c r="O89" s="34">
        <f ca="1">IF(Q25="","",-Q25)</f>
        <v>-0.9</v>
      </c>
      <c r="P89" s="24">
        <v>0</v>
      </c>
      <c r="Q89" s="24">
        <v>5</v>
      </c>
      <c r="R89" s="23" t="s">
        <v>194</v>
      </c>
    </row>
    <row r="90" spans="1:21" ht="15">
      <c r="A90" s="23" t="s">
        <v>207</v>
      </c>
      <c r="B90" s="26" t="s">
        <v>148</v>
      </c>
      <c r="D90" s="23" t="str">
        <f ca="1">IF(SUM(J90:M90)=0,"\I: DISABLED","UC-LO_"&amp;A26)</f>
        <v>UC-LO_R-WH_Apt_ELC_X1</v>
      </c>
      <c r="E90" s="23" t="str">
        <f t="shared" si="30"/>
        <v>RSDELC</v>
      </c>
      <c r="F90" s="23" t="str">
        <f t="shared" si="28"/>
        <v>RSDWH_Apt</v>
      </c>
      <c r="H90" s="23" t="str">
        <f t="shared" si="29"/>
        <v>RSDWH_Apt</v>
      </c>
      <c r="I90" s="24">
        <v>1</v>
      </c>
      <c r="J90" s="34">
        <f ca="1">IF(L26="","",-L26)</f>
        <v>-0.6647691499587346</v>
      </c>
      <c r="K90" s="34">
        <f ca="1">IF(M26="","",-M26)</f>
        <v>-0.79772297995048147</v>
      </c>
      <c r="L90" s="34">
        <f ca="1">IF(N26="","",-N26)</f>
        <v>-0.9</v>
      </c>
      <c r="M90" s="34">
        <f ca="1">IF(O26="","",-O26)</f>
        <v>-0.9</v>
      </c>
      <c r="N90" s="34">
        <f ca="1">IF(P26="","",-P26)</f>
        <v>-0.9</v>
      </c>
      <c r="O90" s="34">
        <f ca="1">IF(Q26="","",-Q26)</f>
        <v>-0.9</v>
      </c>
      <c r="P90" s="24">
        <v>0</v>
      </c>
      <c r="Q90" s="24">
        <v>5</v>
      </c>
      <c r="R90" s="23" t="s">
        <v>195</v>
      </c>
    </row>
    <row r="91" spans="1:21" ht="15">
      <c r="A91" s="23" t="s">
        <v>208</v>
      </c>
      <c r="B91" s="26" t="s">
        <v>148</v>
      </c>
      <c r="D91" s="23" t="str">
        <f ca="1">IF(SUM(J91:M91)=0,"\I: DISABLED","UC-LO_"&amp;A27)</f>
        <v>UC-LO_R-WH_Apt_KER_X0</v>
      </c>
      <c r="E91" s="23" t="str">
        <f t="shared" si="30"/>
        <v>RSDKER</v>
      </c>
      <c r="F91" s="23" t="str">
        <f t="shared" si="28"/>
        <v>RSDWH_Apt</v>
      </c>
      <c r="H91" s="23" t="str">
        <f t="shared" si="29"/>
        <v>RSDWH_Apt</v>
      </c>
      <c r="I91" s="24">
        <v>1</v>
      </c>
      <c r="J91" s="34">
        <f ca="1">IF(L27="","",-L27)</f>
        <v>-2.6133473391426656E-2</v>
      </c>
      <c r="K91" s="34">
        <f ca="1">IF(M27="","",-M27)</f>
        <v>-3.1360168069711987E-2</v>
      </c>
      <c r="L91" s="34">
        <f ca="1">IF(N27="","",-N27)</f>
        <v>-7.8034133411225726E-2</v>
      </c>
      <c r="M91" s="34">
        <f ca="1">IF(O27="","",-O27)</f>
        <v>-0.19417389484982117</v>
      </c>
      <c r="N91" s="34">
        <f ca="1">IF(P27="","",-P27)</f>
        <v>-0.9</v>
      </c>
      <c r="O91" s="34">
        <f ca="1">IF(Q27="","",-Q27)</f>
        <v>-0.9</v>
      </c>
      <c r="P91" s="24">
        <v>0</v>
      </c>
      <c r="Q91" s="24">
        <v>5</v>
      </c>
      <c r="R91" s="23" t="s">
        <v>196</v>
      </c>
    </row>
    <row r="92" spans="1:21" ht="15">
      <c r="A92" s="23" t="s">
        <v>209</v>
      </c>
      <c r="B92" s="26" t="s">
        <v>148</v>
      </c>
      <c r="D92" s="23" t="str">
        <f ca="1">IF(SUM(J92:M92)=0,"\I: DISABLED","UC-LO_"&amp;A28)</f>
        <v>UC-LO_R-WH_Apt_GAS_X0</v>
      </c>
      <c r="E92" s="23" t="str">
        <f t="shared" si="30"/>
        <v>RSDGAS</v>
      </c>
      <c r="F92" s="23" t="str">
        <f t="shared" si="28"/>
        <v>RSDWH_Apt</v>
      </c>
      <c r="H92" s="23" t="str">
        <f t="shared" si="29"/>
        <v>RSDWH_Apt</v>
      </c>
      <c r="I92" s="24">
        <v>1</v>
      </c>
      <c r="J92" s="34">
        <f ca="1">IF(L28="","",-L28)</f>
        <v>-0.26270872411596796</v>
      </c>
      <c r="K92" s="34">
        <f ca="1">IF(M28="","",-M28)</f>
        <v>-0.31525046893916159</v>
      </c>
      <c r="L92" s="34">
        <f ca="1">IF(N28="","",-N28)</f>
        <v>-0.78444404687069447</v>
      </c>
      <c r="M92" s="34">
        <f ca="1">IF(O28="","",-O28)</f>
        <v>-0.9</v>
      </c>
      <c r="N92" s="34">
        <f ca="1">IF(P28="","",-P28)</f>
        <v>-0.9</v>
      </c>
      <c r="O92" s="34">
        <f ca="1">IF(Q28="","",-Q28)</f>
        <v>-0.9</v>
      </c>
      <c r="P92" s="24">
        <v>0</v>
      </c>
      <c r="Q92" s="24">
        <v>5</v>
      </c>
      <c r="R92" s="23" t="s">
        <v>197</v>
      </c>
    </row>
    <row r="93" spans="1:21" ht="15">
      <c r="A93" s="23" t="s">
        <v>143</v>
      </c>
      <c r="B93" s="26" t="s">
        <v>148</v>
      </c>
      <c r="D93" s="23" t="str">
        <f ca="1">IF(SUM(J93:M93)=0,"\I: DISABLED","UC-LO_"&amp;A29)</f>
        <v>UC-LO_R-WH_Apt_PEA_X0</v>
      </c>
      <c r="E93" s="23" t="str">
        <f t="shared" si="30"/>
        <v>RSDPEA</v>
      </c>
      <c r="F93" s="23" t="str">
        <f t="shared" si="28"/>
        <v>RSDWH_Apt</v>
      </c>
      <c r="H93" s="23" t="str">
        <f t="shared" si="29"/>
        <v>RSDWH_Apt</v>
      </c>
      <c r="I93" s="24">
        <v>1</v>
      </c>
      <c r="J93" s="34">
        <f ca="1">IF(L29="","",-L29)</f>
        <v>-1.7629509791650551E-3</v>
      </c>
      <c r="K93" s="34">
        <f ca="1">IF(M29="","",-M29)</f>
        <v>-2.1155411749980662E-3</v>
      </c>
      <c r="L93" s="34">
        <f ca="1">IF(N29="","",-N29)</f>
        <v>-5.2641434165711879E-3</v>
      </c>
      <c r="M93" s="34">
        <f ca="1">IF(O29="","",-O29)</f>
        <v>-1.3098873346322416E-2</v>
      </c>
      <c r="N93" s="34">
        <f ca="1">IF(P29="","",-P29)</f>
        <v>-0.50217936581267431</v>
      </c>
      <c r="O93" s="34">
        <f ca="1">IF(Q29="","",-Q29)</f>
        <v>-0.9</v>
      </c>
      <c r="P93" s="24">
        <v>0</v>
      </c>
      <c r="Q93" s="24">
        <v>5</v>
      </c>
      <c r="R93" s="23" t="s">
        <v>198</v>
      </c>
    </row>
    <row r="94" spans="1:21" ht="15">
      <c r="A94" s="23" t="s">
        <v>144</v>
      </c>
      <c r="B94" s="26" t="s">
        <v>148</v>
      </c>
      <c r="D94" s="23" t="str">
        <f ca="1">IF(SUM(J94:M94)=0,"\I: DISABLED","UC-LO_"&amp;A31)</f>
        <v>UC-LO_R-WH_Apt_WOO_X0</v>
      </c>
      <c r="E94" s="23" t="str">
        <f t="shared" si="30"/>
        <v>RSDWOO</v>
      </c>
      <c r="F94" s="23" t="str">
        <f t="shared" si="28"/>
        <v>RSDWH_Apt</v>
      </c>
      <c r="H94" s="23" t="str">
        <f t="shared" si="29"/>
        <v>RSDWH_Apt</v>
      </c>
      <c r="I94" s="24">
        <v>1</v>
      </c>
      <c r="J94" s="34">
        <f ca="1">IF(L31="","",-L31)</f>
        <v>-1.3175942616675282E-3</v>
      </c>
      <c r="K94" s="34">
        <f ca="1">IF(M31="","",-M31)</f>
        <v>-1.581113114001034E-3</v>
      </c>
      <c r="L94" s="34">
        <f ca="1">IF(N31="","",-N31)</f>
        <v>-3.9343153838310527E-3</v>
      </c>
      <c r="M94" s="34">
        <f ca="1">IF(O31="","",-O31)</f>
        <v>-9.789835655894483E-3</v>
      </c>
      <c r="N94" s="34">
        <f ca="1">IF(P31="","",-P31)</f>
        <v>-0.37531880270204038</v>
      </c>
      <c r="O94" s="34">
        <f ca="1">IF(Q31="","",-Q31)</f>
        <v>-0.9</v>
      </c>
      <c r="P94" s="24">
        <v>0</v>
      </c>
      <c r="Q94" s="24">
        <v>5</v>
      </c>
      <c r="R94" s="23" t="s">
        <v>200</v>
      </c>
    </row>
    <row r="95" spans="1:21" ht="15">
      <c r="A95" s="23" t="s">
        <v>145</v>
      </c>
      <c r="B95" s="26" t="s">
        <v>148</v>
      </c>
      <c r="D95" s="23" t="str">
        <f ca="1">IF(SUM(J95:M95)=0,"\I: DISABLED","UC-LO_"&amp;A32)</f>
        <v>UC-LO_R-WH_Apt_HET_X0</v>
      </c>
      <c r="E95" s="23" t="str">
        <f t="shared" si="30"/>
        <v>RSDHET</v>
      </c>
      <c r="F95" s="23" t="str">
        <f t="shared" ref="F95:F96" si="31">H95</f>
        <v>RSDWH_Apt</v>
      </c>
      <c r="H95" s="23" t="str">
        <f t="shared" si="29"/>
        <v>RSDWH_Apt</v>
      </c>
      <c r="I95" s="24">
        <v>1</v>
      </c>
      <c r="J95" s="34">
        <f ca="1">IF(L32="","",-L32)</f>
        <v>-1.7894839434501883E-3</v>
      </c>
      <c r="K95" s="34">
        <f ca="1">IF(M32="","",-M32)</f>
        <v>-2.147380732140226E-3</v>
      </c>
      <c r="L95" s="34">
        <f ca="1">IF(N32="","",-N32)</f>
        <v>-5.3433704233991665E-3</v>
      </c>
      <c r="M95" s="34">
        <f ca="1">IF(O32="","",-O32)</f>
        <v>-1.3296015491952612E-2</v>
      </c>
      <c r="N95" s="34">
        <f ca="1">IF(P32="","",-P32)</f>
        <v>-0.25</v>
      </c>
      <c r="O95" s="34">
        <f ca="1">IF(Q32="","",-Q32)</f>
        <v>-0.25</v>
      </c>
      <c r="P95" s="24">
        <v>0</v>
      </c>
      <c r="Q95" s="24">
        <v>5</v>
      </c>
      <c r="R95" s="23" t="s">
        <v>201</v>
      </c>
    </row>
    <row r="96" spans="1:21" ht="15">
      <c r="A96" s="26" t="s">
        <v>147</v>
      </c>
      <c r="B96" s="26" t="s">
        <v>148</v>
      </c>
      <c r="D96" s="23" t="str">
        <f ca="1">IF(SUM(J96:M96)=0,"\I: DISABLED","UC-LO_"&amp;A33)</f>
        <v>UC-LO_R-WH_Apt_SOL_X0</v>
      </c>
      <c r="E96" s="23" t="str">
        <f t="shared" si="30"/>
        <v>RSDSOL</v>
      </c>
      <c r="F96" s="23" t="str">
        <f t="shared" si="31"/>
        <v>RSDWH_Apt</v>
      </c>
      <c r="H96" s="23" t="str">
        <f t="shared" si="29"/>
        <v>RSDWH_Apt</v>
      </c>
      <c r="I96" s="24">
        <v>1</v>
      </c>
      <c r="J96" s="34">
        <f ca="1">IF(L33="","",-L33)</f>
        <v>-7.8883053469681816E-3</v>
      </c>
      <c r="K96" s="34">
        <f ca="1">IF(M33="","",-M33)</f>
        <v>-9.4659664163618193E-3</v>
      </c>
      <c r="L96" s="34">
        <f ca="1">IF(N33="","",-N33)</f>
        <v>-2.355435355316144E-2</v>
      </c>
      <c r="M96" s="34">
        <f ca="1">IF(O33="","",-O33)</f>
        <v>-5.8610769033402663E-2</v>
      </c>
      <c r="N96" s="34">
        <f ca="1">IF(P33="","",-P33)</f>
        <v>-0.5</v>
      </c>
      <c r="O96" s="34">
        <f ca="1">IF(Q33="","",-Q33)</f>
        <v>-0.5</v>
      </c>
      <c r="P96" s="24">
        <v>0</v>
      </c>
      <c r="Q96" s="24">
        <v>5</v>
      </c>
      <c r="R96" s="23" t="s">
        <v>202</v>
      </c>
    </row>
    <row r="97" spans="9:14" ht="15">
      <c r="I97" s="34" t="str">
        <f t="shared" ref="I97" si="32">IF(L34="","",-L34)</f>
        <v/>
      </c>
      <c r="J97" s="34" t="str">
        <f t="shared" ref="J97" si="33">IF(M34="","",-M34)</f>
        <v/>
      </c>
      <c r="K97" s="34" t="str">
        <f t="shared" ref="K97" si="34">IF(N34="","",-N34)</f>
        <v/>
      </c>
      <c r="L97" s="34" t="str">
        <f t="shared" ref="L97" si="35">IF(O34="","",-O34)</f>
        <v/>
      </c>
      <c r="M97" s="34" t="str">
        <f t="shared" ref="M97" si="36">IF(P34="","",-P34)</f>
        <v/>
      </c>
      <c r="N97" s="34" t="str">
        <f t="shared" ref="N97" si="37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D46:E58 D73:E73 D61:E69 D76:E85 D88:E96">
    <cfRule type="containsText" dxfId="13" priority="61" operator="containsText" text="\I: DISABLED">
      <formula>NOT(ISERROR(SEARCH("\I: DISABLED",D46)))</formula>
    </cfRule>
  </conditionalFormatting>
  <conditionalFormatting sqref="D59:E60">
    <cfRule type="containsText" dxfId="8" priority="3" operator="containsText" text="\I: DISABLED">
      <formula>NOT(ISERROR(SEARCH("\I: DISABLED",D59)))</formula>
    </cfRule>
  </conditionalFormatting>
  <conditionalFormatting sqref="D74:E75">
    <cfRule type="containsText" dxfId="7" priority="2" operator="containsText" text="\I: DISABLED">
      <formula>NOT(ISERROR(SEARCH("\I: DISABLED",D74)))</formula>
    </cfRule>
  </conditionalFormatting>
  <conditionalFormatting sqref="D86:E87">
    <cfRule type="containsText" dxfId="6" priority="1" operator="containsText" text="\I: DISABLED">
      <formula>NOT(ISERROR(SEARCH("\I: DISABLED",D86)))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1"/>
  <sheetViews>
    <sheetView topLeftCell="A2" zoomScale="70" zoomScaleNormal="70" workbookViewId="0">
      <selection activeCell="D47" sqref="D47:Q4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229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78" t="s">
        <v>136</v>
      </c>
      <c r="T3" s="78"/>
      <c r="U3" s="78"/>
      <c r="V3" s="78"/>
    </row>
    <row r="4" spans="1:26" ht="15.75" thickBot="1">
      <c r="A4" s="43" t="s">
        <v>34</v>
      </c>
      <c r="B4" s="43"/>
      <c r="C4" s="26"/>
      <c r="D4" s="44" t="s">
        <v>39</v>
      </c>
      <c r="E4" s="80" t="s">
        <v>40</v>
      </c>
      <c r="F4" s="79"/>
      <c r="G4" s="79"/>
      <c r="H4" s="79"/>
      <c r="I4" s="79"/>
      <c r="J4" s="79"/>
      <c r="K4" s="23"/>
      <c r="L4" s="57" t="s">
        <v>41</v>
      </c>
      <c r="M4" s="57"/>
      <c r="N4" s="57"/>
      <c r="O4" s="57"/>
      <c r="P4" s="57"/>
      <c r="S4" s="50">
        <v>0.2</v>
      </c>
    </row>
    <row r="5" spans="1:26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81" t="s">
        <v>291</v>
      </c>
      <c r="T5" s="81" t="s">
        <v>292</v>
      </c>
    </row>
    <row r="6" spans="1:26" ht="15.75" thickBot="1">
      <c r="A6" s="30" t="s">
        <v>75</v>
      </c>
      <c r="B6" s="30" t="s">
        <v>133</v>
      </c>
      <c r="C6" s="23"/>
      <c r="D6" s="52">
        <f ca="1">SUMIF(SharesElab!$B$2:$B$79,Att_RSD_share!$A6,SharesElab!C$2:C$79)+D15*Z8</f>
        <v>0.12296197221604245</v>
      </c>
      <c r="E6" s="46">
        <f ca="1">IF($D6=0,"",MAX($D6*(1-$S$4)^($E$5-$D$5),0))</f>
        <v>9.8369577772833963E-2</v>
      </c>
      <c r="F6" s="46">
        <f ca="1">IF($D6=0,"",MAX($D6*(1-$S$4)^($F$5-$D$5),0))</f>
        <v>7.8695662218267182E-2</v>
      </c>
      <c r="G6" s="46">
        <f ca="1">IF($D6=0,"",MAX($D6*(1-$S$4)^($G$5-$D$5),0))</f>
        <v>2.5786994595681807E-2</v>
      </c>
      <c r="H6" s="46">
        <f ca="1">IF($D6=0,"",MAX($D6*(1-$S$4)^($H$5-$D$5),0))</f>
        <v>8.4498823891130202E-3</v>
      </c>
      <c r="I6" s="46">
        <f ca="1">IF($D6=0,"",MAX($D6*(1-$S$4)^($I$5-$D$5),0))</f>
        <v>9.7420511178071008E-5</v>
      </c>
      <c r="J6" s="46">
        <f ca="1">IF($D6=0,"",MAX($D6*(1-$S$4)^($J$5-$D$5),0))</f>
        <v>1.1231820232699005E-6</v>
      </c>
      <c r="K6" s="23"/>
      <c r="L6" s="47">
        <f ca="1">IF($D6=0,"",MIN($D6*(1+$S$4)^($L$5-$D$5),1))</f>
        <v>0.14755436665925092</v>
      </c>
      <c r="M6" s="47">
        <f ca="1">IF($D6=0,"",MIN($D6*(1+$S$4)^($M$5-$D$5),1))</f>
        <v>0.17706523999110113</v>
      </c>
      <c r="N6" s="47">
        <f ca="1">IF($D6=0,"",MIN($D6*(1+$S$4)^($N$5-$D$5),1))</f>
        <v>0.44059497797465669</v>
      </c>
      <c r="O6" s="47">
        <f ca="1">IF($D6=0,"",MIN($D6*(1+$S$4)^($O$5-$D$5),1))</f>
        <v>1</v>
      </c>
      <c r="P6" s="47">
        <f ca="1">IF($D6=0,"",MIN($D6*(1+$S$4)^($P$5-$D$5),1))</f>
        <v>1</v>
      </c>
      <c r="Q6" s="47">
        <f ca="1">IF($D6=0,"",MIN($D6*(1+$S$4)^($Q$5-$D$5),1))</f>
        <v>1</v>
      </c>
      <c r="S6" s="86">
        <v>0</v>
      </c>
      <c r="T6" s="86">
        <v>0.9</v>
      </c>
    </row>
    <row r="7" spans="1:26" ht="15.75" thickBot="1">
      <c r="A7" s="49" t="s">
        <v>76</v>
      </c>
      <c r="B7" s="49" t="s">
        <v>134</v>
      </c>
      <c r="C7" s="23"/>
      <c r="D7" s="52">
        <f ca="1">SUMIF(SharesElab!$B$2:$B$79,Att_RSD_share!$A7,SharesElab!C$2:C$79)</f>
        <v>1.2497545079851297E-6</v>
      </c>
      <c r="E7" s="46">
        <f t="shared" ref="E7:E18" ca="1" si="0">IF($D7=0,"",MAX($D7*(1-$S$4)^($E$5-$D$5),0))</f>
        <v>9.9980360638810382E-7</v>
      </c>
      <c r="F7" s="46">
        <f t="shared" ref="F7:F18" ca="1" si="1">IF($D7=0,"",MAX($D7*(1-$S$4)^($F$5-$D$5),0))</f>
        <v>7.9984288511048314E-7</v>
      </c>
      <c r="G7" s="46">
        <f t="shared" ref="G7:G18" ca="1" si="2">IF($D7=0,"",MAX($D7*(1-$S$4)^($G$5-$D$5),0))</f>
        <v>2.6209251659300327E-7</v>
      </c>
      <c r="H7" s="46">
        <f t="shared" ref="H7:H18" ca="1" si="3">IF($D7=0,"",MAX($D7*(1-$S$4)^($H$5-$D$5),0))</f>
        <v>8.5882475837195365E-8</v>
      </c>
      <c r="I7" s="46">
        <f t="shared" ref="I7:I18" ca="1" si="4">IF($D7=0,"",MAX($D7*(1-$S$4)^($I$5-$D$5),0))</f>
        <v>9.9015753261580667E-10</v>
      </c>
      <c r="J7" s="46">
        <f t="shared" ref="J7:J18" ca="1" si="5">IF($D7=0,"",MAX($D7*(1-$S$4)^($J$5-$D$5),0))</f>
        <v>1.1415739123012217E-11</v>
      </c>
      <c r="K7" s="23"/>
      <c r="L7" s="47">
        <f t="shared" ref="L7:L18" ca="1" si="6">IF($D7=0,"",MIN($D7*(1+$S$4)^($L$5-$D$5),1))</f>
        <v>1.4997054095821556E-6</v>
      </c>
      <c r="M7" s="47">
        <f t="shared" ref="M7:M18" ca="1" si="7">IF($D7=0,"",MIN($D7*(1+$S$4)^($M$5-$D$5),1))</f>
        <v>1.7996464914985868E-6</v>
      </c>
      <c r="N7" s="47">
        <f t="shared" ref="N7:N18" ca="1" si="8">IF($D7=0,"",MIN($D7*(1+$S$4)^($N$5-$D$5),1))</f>
        <v>4.478096357725763E-6</v>
      </c>
      <c r="O7" s="47">
        <f t="shared" ref="O7:O18" ca="1" si="9">IF($D7=0,"",MIN($D7*(1+$S$4)^($O$5-$D$5),1))</f>
        <v>1.1142936728856169E-5</v>
      </c>
      <c r="P7" s="47">
        <f t="shared" ref="P7:P18" ca="1" si="10">IF($D7=0,"",MIN($D7*(1+$S$4)^($P$5-$D$5),1))</f>
        <v>4.2719345029462296E-4</v>
      </c>
      <c r="Q7" s="47">
        <f t="shared" ref="Q7:Q18" ca="1" si="11">IF($D7=0,"",MIN($D7*(1+$S$4)^($Q$5-$D$5),1))</f>
        <v>1.6377571587751241E-2</v>
      </c>
      <c r="S7" s="86">
        <v>0</v>
      </c>
      <c r="T7" s="86">
        <v>0.9</v>
      </c>
      <c r="Y7" s="88" t="s">
        <v>295</v>
      </c>
      <c r="Z7" s="88"/>
    </row>
    <row r="8" spans="1:26" ht="15.75" thickBot="1">
      <c r="A8" s="49" t="s">
        <v>77</v>
      </c>
      <c r="B8" s="49" t="s">
        <v>135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6">
        <v>0</v>
      </c>
      <c r="T8" s="86">
        <v>0.9</v>
      </c>
      <c r="Y8" s="81" t="s">
        <v>293</v>
      </c>
      <c r="Z8" s="89">
        <v>0.19400000000000001</v>
      </c>
    </row>
    <row r="9" spans="1:26" ht="15.75" thickBot="1">
      <c r="A9" s="49" t="s">
        <v>78</v>
      </c>
      <c r="B9" s="49" t="s">
        <v>125</v>
      </c>
      <c r="C9" s="23"/>
      <c r="D9" s="52">
        <f ca="1">SUMIF(SharesElab!$B$2:$B$79,Att_RSD_share!$A9,SharesElab!C$2:C$79)</f>
        <v>1.1517351134896943E-2</v>
      </c>
      <c r="E9" s="46">
        <f t="shared" ca="1" si="0"/>
        <v>9.2138809079175543E-3</v>
      </c>
      <c r="F9" s="46">
        <f t="shared" ca="1" si="1"/>
        <v>7.3711047263340448E-3</v>
      </c>
      <c r="G9" s="46">
        <f t="shared" ca="1" si="2"/>
        <v>2.4153635967251413E-3</v>
      </c>
      <c r="H9" s="46">
        <f t="shared" ca="1" si="3"/>
        <v>7.9146634337489482E-4</v>
      </c>
      <c r="I9" s="46">
        <f t="shared" ca="1" si="4"/>
        <v>9.1249856744946505E-6</v>
      </c>
      <c r="J9" s="46">
        <f t="shared" ca="1" si="5"/>
        <v>1.052039221335432E-7</v>
      </c>
      <c r="K9" s="23"/>
      <c r="L9" s="47">
        <f t="shared" ca="1" si="6"/>
        <v>1.3820821361876331E-2</v>
      </c>
      <c r="M9" s="47">
        <f t="shared" ca="1" si="7"/>
        <v>1.6584985634251596E-2</v>
      </c>
      <c r="N9" s="47">
        <f t="shared" ca="1" si="8"/>
        <v>4.1268751453420932E-2</v>
      </c>
      <c r="O9" s="47">
        <f t="shared" ca="1" si="9"/>
        <v>0.10268985961657635</v>
      </c>
      <c r="P9" s="47">
        <f t="shared" ca="1" si="10"/>
        <v>1</v>
      </c>
      <c r="Q9" s="47">
        <f t="shared" ca="1" si="11"/>
        <v>1</v>
      </c>
      <c r="S9" s="86">
        <v>0</v>
      </c>
      <c r="T9" s="86">
        <v>0.9</v>
      </c>
      <c r="Y9" s="81" t="s">
        <v>294</v>
      </c>
      <c r="Z9" s="89">
        <v>0.74399999999999999</v>
      </c>
    </row>
    <row r="10" spans="1:26" ht="15.75" thickBot="1">
      <c r="A10" s="49" t="s">
        <v>79</v>
      </c>
      <c r="B10" s="49" t="s">
        <v>36</v>
      </c>
      <c r="C10" s="23"/>
      <c r="D10" s="52">
        <f ca="1">SUMIF(SharesElab!$B$2:$B$79,Att_RSD_share!$A10,SharesElab!C$2:C$79)</f>
        <v>3.270850764419013E-2</v>
      </c>
      <c r="E10" s="46">
        <f t="shared" ca="1" si="0"/>
        <v>2.6166806115352104E-2</v>
      </c>
      <c r="F10" s="46">
        <f t="shared" ca="1" si="1"/>
        <v>2.0933444892281688E-2</v>
      </c>
      <c r="G10" s="46">
        <f t="shared" ca="1" si="2"/>
        <v>6.8594712223028669E-3</v>
      </c>
      <c r="H10" s="46">
        <f t="shared" ca="1" si="3"/>
        <v>2.2477115301242048E-3</v>
      </c>
      <c r="I10" s="46">
        <f t="shared" ca="1" si="4"/>
        <v>2.5914349592329619E-5</v>
      </c>
      <c r="J10" s="46">
        <f t="shared" ca="1" si="5"/>
        <v>2.9877210922896565E-7</v>
      </c>
      <c r="K10" s="23"/>
      <c r="L10" s="47">
        <f t="shared" ca="1" si="6"/>
        <v>3.9250209173028155E-2</v>
      </c>
      <c r="M10" s="47">
        <f t="shared" ca="1" si="7"/>
        <v>4.7100251007633785E-2</v>
      </c>
      <c r="N10" s="47">
        <f t="shared" ca="1" si="8"/>
        <v>0.11720049658731529</v>
      </c>
      <c r="O10" s="47">
        <f t="shared" ca="1" si="9"/>
        <v>0.29163233966814833</v>
      </c>
      <c r="P10" s="47">
        <f t="shared" ca="1" si="10"/>
        <v>1</v>
      </c>
      <c r="Q10" s="47">
        <f t="shared" ca="1" si="11"/>
        <v>1</v>
      </c>
      <c r="S10" s="86">
        <v>0</v>
      </c>
      <c r="T10" s="86">
        <v>0.9</v>
      </c>
      <c r="Y10" s="81" t="s">
        <v>297</v>
      </c>
      <c r="Z10" s="89">
        <v>6.2E-2</v>
      </c>
    </row>
    <row r="11" spans="1:26" ht="15.75" thickBot="1">
      <c r="A11" s="49" t="s">
        <v>80</v>
      </c>
      <c r="B11" s="49" t="s">
        <v>36</v>
      </c>
      <c r="C11" s="23"/>
      <c r="D11" s="52">
        <f ca="1">SUMIF(SharesElab!$B$2:$B$79,Att_RSD_share!$A11,SharesElab!C$2:C$79)</f>
        <v>2.6099940043858221E-2</v>
      </c>
      <c r="E11" s="46">
        <f t="shared" ca="1" si="0"/>
        <v>2.087995203508658E-2</v>
      </c>
      <c r="F11" s="46">
        <f t="shared" ca="1" si="1"/>
        <v>1.6703961628069263E-2</v>
      </c>
      <c r="G11" s="46">
        <f t="shared" ca="1" si="2"/>
        <v>5.4735541462857399E-3</v>
      </c>
      <c r="H11" s="46">
        <f t="shared" ca="1" si="3"/>
        <v>1.7935742226549123E-3</v>
      </c>
      <c r="I11" s="46">
        <f t="shared" ca="1" si="4"/>
        <v>2.0678502914073617E-5</v>
      </c>
      <c r="J11" s="46">
        <f t="shared" ca="1" si="5"/>
        <v>2.384069069271088E-7</v>
      </c>
      <c r="K11" s="23"/>
      <c r="L11" s="47">
        <f t="shared" ca="1" si="6"/>
        <v>3.1319928052629863E-2</v>
      </c>
      <c r="M11" s="47">
        <f t="shared" ca="1" si="7"/>
        <v>3.7583913663155839E-2</v>
      </c>
      <c r="N11" s="47">
        <f t="shared" ca="1" si="8"/>
        <v>9.3520804046303932E-2</v>
      </c>
      <c r="O11" s="47">
        <f t="shared" ca="1" si="9"/>
        <v>0.23270968712449897</v>
      </c>
      <c r="P11" s="47">
        <f t="shared" ca="1" si="10"/>
        <v>1</v>
      </c>
      <c r="Q11" s="47">
        <f t="shared" ca="1" si="11"/>
        <v>1</v>
      </c>
      <c r="S11" s="86">
        <v>0</v>
      </c>
      <c r="T11" s="86">
        <v>0.9</v>
      </c>
    </row>
    <row r="12" spans="1:26" ht="15.75" thickBot="1">
      <c r="A12" s="49" t="s">
        <v>81</v>
      </c>
      <c r="B12" s="49" t="s">
        <v>126</v>
      </c>
      <c r="C12" s="23"/>
      <c r="D12" s="52">
        <f ca="1">SUMIF(SharesElab!$B$2:$B$79,Att_RSD_share!$A12,SharesElab!C$2:C$79)</f>
        <v>0.28339017583514486</v>
      </c>
      <c r="E12" s="46">
        <f t="shared" ca="1" si="0"/>
        <v>0.2267121406681159</v>
      </c>
      <c r="F12" s="46">
        <f t="shared" ca="1" si="1"/>
        <v>0.18136971253449274</v>
      </c>
      <c r="G12" s="46">
        <f t="shared" ca="1" si="2"/>
        <v>5.9431227403302617E-2</v>
      </c>
      <c r="H12" s="46">
        <f t="shared" ca="1" si="3"/>
        <v>1.9474424595514215E-2</v>
      </c>
      <c r="I12" s="46">
        <f t="shared" ca="1" si="4"/>
        <v>2.2452482906012882E-4</v>
      </c>
      <c r="J12" s="46">
        <f t="shared" ca="1" si="5"/>
        <v>2.5885950374159942E-6</v>
      </c>
      <c r="K12" s="23"/>
      <c r="L12" s="47">
        <f t="shared" ca="1" si="6"/>
        <v>0.34006821100217383</v>
      </c>
      <c r="M12" s="47">
        <f t="shared" ca="1" si="7"/>
        <v>0.40808185320260859</v>
      </c>
      <c r="N12" s="47">
        <f t="shared" ca="1" si="8"/>
        <v>1</v>
      </c>
      <c r="O12" s="47">
        <f t="shared" ca="1" si="9"/>
        <v>1</v>
      </c>
      <c r="P12" s="47">
        <f t="shared" ca="1" si="10"/>
        <v>1</v>
      </c>
      <c r="Q12" s="47">
        <f t="shared" ca="1" si="11"/>
        <v>1</v>
      </c>
      <c r="S12" s="86">
        <v>0</v>
      </c>
      <c r="T12" s="86">
        <v>0.9</v>
      </c>
    </row>
    <row r="13" spans="1:26" ht="15.75" thickBot="1">
      <c r="A13" s="49" t="s">
        <v>82</v>
      </c>
      <c r="B13" s="49" t="s">
        <v>127</v>
      </c>
      <c r="C13" s="23"/>
      <c r="D13" s="52">
        <f ca="1">SUMIF(SharesElab!$B$2:$B$79,Att_RSD_share!$A13,SharesElab!C$2:C$79)</f>
        <v>0.40015590716912308</v>
      </c>
      <c r="E13" s="46">
        <f t="shared" ca="1" si="0"/>
        <v>0.32012472573529849</v>
      </c>
      <c r="F13" s="46">
        <f t="shared" ca="1" si="1"/>
        <v>0.25609978058823885</v>
      </c>
      <c r="G13" s="46">
        <f t="shared" ca="1" si="2"/>
        <v>8.3918776103154138E-2</v>
      </c>
      <c r="H13" s="46">
        <f t="shared" ca="1" si="3"/>
        <v>2.7498504553481566E-2</v>
      </c>
      <c r="I13" s="46">
        <f t="shared" ca="1" si="4"/>
        <v>3.1703617244238267E-4</v>
      </c>
      <c r="J13" s="46">
        <f t="shared" ca="1" si="5"/>
        <v>3.6551782094706846E-6</v>
      </c>
      <c r="K13" s="23"/>
      <c r="L13" s="47">
        <f t="shared" ca="1" si="6"/>
        <v>0.48018708860294768</v>
      </c>
      <c r="M13" s="47">
        <f t="shared" ca="1" si="7"/>
        <v>0.57622450632353717</v>
      </c>
      <c r="N13" s="47">
        <f t="shared" ca="1" si="8"/>
        <v>1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  <c r="S13" s="86">
        <v>0</v>
      </c>
      <c r="T13" s="86">
        <v>0.9</v>
      </c>
    </row>
    <row r="14" spans="1:26" ht="15.75" thickBot="1">
      <c r="A14" s="49" t="s">
        <v>83</v>
      </c>
      <c r="B14" s="49" t="s">
        <v>128</v>
      </c>
      <c r="C14" s="23"/>
      <c r="D14" s="52">
        <f ca="1">SUMIF(SharesElab!$B$2:$B$79,Att_RSD_share!$A14,SharesElab!C$2:C$79)+D15*Z9</f>
        <v>4.9120740335613144E-2</v>
      </c>
      <c r="E14" s="46">
        <f t="shared" ca="1" si="0"/>
        <v>3.929659226849052E-2</v>
      </c>
      <c r="F14" s="46">
        <f t="shared" ca="1" si="1"/>
        <v>3.1437273814792416E-2</v>
      </c>
      <c r="G14" s="46">
        <f t="shared" ca="1" si="2"/>
        <v>1.0301365883631185E-2</v>
      </c>
      <c r="H14" s="46">
        <f t="shared" ca="1" si="3"/>
        <v>3.375551572748269E-3</v>
      </c>
      <c r="I14" s="46">
        <f t="shared" ca="1" si="4"/>
        <v>3.8917459981309512E-5</v>
      </c>
      <c r="J14" s="46">
        <f t="shared" ca="1" si="5"/>
        <v>4.4868776517128221E-7</v>
      </c>
      <c r="K14" s="23"/>
      <c r="L14" s="47">
        <f t="shared" ca="1" si="6"/>
        <v>5.8944888402735769E-2</v>
      </c>
      <c r="M14" s="47">
        <f t="shared" ca="1" si="7"/>
        <v>7.0733866083282929E-2</v>
      </c>
      <c r="N14" s="47">
        <f t="shared" ca="1" si="8"/>
        <v>0.17600849365235455</v>
      </c>
      <c r="O14" s="47">
        <f t="shared" ca="1" si="9"/>
        <v>0.43796545492502681</v>
      </c>
      <c r="P14" s="47">
        <f t="shared" ca="1" si="10"/>
        <v>1</v>
      </c>
      <c r="Q14" s="47">
        <f t="shared" ca="1" si="11"/>
        <v>1</v>
      </c>
      <c r="S14" s="86">
        <v>0</v>
      </c>
      <c r="T14" s="86">
        <v>0.9</v>
      </c>
    </row>
    <row r="15" spans="1:26" ht="15.75" thickBot="1">
      <c r="A15" s="49" t="s">
        <v>84</v>
      </c>
      <c r="B15" s="49" t="s">
        <v>129</v>
      </c>
      <c r="C15" s="23"/>
      <c r="D15" s="52">
        <f ca="1">SUMIF(SharesElab!$B$2:$B$79,Att_RSD_share!$A15,SharesElab!C$2:C$79)</f>
        <v>6.3033162855014147E-2</v>
      </c>
      <c r="E15" s="46">
        <f t="shared" ca="1" si="0"/>
        <v>5.0426530284011319E-2</v>
      </c>
      <c r="F15" s="46">
        <f t="shared" ca="1" si="1"/>
        <v>4.0341224227209059E-2</v>
      </c>
      <c r="G15" s="46">
        <f t="shared" ca="1" si="2"/>
        <v>1.3219012354771872E-2</v>
      </c>
      <c r="H15" s="46">
        <f t="shared" ca="1" si="3"/>
        <v>4.33160596841165E-3</v>
      </c>
      <c r="I15" s="46">
        <f t="shared" ca="1" si="4"/>
        <v>4.9940016704651686E-5</v>
      </c>
      <c r="J15" s="46">
        <f t="shared" ca="1" si="5"/>
        <v>5.7576919199218221E-7</v>
      </c>
      <c r="K15" s="23"/>
      <c r="L15" s="47">
        <f t="shared" ca="1" si="6"/>
        <v>7.5639795426016967E-2</v>
      </c>
      <c r="M15" s="47">
        <f t="shared" ca="1" si="7"/>
        <v>9.0767754511220364E-2</v>
      </c>
      <c r="N15" s="47">
        <f t="shared" ca="1" si="8"/>
        <v>0.22585921890535984</v>
      </c>
      <c r="O15" s="47">
        <f t="shared" ca="1" si="9"/>
        <v>0.56201001158658492</v>
      </c>
      <c r="P15" s="47">
        <f t="shared" ca="1" si="10"/>
        <v>1</v>
      </c>
      <c r="Q15" s="47">
        <f t="shared" ca="1" si="11"/>
        <v>1</v>
      </c>
      <c r="S15" s="86">
        <v>0</v>
      </c>
      <c r="T15" s="86">
        <v>0.9</v>
      </c>
    </row>
    <row r="16" spans="1:26" ht="15.75" thickBot="1">
      <c r="A16" s="49" t="s">
        <v>85</v>
      </c>
      <c r="B16" s="49" t="s">
        <v>130</v>
      </c>
      <c r="C16" s="23"/>
      <c r="D16" s="52">
        <f ca="1">SUMIF(SharesElab!$B$2:$B$79,Att_RSD_share!$A16,SharesElab!C$2:C$79)+D15*Z10</f>
        <v>6.8215177910782385E-3</v>
      </c>
      <c r="E16" s="46">
        <f t="shared" ca="1" si="0"/>
        <v>5.4572142328625914E-3</v>
      </c>
      <c r="F16" s="46">
        <f t="shared" ca="1" si="1"/>
        <v>4.3657713862900738E-3</v>
      </c>
      <c r="G16" s="46">
        <f t="shared" ca="1" si="2"/>
        <v>1.430575967859532E-3</v>
      </c>
      <c r="H16" s="46">
        <f t="shared" ca="1" si="3"/>
        <v>4.6877113314821179E-4</v>
      </c>
      <c r="I16" s="46">
        <f t="shared" ca="1" si="4"/>
        <v>5.4045632014549403E-6</v>
      </c>
      <c r="J16" s="46">
        <f t="shared" ca="1" si="5"/>
        <v>6.2310371379642419E-8</v>
      </c>
      <c r="K16" s="23"/>
      <c r="L16" s="47">
        <f t="shared" ca="1" si="6"/>
        <v>8.1858213492938866E-3</v>
      </c>
      <c r="M16" s="47">
        <f t="shared" ca="1" si="7"/>
        <v>9.8229856191526625E-3</v>
      </c>
      <c r="N16" s="47">
        <f t="shared" ca="1" si="8"/>
        <v>2.4442731575849953E-2</v>
      </c>
      <c r="O16" s="47">
        <f t="shared" ca="1" si="9"/>
        <v>6.0821337834818946E-2</v>
      </c>
      <c r="P16" s="47">
        <f t="shared" ca="1" si="10"/>
        <v>1</v>
      </c>
      <c r="Q16" s="47">
        <f t="shared" ca="1" si="11"/>
        <v>1</v>
      </c>
      <c r="S16" s="86">
        <v>0</v>
      </c>
      <c r="T16" s="86">
        <v>0.9</v>
      </c>
    </row>
    <row r="17" spans="1:22" ht="15.75" thickBot="1">
      <c r="A17" s="49" t="s">
        <v>86</v>
      </c>
      <c r="B17" s="49" t="s">
        <v>131</v>
      </c>
      <c r="C17" s="23"/>
      <c r="D17" s="52">
        <f ca="1">SUMIF(SharesElab!$B$2:$B$79,Att_RSD_share!$A17,SharesElab!C$2:C$79)</f>
        <v>1.1789423053309494E-3</v>
      </c>
      <c r="E17" s="46">
        <f t="shared" ca="1" si="0"/>
        <v>9.4315384426475963E-4</v>
      </c>
      <c r="F17" s="46">
        <f t="shared" ca="1" si="1"/>
        <v>7.5452307541180777E-4</v>
      </c>
      <c r="G17" s="46">
        <f t="shared" ca="1" si="2"/>
        <v>2.4724212135094129E-4</v>
      </c>
      <c r="H17" s="46">
        <f t="shared" ca="1" si="3"/>
        <v>8.1016298324276494E-5</v>
      </c>
      <c r="I17" s="46">
        <f t="shared" ca="1" si="4"/>
        <v>9.3405432561702231E-7</v>
      </c>
      <c r="J17" s="46">
        <f t="shared" ca="1" si="5"/>
        <v>1.0768913184749136E-8</v>
      </c>
      <c r="K17" s="23"/>
      <c r="L17" s="47">
        <f t="shared" ca="1" si="6"/>
        <v>1.4147307663971392E-3</v>
      </c>
      <c r="M17" s="47">
        <f t="shared" ca="1" si="7"/>
        <v>1.6976769196765671E-3</v>
      </c>
      <c r="N17" s="47">
        <f t="shared" ca="1" si="8"/>
        <v>4.2243634327695954E-3</v>
      </c>
      <c r="O17" s="47">
        <f t="shared" ca="1" si="9"/>
        <v>1.0511568017029238E-2</v>
      </c>
      <c r="P17" s="47">
        <f t="shared" ca="1" si="10"/>
        <v>0.40298828921577107</v>
      </c>
      <c r="Q17" s="47">
        <f t="shared" ca="1" si="11"/>
        <v>1</v>
      </c>
      <c r="S17" s="86">
        <v>0</v>
      </c>
      <c r="T17" s="86">
        <v>0.25</v>
      </c>
      <c r="V17" s="81" t="s">
        <v>296</v>
      </c>
    </row>
    <row r="18" spans="1:22" ht="15">
      <c r="A18" s="49" t="s">
        <v>87</v>
      </c>
      <c r="B18" s="49" t="s">
        <v>132</v>
      </c>
      <c r="C18" s="23"/>
      <c r="D18" s="52">
        <f ca="1">SUMIF(SharesElab!$B$2:$B$79,Att_RSD_share!$A18,SharesElab!C$2:C$79)</f>
        <v>6.6043695770214045E-2</v>
      </c>
      <c r="E18" s="46">
        <f t="shared" ca="1" si="0"/>
        <v>5.2834956616171241E-2</v>
      </c>
      <c r="F18" s="46">
        <f t="shared" ca="1" si="1"/>
        <v>4.2267965292936999E-2</v>
      </c>
      <c r="G18" s="46">
        <f t="shared" ca="1" si="2"/>
        <v>1.3850366867189602E-2</v>
      </c>
      <c r="H18" s="46">
        <f t="shared" ca="1" si="3"/>
        <v>4.5384882150406921E-3</v>
      </c>
      <c r="I18" s="46">
        <f t="shared" ca="1" si="4"/>
        <v>5.2325206615251687E-5</v>
      </c>
      <c r="J18" s="46">
        <f t="shared" ca="1" si="5"/>
        <v>6.0326855939720254E-7</v>
      </c>
      <c r="K18" s="23"/>
      <c r="L18" s="47">
        <f t="shared" ca="1" si="6"/>
        <v>7.9252434924256848E-2</v>
      </c>
      <c r="M18" s="47">
        <f t="shared" ca="1" si="7"/>
        <v>9.5102921909108226E-2</v>
      </c>
      <c r="N18" s="47">
        <f t="shared" ca="1" si="8"/>
        <v>0.23664650264487216</v>
      </c>
      <c r="O18" s="47">
        <f t="shared" ca="1" si="9"/>
        <v>0.58885222546128824</v>
      </c>
      <c r="P18" s="47">
        <f t="shared" ca="1" si="10"/>
        <v>1</v>
      </c>
      <c r="Q18" s="47">
        <f t="shared" ca="1" si="11"/>
        <v>1</v>
      </c>
      <c r="S18" s="86">
        <v>0</v>
      </c>
      <c r="T18" s="86">
        <v>0.9</v>
      </c>
      <c r="V18" s="87">
        <f ca="1">SUM(D6:D18)-D15</f>
        <v>1</v>
      </c>
    </row>
    <row r="19" spans="1:22" ht="15">
      <c r="A19" s="43" t="s">
        <v>33</v>
      </c>
      <c r="B19" s="43"/>
      <c r="C19" s="23"/>
      <c r="D19" s="44" t="s">
        <v>39</v>
      </c>
      <c r="E19" s="79" t="s">
        <v>40</v>
      </c>
      <c r="F19" s="79"/>
      <c r="G19" s="79"/>
      <c r="H19" s="79"/>
      <c r="I19" s="79"/>
      <c r="J19" s="51"/>
      <c r="K19" s="23"/>
      <c r="L19" s="79" t="s">
        <v>41</v>
      </c>
      <c r="M19" s="79"/>
      <c r="N19" s="79"/>
      <c r="O19" s="79"/>
      <c r="P19" s="79"/>
    </row>
    <row r="20" spans="1:22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81" t="s">
        <v>291</v>
      </c>
      <c r="T20" s="81" t="s">
        <v>292</v>
      </c>
    </row>
    <row r="21" spans="1:22" ht="15.75" thickBot="1">
      <c r="A21" s="30" t="s">
        <v>88</v>
      </c>
      <c r="B21" s="30" t="s">
        <v>133</v>
      </c>
      <c r="C21" s="23"/>
      <c r="D21" s="45">
        <f ca="1">SUMIF(SharesElab!$B$2:$B$79,Att_RSD_share!$A21,SharesElab!C$2:C$79)+D30*Z8</f>
        <v>2.7370988258272298E-2</v>
      </c>
      <c r="E21" s="46">
        <f ca="1">IF($D21=0,"",MAX($D21*(1-$S$4)^($E$5-$D$5),0))</f>
        <v>2.1896790606617839E-2</v>
      </c>
      <c r="F21" s="46">
        <f ca="1">IF($D21=0,"",MAX($D21*(1-$S$4)^($F$5-$D$5),0))</f>
        <v>1.7517432485294273E-2</v>
      </c>
      <c r="G21" s="46">
        <f ca="1">IF($D21=0,"",MAX($D21*(1-$S$4)^($G$5-$D$5),0))</f>
        <v>5.7401122767812311E-3</v>
      </c>
      <c r="H21" s="46">
        <f ca="1">IF($D21=0,"",MAX($D21*(1-$S$4)^($H$5-$D$5),0))</f>
        <v>1.8809199908556751E-3</v>
      </c>
      <c r="I21" s="46">
        <f ca="1">IF($D21=0,"",MAX($D21*(1-$S$4)^($I$5-$D$5),0))</f>
        <v>2.168553105902426E-5</v>
      </c>
      <c r="J21" s="46">
        <f ca="1">IF($D21=0,"",MAX($D21*(1-$S$4)^($J$5-$D$5),0))</f>
        <v>2.5001715096768818E-7</v>
      </c>
      <c r="K21" s="23"/>
      <c r="L21" s="47">
        <f ca="1">IF($D21=0,"",MIN($D21*(1+$S$4)^($L$5-$D$5),1))</f>
        <v>3.2845185909926758E-2</v>
      </c>
      <c r="M21" s="47">
        <f ca="1">IF($D21=0,"",MIN($D21*(1+$S$4)^($M$5-$D$5),1))</f>
        <v>3.9414223091912108E-2</v>
      </c>
      <c r="N21" s="47">
        <f ca="1">IF($D21=0,"",MIN($D21*(1+$S$4)^($N$5-$D$5),1))</f>
        <v>9.8075199604066729E-2</v>
      </c>
      <c r="O21" s="47">
        <f ca="1">IF($D21=0,"",MIN($D21*(1+$S$4)^($O$5-$D$5),1))</f>
        <v>0.24404248067879128</v>
      </c>
      <c r="P21" s="47">
        <f ca="1">IF($D21=0,"",MIN($D21*(1+$S$4)^($P$5-$D$5),1))</f>
        <v>1</v>
      </c>
      <c r="Q21" s="47">
        <f ca="1">IF($D21=0,"",MIN($D21*(1+$S$4)^($Q$5-$D$5),1))</f>
        <v>1</v>
      </c>
      <c r="S21" s="86">
        <v>0</v>
      </c>
      <c r="T21" s="86">
        <v>0.9</v>
      </c>
    </row>
    <row r="22" spans="1:22" ht="15.75" thickBot="1">
      <c r="A22" s="49" t="s">
        <v>89</v>
      </c>
      <c r="B22" s="49" t="s">
        <v>134</v>
      </c>
      <c r="C22" s="23"/>
      <c r="D22" s="45">
        <f ca="1">SUMIF(SharesElab!$B$2:$B$79,Att_RSD_share!$A22,SharesElab!C$2:C$79)</f>
        <v>9.2755925615950171E-6</v>
      </c>
      <c r="E22" s="46">
        <f t="shared" ref="E22:E33" ca="1" si="12">IF($D22=0,"",MAX($D22*(1-$S$4)^($E$5-$D$5),0))</f>
        <v>7.4204740492760139E-6</v>
      </c>
      <c r="F22" s="46">
        <f t="shared" ref="F22:F33" ca="1" si="13">IF($D22=0,"",MAX($D22*(1-$S$4)^($F$5-$D$5),0))</f>
        <v>5.9363792394208121E-6</v>
      </c>
      <c r="G22" s="46">
        <f t="shared" ref="G22:G33" ca="1" si="14">IF($D22=0,"",MAX($D22*(1-$S$4)^($G$5-$D$5),0))</f>
        <v>1.9452327491734128E-6</v>
      </c>
      <c r="H22" s="46">
        <f t="shared" ref="H22:H33" ca="1" si="15">IF($D22=0,"",MAX($D22*(1-$S$4)^($H$5-$D$5),0))</f>
        <v>6.374138672491443E-7</v>
      </c>
      <c r="I22" s="46">
        <f t="shared" ref="I22:I33" ca="1" si="16">IF($D22=0,"",MAX($D22*(1-$S$4)^($I$5-$D$5),0))</f>
        <v>7.3488815488615402E-9</v>
      </c>
      <c r="J22" s="46">
        <f t="shared" ref="J22:J33" ca="1" si="17">IF($D22=0,"",MAX($D22*(1-$S$4)^($J$5-$D$5),0))</f>
        <v>8.472683572490962E-11</v>
      </c>
      <c r="K22" s="23"/>
      <c r="L22" s="47">
        <f t="shared" ref="L22:L33" ca="1" si="18">IF($D22=0,"",MIN($D22*(1+$S$4)^($L$5-$D$5),1))</f>
        <v>1.113071107391402E-5</v>
      </c>
      <c r="M22" s="47">
        <f t="shared" ref="M22:M33" ca="1" si="19">IF($D22=0,"",MIN($D22*(1+$S$4)^($M$5-$D$5),1))</f>
        <v>1.3356853288696823E-5</v>
      </c>
      <c r="N22" s="47">
        <f t="shared" ref="N22:N33" ca="1" si="20">IF($D22=0,"",MIN($D22*(1+$S$4)^($N$5-$D$5),1))</f>
        <v>3.3236125175330081E-5</v>
      </c>
      <c r="O22" s="47">
        <f t="shared" ref="O22:O33" ca="1" si="21">IF($D22=0,"",MIN($D22*(1+$S$4)^($O$5-$D$5),1))</f>
        <v>8.2702114996277334E-5</v>
      </c>
      <c r="P22" s="47">
        <f t="shared" ref="P22:P33" ca="1" si="22">IF($D22=0,"",MIN($D22*(1+$S$4)^($P$5-$D$5),1))</f>
        <v>3.1706005976351822E-3</v>
      </c>
      <c r="Q22" s="47">
        <f t="shared" ref="Q22:Q33" ca="1" si="23">IF($D22=0,"",MIN($D22*(1+$S$4)^($Q$5-$D$5),1))</f>
        <v>0.12155321723243813</v>
      </c>
      <c r="S22" s="86">
        <v>0</v>
      </c>
      <c r="T22" s="86">
        <v>0.9</v>
      </c>
    </row>
    <row r="23" spans="1:22" ht="15.75" thickBot="1">
      <c r="A23" s="49" t="s">
        <v>90</v>
      </c>
      <c r="B23" s="49" t="s">
        <v>135</v>
      </c>
      <c r="C23" s="23"/>
      <c r="D23" s="45">
        <f ca="1">SUMIF(SharesElab!$B$2:$B$79,Att_RSD_share!$A23,SharesElab!C$2:C$79)</f>
        <v>2.3370777937418368E-6</v>
      </c>
      <c r="E23" s="46">
        <f t="shared" ca="1" si="12"/>
        <v>1.8696622349934696E-6</v>
      </c>
      <c r="F23" s="46">
        <f t="shared" ca="1" si="13"/>
        <v>1.4957297879947759E-6</v>
      </c>
      <c r="G23" s="46">
        <f t="shared" ca="1" si="14"/>
        <v>4.9012073693012838E-7</v>
      </c>
      <c r="H23" s="46">
        <f t="shared" ca="1" si="15"/>
        <v>1.6060276307726458E-7</v>
      </c>
      <c r="I23" s="46">
        <f t="shared" ca="1" si="16"/>
        <v>1.8516237925105724E-9</v>
      </c>
      <c r="J23" s="46">
        <f t="shared" ca="1" si="17"/>
        <v>2.1347768888271303E-11</v>
      </c>
      <c r="K23" s="23"/>
      <c r="L23" s="47">
        <f t="shared" ca="1" si="18"/>
        <v>2.8044933524902042E-6</v>
      </c>
      <c r="M23" s="47">
        <f t="shared" ca="1" si="19"/>
        <v>3.3653920229882448E-6</v>
      </c>
      <c r="N23" s="47">
        <f t="shared" ca="1" si="20"/>
        <v>8.3741722786421084E-6</v>
      </c>
      <c r="O23" s="47">
        <f t="shared" ca="1" si="21"/>
        <v>2.0837620364390731E-5</v>
      </c>
      <c r="P23" s="47">
        <f t="shared" ca="1" si="22"/>
        <v>7.9886435290809916E-4</v>
      </c>
      <c r="Q23" s="47">
        <f t="shared" ca="1" si="23"/>
        <v>3.0626541955715101E-2</v>
      </c>
      <c r="S23" s="86">
        <v>0</v>
      </c>
      <c r="T23" s="86">
        <v>0.9</v>
      </c>
    </row>
    <row r="24" spans="1:22" ht="15.75" thickBot="1">
      <c r="A24" s="49" t="s">
        <v>91</v>
      </c>
      <c r="B24" s="49" t="s">
        <v>125</v>
      </c>
      <c r="C24" s="23"/>
      <c r="D24" s="45">
        <f ca="1">SUMIF(SharesElab!$B$2:$B$79,Att_RSD_share!$A24,SharesElab!C$2:C$79)</f>
        <v>1.4339961969329041E-2</v>
      </c>
      <c r="E24" s="46">
        <f t="shared" ca="1" si="12"/>
        <v>1.1471969575463233E-2</v>
      </c>
      <c r="F24" s="46">
        <f t="shared" ca="1" si="13"/>
        <v>9.1775756603705884E-3</v>
      </c>
      <c r="G24" s="46">
        <f t="shared" ca="1" si="14"/>
        <v>3.0073079923902358E-3</v>
      </c>
      <c r="H24" s="46">
        <f t="shared" ca="1" si="15"/>
        <v>9.8543468294643322E-4</v>
      </c>
      <c r="I24" s="46">
        <f t="shared" ca="1" si="16"/>
        <v>1.1361288373543752E-5</v>
      </c>
      <c r="J24" s="46">
        <f t="shared" ca="1" si="17"/>
        <v>1.3098673685898371E-7</v>
      </c>
      <c r="K24" s="23"/>
      <c r="L24" s="47">
        <f t="shared" ca="1" si="18"/>
        <v>1.7207954363194847E-2</v>
      </c>
      <c r="M24" s="47">
        <f t="shared" ca="1" si="19"/>
        <v>2.0649545235833816E-2</v>
      </c>
      <c r="N24" s="47">
        <f t="shared" ca="1" si="20"/>
        <v>5.1382676401230003E-2</v>
      </c>
      <c r="O24" s="47">
        <f t="shared" ca="1" si="21"/>
        <v>0.12785654134270863</v>
      </c>
      <c r="P24" s="47">
        <f t="shared" ca="1" si="22"/>
        <v>1</v>
      </c>
      <c r="Q24" s="47">
        <f t="shared" ca="1" si="23"/>
        <v>1</v>
      </c>
      <c r="S24" s="86">
        <v>0</v>
      </c>
      <c r="T24" s="86">
        <v>0.9</v>
      </c>
    </row>
    <row r="25" spans="1:22" ht="15.75" thickBot="1">
      <c r="A25" s="49" t="s">
        <v>92</v>
      </c>
      <c r="B25" s="49" t="s">
        <v>36</v>
      </c>
      <c r="C25" s="23"/>
      <c r="D25" s="45">
        <f ca="1">SUMIF(SharesElab!$B$2:$B$79,Att_RSD_share!$A25,SharesElab!C$2:C$79)</f>
        <v>3.4653514986361988E-2</v>
      </c>
      <c r="E25" s="46">
        <f t="shared" ca="1" si="12"/>
        <v>2.7722811989089591E-2</v>
      </c>
      <c r="F25" s="46">
        <f t="shared" ca="1" si="13"/>
        <v>2.2178249591271678E-2</v>
      </c>
      <c r="G25" s="46">
        <f t="shared" ca="1" si="14"/>
        <v>7.2673688260679074E-3</v>
      </c>
      <c r="H25" s="46">
        <f t="shared" ca="1" si="15"/>
        <v>2.3813714169259332E-3</v>
      </c>
      <c r="I25" s="46">
        <f t="shared" ca="1" si="16"/>
        <v>2.745534317029992E-5</v>
      </c>
      <c r="J25" s="46">
        <f t="shared" ca="1" si="17"/>
        <v>3.1653855557399574E-7</v>
      </c>
      <c r="K25" s="23"/>
      <c r="L25" s="47">
        <f t="shared" ca="1" si="18"/>
        <v>4.1584217983634382E-2</v>
      </c>
      <c r="M25" s="47">
        <f t="shared" ca="1" si="19"/>
        <v>4.9901061580361263E-2</v>
      </c>
      <c r="N25" s="47">
        <f t="shared" ca="1" si="20"/>
        <v>0.12416980955164453</v>
      </c>
      <c r="O25" s="47">
        <f t="shared" ca="1" si="21"/>
        <v>0.30897422050354806</v>
      </c>
      <c r="P25" s="47">
        <f t="shared" ca="1" si="22"/>
        <v>1</v>
      </c>
      <c r="Q25" s="47">
        <f t="shared" ca="1" si="23"/>
        <v>1</v>
      </c>
      <c r="S25" s="86">
        <v>0</v>
      </c>
      <c r="T25" s="86">
        <v>0.9</v>
      </c>
    </row>
    <row r="26" spans="1:22" ht="15.75" thickBot="1">
      <c r="A26" s="49" t="s">
        <v>93</v>
      </c>
      <c r="B26" s="49" t="s">
        <v>36</v>
      </c>
      <c r="C26" s="23"/>
      <c r="D26" s="45">
        <f ca="1">SUMIF(SharesElab!$B$2:$B$79,Att_RSD_share!$A26,SharesElab!C$2:C$79)</f>
        <v>0.1100335042679116</v>
      </c>
      <c r="E26" s="46">
        <f t="shared" ca="1" si="12"/>
        <v>8.802680341432928E-2</v>
      </c>
      <c r="F26" s="46">
        <f t="shared" ca="1" si="13"/>
        <v>7.0421442731463432E-2</v>
      </c>
      <c r="G26" s="46">
        <f t="shared" ca="1" si="14"/>
        <v>2.3075698354245951E-2</v>
      </c>
      <c r="H26" s="46">
        <f t="shared" ca="1" si="15"/>
        <v>7.5614448367193185E-3</v>
      </c>
      <c r="I26" s="46">
        <f t="shared" ca="1" si="16"/>
        <v>8.7177523581521288E-5</v>
      </c>
      <c r="J26" s="46">
        <f t="shared" ca="1" si="17"/>
        <v>1.0050884165550664E-6</v>
      </c>
      <c r="K26" s="23"/>
      <c r="L26" s="47">
        <f t="shared" ca="1" si="18"/>
        <v>0.13204020512149392</v>
      </c>
      <c r="M26" s="47">
        <f t="shared" ca="1" si="19"/>
        <v>0.1584482461457927</v>
      </c>
      <c r="N26" s="47">
        <f t="shared" ca="1" si="20"/>
        <v>0.39426993984949887</v>
      </c>
      <c r="O26" s="47">
        <f t="shared" ca="1" si="21"/>
        <v>0.98106977672630491</v>
      </c>
      <c r="P26" s="47">
        <f t="shared" ca="1" si="22"/>
        <v>1</v>
      </c>
      <c r="Q26" s="47">
        <f t="shared" ca="1" si="23"/>
        <v>1</v>
      </c>
      <c r="S26" s="86">
        <v>0</v>
      </c>
      <c r="T26" s="86">
        <v>0.9</v>
      </c>
    </row>
    <row r="27" spans="1:22" ht="15.75" thickBot="1">
      <c r="A27" s="49" t="s">
        <v>94</v>
      </c>
      <c r="B27" s="49" t="s">
        <v>126</v>
      </c>
      <c r="C27" s="23"/>
      <c r="D27" s="45">
        <f ca="1">SUMIF(SharesElab!$B$2:$B$79,Att_RSD_share!$A27,SharesElab!C$2:C$79)</f>
        <v>0.29809062643229672</v>
      </c>
      <c r="E27" s="46">
        <f t="shared" ca="1" si="12"/>
        <v>0.2384725011458374</v>
      </c>
      <c r="F27" s="46">
        <f t="shared" ca="1" si="13"/>
        <v>0.19077800091666994</v>
      </c>
      <c r="G27" s="46">
        <f t="shared" ca="1" si="14"/>
        <v>6.2514135340374435E-2</v>
      </c>
      <c r="H27" s="46">
        <f t="shared" ca="1" si="15"/>
        <v>2.0484631868333911E-2</v>
      </c>
      <c r="I27" s="46">
        <f t="shared" ca="1" si="16"/>
        <v>2.3617172594956947E-4</v>
      </c>
      <c r="J27" s="46">
        <f t="shared" ca="1" si="17"/>
        <v>2.722874616273742E-6</v>
      </c>
      <c r="K27" s="23"/>
      <c r="L27" s="47">
        <f t="shared" ca="1" si="18"/>
        <v>0.35770875171875605</v>
      </c>
      <c r="M27" s="47">
        <f t="shared" ca="1" si="19"/>
        <v>0.42925050206250726</v>
      </c>
      <c r="N27" s="47">
        <f t="shared" ca="1" si="20"/>
        <v>1</v>
      </c>
      <c r="O27" s="47">
        <f t="shared" ca="1" si="21"/>
        <v>1</v>
      </c>
      <c r="P27" s="47">
        <f t="shared" ca="1" si="22"/>
        <v>1</v>
      </c>
      <c r="Q27" s="47">
        <f t="shared" ca="1" si="23"/>
        <v>1</v>
      </c>
      <c r="S27" s="86">
        <v>0</v>
      </c>
      <c r="T27" s="86">
        <v>0.9</v>
      </c>
    </row>
    <row r="28" spans="1:22" ht="15.75" thickBot="1">
      <c r="A28" s="49" t="s">
        <v>95</v>
      </c>
      <c r="B28" s="49" t="s">
        <v>127</v>
      </c>
      <c r="C28" s="23"/>
      <c r="D28" s="45">
        <f ca="1">SUMIF(SharesElab!$B$2:$B$79,Att_RSD_share!$A28,SharesElab!C$2:C$79)</f>
        <v>0.45471120479062144</v>
      </c>
      <c r="E28" s="46">
        <f t="shared" ca="1" si="12"/>
        <v>0.36376896383249718</v>
      </c>
      <c r="F28" s="46">
        <f t="shared" ca="1" si="13"/>
        <v>0.29101517106599778</v>
      </c>
      <c r="G28" s="46">
        <f t="shared" ca="1" si="14"/>
        <v>9.5359851254906203E-2</v>
      </c>
      <c r="H28" s="46">
        <f t="shared" ca="1" si="15"/>
        <v>3.1247516059207687E-2</v>
      </c>
      <c r="I28" s="46">
        <f t="shared" ca="1" si="16"/>
        <v>3.602593323020841E-4</v>
      </c>
      <c r="J28" s="46">
        <f t="shared" ca="1" si="17"/>
        <v>4.1535073144637787E-6</v>
      </c>
      <c r="K28" s="23"/>
      <c r="L28" s="47">
        <f t="shared" ca="1" si="18"/>
        <v>0.54565344574874575</v>
      </c>
      <c r="M28" s="47">
        <f t="shared" ca="1" si="19"/>
        <v>0.65478413489849485</v>
      </c>
      <c r="N28" s="47">
        <f t="shared" ca="1" si="20"/>
        <v>1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  <c r="S28" s="86">
        <v>0</v>
      </c>
      <c r="T28" s="86">
        <v>0.9</v>
      </c>
    </row>
    <row r="29" spans="1:22" ht="15.75" thickBot="1">
      <c r="A29" s="49" t="s">
        <v>96</v>
      </c>
      <c r="B29" s="49" t="s">
        <v>128</v>
      </c>
      <c r="C29" s="23"/>
      <c r="D29" s="45">
        <f ca="1">SUMIF(SharesElab!$B$2:$B$79,Att_RSD_share!$A29,SharesElab!C$2:C$79)+D30*Z9</f>
        <v>2.6111071259906794E-2</v>
      </c>
      <c r="E29" s="46">
        <f t="shared" ca="1" si="12"/>
        <v>2.0888857007925435E-2</v>
      </c>
      <c r="F29" s="46">
        <f t="shared" ca="1" si="13"/>
        <v>1.671108560634035E-2</v>
      </c>
      <c r="G29" s="46">
        <f t="shared" ca="1" si="14"/>
        <v>5.4758885314856089E-3</v>
      </c>
      <c r="H29" s="46">
        <f t="shared" ca="1" si="15"/>
        <v>1.7943391539972057E-3</v>
      </c>
      <c r="I29" s="46">
        <f t="shared" ca="1" si="16"/>
        <v>2.0687321972014395E-5</v>
      </c>
      <c r="J29" s="46">
        <f t="shared" ca="1" si="17"/>
        <v>2.3850858374261176E-7</v>
      </c>
      <c r="K29" s="23"/>
      <c r="L29" s="47">
        <f t="shared" ca="1" si="18"/>
        <v>3.1333285511888152E-2</v>
      </c>
      <c r="M29" s="47">
        <f t="shared" ca="1" si="19"/>
        <v>3.7599942614265781E-2</v>
      </c>
      <c r="N29" s="47">
        <f t="shared" ca="1" si="20"/>
        <v>9.3560689205929817E-2</v>
      </c>
      <c r="O29" s="47">
        <f t="shared" ca="1" si="21"/>
        <v>0.23280893416489926</v>
      </c>
      <c r="P29" s="47">
        <f t="shared" ca="1" si="22"/>
        <v>1</v>
      </c>
      <c r="Q29" s="47">
        <f t="shared" ca="1" si="23"/>
        <v>1</v>
      </c>
      <c r="S29" s="86">
        <v>0</v>
      </c>
      <c r="T29" s="86">
        <v>0.9</v>
      </c>
    </row>
    <row r="30" spans="1:22" ht="15.75" thickBot="1">
      <c r="A30" s="49" t="s">
        <v>97</v>
      </c>
      <c r="B30" s="49" t="s">
        <v>129</v>
      </c>
      <c r="C30" s="23"/>
      <c r="D30" s="45">
        <f ca="1">SUMIF(SharesElab!$B$2:$B$79,Att_RSD_share!$A30,SharesElab!C$2:C$79)</f>
        <v>3.3033331088937717E-2</v>
      </c>
      <c r="E30" s="46">
        <f t="shared" ca="1" si="12"/>
        <v>2.6426664871150175E-2</v>
      </c>
      <c r="F30" s="46">
        <f t="shared" ca="1" si="13"/>
        <v>2.1141331896920142E-2</v>
      </c>
      <c r="G30" s="46">
        <f t="shared" ca="1" si="14"/>
        <v>6.9275916359827962E-3</v>
      </c>
      <c r="H30" s="46">
        <f t="shared" ca="1" si="15"/>
        <v>2.270033227278844E-3</v>
      </c>
      <c r="I30" s="46">
        <f t="shared" ca="1" si="16"/>
        <v>2.6171701239018672E-5</v>
      </c>
      <c r="J30" s="46">
        <f t="shared" ca="1" si="17"/>
        <v>3.0173917170610356E-7</v>
      </c>
      <c r="K30" s="23"/>
      <c r="L30" s="47">
        <f t="shared" ca="1" si="18"/>
        <v>3.963999730672526E-2</v>
      </c>
      <c r="M30" s="47">
        <f t="shared" ca="1" si="19"/>
        <v>4.756799676807031E-2</v>
      </c>
      <c r="N30" s="47">
        <f t="shared" ca="1" si="20"/>
        <v>0.1183643977179247</v>
      </c>
      <c r="O30" s="47">
        <f t="shared" ca="1" si="21"/>
        <v>0.29452849812946635</v>
      </c>
      <c r="P30" s="47">
        <f t="shared" ca="1" si="22"/>
        <v>1</v>
      </c>
      <c r="Q30" s="47">
        <f t="shared" ca="1" si="23"/>
        <v>1</v>
      </c>
      <c r="S30" s="86">
        <v>0</v>
      </c>
      <c r="T30" s="86">
        <v>0.9</v>
      </c>
    </row>
    <row r="31" spans="1:22" ht="15.75" thickBot="1">
      <c r="A31" s="49" t="s">
        <v>98</v>
      </c>
      <c r="B31" s="49" t="s">
        <v>130</v>
      </c>
      <c r="C31" s="23"/>
      <c r="D31" s="45">
        <f ca="1">SUMIF(SharesElab!$B$2:$B$79,Att_RSD_share!$A31,SharesElab!C$2:C$79)+D30*Z10</f>
        <v>3.2079554183913382E-3</v>
      </c>
      <c r="E31" s="46">
        <f t="shared" ca="1" si="12"/>
        <v>2.5663643347130709E-3</v>
      </c>
      <c r="F31" s="46">
        <f t="shared" ca="1" si="13"/>
        <v>2.0530914677704569E-3</v>
      </c>
      <c r="G31" s="46">
        <f t="shared" ca="1" si="14"/>
        <v>6.7275701215902364E-4</v>
      </c>
      <c r="H31" s="46">
        <f t="shared" ca="1" si="15"/>
        <v>2.2044901774426903E-4</v>
      </c>
      <c r="I31" s="46">
        <f t="shared" ca="1" si="16"/>
        <v>2.541604132268247E-6</v>
      </c>
      <c r="J31" s="46">
        <f t="shared" ca="1" si="17"/>
        <v>2.9302700602896934E-8</v>
      </c>
      <c r="K31" s="23"/>
      <c r="L31" s="47">
        <f t="shared" ca="1" si="18"/>
        <v>3.8495465020696056E-3</v>
      </c>
      <c r="M31" s="47">
        <f t="shared" ca="1" si="19"/>
        <v>4.6194558024835273E-3</v>
      </c>
      <c r="N31" s="47">
        <f t="shared" ca="1" si="20"/>
        <v>1.1494684262435809E-2</v>
      </c>
      <c r="O31" s="47">
        <f t="shared" ca="1" si="21"/>
        <v>2.8602452743904268E-2</v>
      </c>
      <c r="P31" s="47">
        <f t="shared" ca="1" si="22"/>
        <v>1</v>
      </c>
      <c r="Q31" s="47">
        <f t="shared" ca="1" si="23"/>
        <v>1</v>
      </c>
      <c r="S31" s="86">
        <v>0</v>
      </c>
      <c r="T31" s="86">
        <v>0.9</v>
      </c>
    </row>
    <row r="32" spans="1:22" ht="15.75" thickBot="1">
      <c r="A32" s="49" t="s">
        <v>99</v>
      </c>
      <c r="B32" s="49" t="s">
        <v>131</v>
      </c>
      <c r="C32" s="23"/>
      <c r="D32" s="45">
        <f ca="1">SUMIF(SharesElab!$B$2:$B$79,Att_RSD_share!$A32,SharesElab!C$2:C$79)</f>
        <v>1.7255072994710828E-4</v>
      </c>
      <c r="E32" s="46">
        <f t="shared" ca="1" si="12"/>
        <v>1.3804058395768662E-4</v>
      </c>
      <c r="F32" s="46">
        <f t="shared" ca="1" si="13"/>
        <v>1.1043246716614933E-4</v>
      </c>
      <c r="G32" s="46">
        <f t="shared" ca="1" si="14"/>
        <v>3.6186510841003832E-5</v>
      </c>
      <c r="H32" s="46">
        <f t="shared" ca="1" si="15"/>
        <v>1.1857595872380143E-5</v>
      </c>
      <c r="I32" s="46">
        <f t="shared" ca="1" si="16"/>
        <v>1.3670877274204481E-7</v>
      </c>
      <c r="J32" s="46">
        <f t="shared" ca="1" si="17"/>
        <v>1.5761448396271417E-9</v>
      </c>
      <c r="K32" s="23"/>
      <c r="L32" s="47">
        <f t="shared" ca="1" si="18"/>
        <v>2.0706087593652995E-4</v>
      </c>
      <c r="M32" s="47">
        <f t="shared" ca="1" si="19"/>
        <v>2.4847305112383594E-4</v>
      </c>
      <c r="N32" s="47">
        <f t="shared" ca="1" si="20"/>
        <v>6.1828046257246332E-4</v>
      </c>
      <c r="O32" s="47">
        <f t="shared" ca="1" si="21"/>
        <v>1.5384796406283118E-3</v>
      </c>
      <c r="P32" s="47">
        <f t="shared" ca="1" si="22"/>
        <v>5.8981616954357878E-2</v>
      </c>
      <c r="Q32" s="47">
        <f t="shared" ca="1" si="23"/>
        <v>1</v>
      </c>
      <c r="S32" s="86">
        <v>0</v>
      </c>
      <c r="T32" s="86">
        <v>0.25</v>
      </c>
      <c r="V32" s="81" t="s">
        <v>296</v>
      </c>
    </row>
    <row r="33" spans="1:22" ht="15">
      <c r="A33" s="49" t="s">
        <v>226</v>
      </c>
      <c r="B33" s="49" t="s">
        <v>137</v>
      </c>
      <c r="C33" s="23"/>
      <c r="D33" s="45">
        <f ca="1">SUMIF(SharesElab!$B$2:$B$79,Att_RSD_share!$A33,SharesElab!C$2:C$79)</f>
        <v>3.1297009216606261E-2</v>
      </c>
      <c r="E33" s="46">
        <f t="shared" ca="1" si="12"/>
        <v>2.503760737328501E-2</v>
      </c>
      <c r="F33" s="46">
        <f t="shared" ca="1" si="13"/>
        <v>2.0030085898628012E-2</v>
      </c>
      <c r="G33" s="46">
        <f t="shared" ca="1" si="14"/>
        <v>6.5634585472624301E-3</v>
      </c>
      <c r="H33" s="46">
        <f t="shared" ca="1" si="15"/>
        <v>2.1507140967669544E-3</v>
      </c>
      <c r="I33" s="46">
        <f t="shared" ca="1" si="16"/>
        <v>2.4796045324237183E-5</v>
      </c>
      <c r="J33" s="46">
        <f t="shared" ca="1" si="17"/>
        <v>2.8587893883519172E-7</v>
      </c>
      <c r="K33" s="23"/>
      <c r="L33" s="47">
        <f t="shared" ca="1" si="18"/>
        <v>3.7556411059927512E-2</v>
      </c>
      <c r="M33" s="47">
        <f t="shared" ca="1" si="19"/>
        <v>4.5067693271913012E-2</v>
      </c>
      <c r="N33" s="47">
        <f t="shared" ca="1" si="20"/>
        <v>0.11214284252236659</v>
      </c>
      <c r="O33" s="47">
        <f t="shared" ca="1" si="21"/>
        <v>0.27904727790525519</v>
      </c>
      <c r="P33" s="47">
        <f t="shared" ca="1" si="22"/>
        <v>1</v>
      </c>
      <c r="Q33" s="47">
        <f t="shared" ca="1" si="23"/>
        <v>1</v>
      </c>
      <c r="S33" s="86">
        <v>0</v>
      </c>
      <c r="T33" s="86">
        <v>0.5</v>
      </c>
      <c r="V33" s="87">
        <f ca="1">SUM(D21:D33)-D30</f>
        <v>0.99999999999999978</v>
      </c>
    </row>
    <row r="34" spans="1:22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2" s="48" customFormat="1"/>
    <row r="37" spans="1:22" ht="23.25">
      <c r="A37" s="5" t="s">
        <v>46</v>
      </c>
    </row>
    <row r="38" spans="1:22" ht="11.25" customHeight="1">
      <c r="A38" s="5"/>
    </row>
    <row r="39" spans="1:22" ht="15">
      <c r="D39" s="20" t="s">
        <v>12</v>
      </c>
    </row>
    <row r="40" spans="1:22" ht="15">
      <c r="D40" s="20" t="s">
        <v>30</v>
      </c>
    </row>
    <row r="42" spans="1:22" ht="23.25">
      <c r="A42" s="5" t="s">
        <v>149</v>
      </c>
    </row>
    <row r="44" spans="1:22" s="23" customFormat="1" ht="15">
      <c r="H44" s="20" t="s">
        <v>290</v>
      </c>
    </row>
    <row r="45" spans="1:22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9</v>
      </c>
      <c r="F45" s="6" t="s">
        <v>32</v>
      </c>
      <c r="G45" s="6" t="s">
        <v>10</v>
      </c>
      <c r="H45" s="8" t="s">
        <v>141</v>
      </c>
      <c r="I45" s="8">
        <v>2019</v>
      </c>
      <c r="J45" s="8">
        <v>2020</v>
      </c>
      <c r="K45" s="8">
        <v>2025</v>
      </c>
      <c r="L45" s="8">
        <v>2030</v>
      </c>
      <c r="M45" s="8">
        <v>2050</v>
      </c>
      <c r="N45" s="8">
        <v>2070</v>
      </c>
      <c r="O45" s="8" t="s">
        <v>287</v>
      </c>
      <c r="P45" s="8" t="s">
        <v>288</v>
      </c>
      <c r="Q45" s="6" t="s">
        <v>29</v>
      </c>
    </row>
    <row r="46" spans="1:22" s="23" customFormat="1" ht="15.75" thickBot="1">
      <c r="A46" s="23" t="s">
        <v>142</v>
      </c>
      <c r="B46" s="23" t="s">
        <v>230</v>
      </c>
      <c r="D46" s="23" t="str">
        <f t="shared" ref="D46:D58" ca="1" si="24">IF(SUM(I46:M46)=0,"\I: DISABLED","UC-LO_"&amp;A6)</f>
        <v>UC-LO_R-SH_Att_COA_X0</v>
      </c>
      <c r="E46" s="23" t="str">
        <f t="shared" ref="E46:E71" si="25">G46</f>
        <v>RSDSH_Att</v>
      </c>
      <c r="F46" s="29"/>
      <c r="G46" s="23" t="str">
        <f t="shared" ref="G46:G71" si="26">B46</f>
        <v>RSDSH_Att</v>
      </c>
      <c r="H46" s="24">
        <v>1</v>
      </c>
      <c r="I46" s="32">
        <f t="shared" ref="I46:I58" ca="1" si="27">IF(E6="","",-E6)</f>
        <v>-9.8369577772833963E-2</v>
      </c>
      <c r="J46" s="32">
        <f t="shared" ref="J46:J58" ca="1" si="28">IF(F6="","",-F6)</f>
        <v>-7.8695662218267182E-2</v>
      </c>
      <c r="K46" s="32">
        <f t="shared" ref="K46:K58" ca="1" si="29">IF(G6="","",-G6)</f>
        <v>-2.5786994595681807E-2</v>
      </c>
      <c r="L46" s="32">
        <f t="shared" ref="L46:L58" ca="1" si="30">IF(H6="","",-H6)</f>
        <v>-8.4498823891130202E-3</v>
      </c>
      <c r="M46" s="32">
        <f t="shared" ref="M46:M58" ca="1" si="31">IF(I6="","",-I6)</f>
        <v>-9.7420511178071008E-5</v>
      </c>
      <c r="N46" s="32">
        <f t="shared" ref="N46:N58" ca="1" si="32">IF(J6="","",-J6)</f>
        <v>-1.1231820232699005E-6</v>
      </c>
      <c r="O46" s="24">
        <v>0</v>
      </c>
      <c r="P46" s="24">
        <v>5</v>
      </c>
      <c r="Q46" s="23" t="s">
        <v>232</v>
      </c>
    </row>
    <row r="47" spans="1:22" s="23" customFormat="1" ht="15.75" thickBot="1">
      <c r="A47" s="23" t="s">
        <v>204</v>
      </c>
      <c r="B47" s="23" t="s">
        <v>230</v>
      </c>
      <c r="D47" s="82" t="str">
        <f ca="1">"*"&amp;IF(SUM(I47:M47)=0,"\I: DISABLED","UC-LO_"&amp;A7)</f>
        <v>*UC-LO_R-SH_Att_BDL_X0</v>
      </c>
      <c r="E47" s="82" t="str">
        <f t="shared" si="25"/>
        <v>RSDSH_Att</v>
      </c>
      <c r="F47" s="82"/>
      <c r="G47" s="83" t="str">
        <f t="shared" si="26"/>
        <v>RSDSH_Att</v>
      </c>
      <c r="H47" s="82">
        <v>1</v>
      </c>
      <c r="I47" s="84">
        <f t="shared" ca="1" si="27"/>
        <v>-9.9980360638810382E-7</v>
      </c>
      <c r="J47" s="85">
        <f t="shared" ca="1" si="28"/>
        <v>-7.9984288511048314E-7</v>
      </c>
      <c r="K47" s="85">
        <f t="shared" ca="1" si="29"/>
        <v>-2.6209251659300327E-7</v>
      </c>
      <c r="L47" s="85">
        <f t="shared" ca="1" si="30"/>
        <v>-8.5882475837195365E-8</v>
      </c>
      <c r="M47" s="85">
        <f t="shared" ca="1" si="31"/>
        <v>-9.9015753261580667E-10</v>
      </c>
      <c r="N47" s="85">
        <f t="shared" ca="1" si="32"/>
        <v>-1.1415739123012217E-11</v>
      </c>
      <c r="O47" s="84">
        <v>0</v>
      </c>
      <c r="P47" s="84">
        <v>5</v>
      </c>
      <c r="Q47" s="84" t="s">
        <v>233</v>
      </c>
    </row>
    <row r="48" spans="1:22" s="23" customFormat="1" ht="15.75" thickBot="1">
      <c r="A48" s="23" t="s">
        <v>205</v>
      </c>
      <c r="B48" s="23" t="s">
        <v>230</v>
      </c>
      <c r="D48" s="23" t="str">
        <f t="shared" ca="1" si="24"/>
        <v>\I: DISABLED</v>
      </c>
      <c r="E48" s="23" t="str">
        <f t="shared" si="25"/>
        <v>RSDSH_Att</v>
      </c>
      <c r="F48" s="26"/>
      <c r="G48" s="23" t="str">
        <f t="shared" si="26"/>
        <v>RSDSH_Att</v>
      </c>
      <c r="H48" s="24">
        <v>1</v>
      </c>
      <c r="I48" s="32" t="str">
        <f t="shared" ca="1" si="27"/>
        <v/>
      </c>
      <c r="J48" s="32" t="str">
        <f t="shared" ca="1" si="28"/>
        <v/>
      </c>
      <c r="K48" s="32" t="str">
        <f t="shared" ca="1" si="29"/>
        <v/>
      </c>
      <c r="L48" s="32" t="str">
        <f t="shared" ca="1" si="30"/>
        <v/>
      </c>
      <c r="M48" s="32" t="str">
        <f t="shared" ca="1" si="31"/>
        <v/>
      </c>
      <c r="N48" s="32" t="str">
        <f t="shared" ca="1" si="32"/>
        <v/>
      </c>
      <c r="O48" s="24">
        <v>0</v>
      </c>
      <c r="P48" s="24">
        <v>5</v>
      </c>
      <c r="Q48" s="23" t="s">
        <v>234</v>
      </c>
    </row>
    <row r="49" spans="1:17" s="23" customFormat="1" ht="15.75" thickBot="1">
      <c r="A49" s="23" t="s">
        <v>206</v>
      </c>
      <c r="B49" s="23" t="s">
        <v>230</v>
      </c>
      <c r="D49" s="23" t="str">
        <f t="shared" ca="1" si="24"/>
        <v>UC-LO_R-SH_Att_LPG_X0</v>
      </c>
      <c r="E49" s="23" t="str">
        <f t="shared" si="25"/>
        <v>RSDSH_Att</v>
      </c>
      <c r="F49" s="26"/>
      <c r="G49" s="23" t="str">
        <f t="shared" si="26"/>
        <v>RSDSH_Att</v>
      </c>
      <c r="H49" s="24">
        <v>1</v>
      </c>
      <c r="I49" s="32">
        <f t="shared" ca="1" si="27"/>
        <v>-9.2138809079175543E-3</v>
      </c>
      <c r="J49" s="32">
        <f t="shared" ca="1" si="28"/>
        <v>-7.3711047263340448E-3</v>
      </c>
      <c r="K49" s="32">
        <f t="shared" ca="1" si="29"/>
        <v>-2.4153635967251413E-3</v>
      </c>
      <c r="L49" s="32">
        <f t="shared" ca="1" si="30"/>
        <v>-7.9146634337489482E-4</v>
      </c>
      <c r="M49" s="32">
        <f t="shared" ca="1" si="31"/>
        <v>-9.1249856744946505E-6</v>
      </c>
      <c r="N49" s="32">
        <f t="shared" ca="1" si="32"/>
        <v>-1.052039221335432E-7</v>
      </c>
      <c r="O49" s="24">
        <v>0</v>
      </c>
      <c r="P49" s="24">
        <v>5</v>
      </c>
      <c r="Q49" s="23" t="s">
        <v>235</v>
      </c>
    </row>
    <row r="50" spans="1:17" s="23" customFormat="1" ht="15.75" thickBot="1">
      <c r="A50" s="23" t="s">
        <v>207</v>
      </c>
      <c r="B50" s="23" t="s">
        <v>230</v>
      </c>
      <c r="D50" s="23" t="str">
        <f t="shared" ca="1" si="24"/>
        <v>UC-LO_R-SH_Att_ELC_X0</v>
      </c>
      <c r="E50" s="23" t="str">
        <f t="shared" si="25"/>
        <v>RSDSH_Att</v>
      </c>
      <c r="F50" s="26"/>
      <c r="G50" s="23" t="str">
        <f t="shared" si="26"/>
        <v>RSDSH_Att</v>
      </c>
      <c r="H50" s="24">
        <v>1</v>
      </c>
      <c r="I50" s="32">
        <f t="shared" ca="1" si="27"/>
        <v>-2.6166806115352104E-2</v>
      </c>
      <c r="J50" s="32">
        <f t="shared" ca="1" si="28"/>
        <v>-2.0933444892281688E-2</v>
      </c>
      <c r="K50" s="32">
        <f t="shared" ca="1" si="29"/>
        <v>-6.8594712223028669E-3</v>
      </c>
      <c r="L50" s="32">
        <f t="shared" ca="1" si="30"/>
        <v>-2.2477115301242048E-3</v>
      </c>
      <c r="M50" s="32">
        <f t="shared" ca="1" si="31"/>
        <v>-2.5914349592329619E-5</v>
      </c>
      <c r="N50" s="32">
        <f t="shared" ca="1" si="32"/>
        <v>-2.9877210922896565E-7</v>
      </c>
      <c r="O50" s="24">
        <v>0</v>
      </c>
      <c r="P50" s="24">
        <v>5</v>
      </c>
      <c r="Q50" s="23" t="s">
        <v>236</v>
      </c>
    </row>
    <row r="51" spans="1:17" s="23" customFormat="1" ht="15.75" thickBot="1">
      <c r="A51" s="23" t="s">
        <v>207</v>
      </c>
      <c r="B51" s="23" t="s">
        <v>230</v>
      </c>
      <c r="D51" s="23" t="str">
        <f t="shared" ca="1" si="24"/>
        <v>UC-LO_R-SH_Att_ELC_X1</v>
      </c>
      <c r="E51" s="23" t="str">
        <f t="shared" si="25"/>
        <v>RSDSH_Att</v>
      </c>
      <c r="F51" s="26"/>
      <c r="G51" s="23" t="str">
        <f t="shared" si="26"/>
        <v>RSDSH_Att</v>
      </c>
      <c r="H51" s="24">
        <v>1</v>
      </c>
      <c r="I51" s="32">
        <f t="shared" ca="1" si="27"/>
        <v>-2.087995203508658E-2</v>
      </c>
      <c r="J51" s="32">
        <f t="shared" ca="1" si="28"/>
        <v>-1.6703961628069263E-2</v>
      </c>
      <c r="K51" s="32">
        <f t="shared" ca="1" si="29"/>
        <v>-5.4735541462857399E-3</v>
      </c>
      <c r="L51" s="32">
        <f t="shared" ca="1" si="30"/>
        <v>-1.7935742226549123E-3</v>
      </c>
      <c r="M51" s="32">
        <f t="shared" ca="1" si="31"/>
        <v>-2.0678502914073617E-5</v>
      </c>
      <c r="N51" s="32">
        <f t="shared" ca="1" si="32"/>
        <v>-2.384069069271088E-7</v>
      </c>
      <c r="O51" s="24">
        <v>0</v>
      </c>
      <c r="P51" s="24">
        <v>5</v>
      </c>
      <c r="Q51" s="23" t="s">
        <v>237</v>
      </c>
    </row>
    <row r="52" spans="1:17" s="23" customFormat="1" ht="15.75" thickBot="1">
      <c r="A52" s="23" t="s">
        <v>208</v>
      </c>
      <c r="B52" s="23" t="s">
        <v>230</v>
      </c>
      <c r="D52" s="23" t="str">
        <f t="shared" ca="1" si="24"/>
        <v>UC-LO_R-SH_Att_KER_X0</v>
      </c>
      <c r="E52" s="23" t="str">
        <f t="shared" si="25"/>
        <v>RSDSH_Att</v>
      </c>
      <c r="F52" s="26"/>
      <c r="G52" s="23" t="str">
        <f t="shared" si="26"/>
        <v>RSDSH_Att</v>
      </c>
      <c r="H52" s="24">
        <v>1</v>
      </c>
      <c r="I52" s="32">
        <f t="shared" ca="1" si="27"/>
        <v>-0.2267121406681159</v>
      </c>
      <c r="J52" s="32">
        <f t="shared" ca="1" si="28"/>
        <v>-0.18136971253449274</v>
      </c>
      <c r="K52" s="32">
        <f t="shared" ca="1" si="29"/>
        <v>-5.9431227403302617E-2</v>
      </c>
      <c r="L52" s="32">
        <f t="shared" ca="1" si="30"/>
        <v>-1.9474424595514215E-2</v>
      </c>
      <c r="M52" s="32">
        <f t="shared" ca="1" si="31"/>
        <v>-2.2452482906012882E-4</v>
      </c>
      <c r="N52" s="32">
        <f t="shared" ca="1" si="32"/>
        <v>-2.5885950374159942E-6</v>
      </c>
      <c r="O52" s="24">
        <v>0</v>
      </c>
      <c r="P52" s="24">
        <v>5</v>
      </c>
      <c r="Q52" s="23" t="s">
        <v>238</v>
      </c>
    </row>
    <row r="53" spans="1:17" s="23" customFormat="1" ht="15.75" thickBot="1">
      <c r="A53" s="23" t="s">
        <v>209</v>
      </c>
      <c r="B53" s="23" t="s">
        <v>230</v>
      </c>
      <c r="D53" s="23" t="str">
        <f t="shared" ca="1" si="24"/>
        <v>UC-LO_R-SH_Att_GAS_X0</v>
      </c>
      <c r="E53" s="23" t="str">
        <f t="shared" si="25"/>
        <v>RSDSH_Att</v>
      </c>
      <c r="F53" s="26"/>
      <c r="G53" s="23" t="str">
        <f t="shared" si="26"/>
        <v>RSDSH_Att</v>
      </c>
      <c r="H53" s="24">
        <v>1</v>
      </c>
      <c r="I53" s="32">
        <f t="shared" ca="1" si="27"/>
        <v>-0.32012472573529849</v>
      </c>
      <c r="J53" s="32">
        <f t="shared" ca="1" si="28"/>
        <v>-0.25609978058823885</v>
      </c>
      <c r="K53" s="32">
        <f t="shared" ca="1" si="29"/>
        <v>-8.3918776103154138E-2</v>
      </c>
      <c r="L53" s="32">
        <f t="shared" ca="1" si="30"/>
        <v>-2.7498504553481566E-2</v>
      </c>
      <c r="M53" s="32">
        <f t="shared" ca="1" si="31"/>
        <v>-3.1703617244238267E-4</v>
      </c>
      <c r="N53" s="32">
        <f t="shared" ca="1" si="32"/>
        <v>-3.6551782094706846E-6</v>
      </c>
      <c r="O53" s="24">
        <v>0</v>
      </c>
      <c r="P53" s="24">
        <v>5</v>
      </c>
      <c r="Q53" s="23" t="s">
        <v>239</v>
      </c>
    </row>
    <row r="54" spans="1:17" s="23" customFormat="1" ht="15.75" thickBot="1">
      <c r="A54" s="23" t="s">
        <v>143</v>
      </c>
      <c r="B54" s="23" t="s">
        <v>230</v>
      </c>
      <c r="D54" s="23" t="str">
        <f t="shared" ca="1" si="24"/>
        <v>UC-LO_R-SH_Att_PEA_X0</v>
      </c>
      <c r="E54" s="23" t="str">
        <f t="shared" si="25"/>
        <v>RSDSH_Att</v>
      </c>
      <c r="F54" s="26"/>
      <c r="G54" s="23" t="str">
        <f t="shared" si="26"/>
        <v>RSDSH_Att</v>
      </c>
      <c r="H54" s="24">
        <v>1</v>
      </c>
      <c r="I54" s="32">
        <f t="shared" ca="1" si="27"/>
        <v>-3.929659226849052E-2</v>
      </c>
      <c r="J54" s="32">
        <f t="shared" ca="1" si="28"/>
        <v>-3.1437273814792416E-2</v>
      </c>
      <c r="K54" s="32">
        <f t="shared" ca="1" si="29"/>
        <v>-1.0301365883631185E-2</v>
      </c>
      <c r="L54" s="32">
        <f t="shared" ca="1" si="30"/>
        <v>-3.375551572748269E-3</v>
      </c>
      <c r="M54" s="32">
        <f t="shared" ca="1" si="31"/>
        <v>-3.8917459981309512E-5</v>
      </c>
      <c r="N54" s="32">
        <f t="shared" ca="1" si="32"/>
        <v>-4.4868776517128221E-7</v>
      </c>
      <c r="O54" s="24">
        <v>0</v>
      </c>
      <c r="P54" s="24">
        <v>5</v>
      </c>
      <c r="Q54" s="23" t="s">
        <v>240</v>
      </c>
    </row>
    <row r="55" spans="1:17" s="23" customFormat="1" ht="15.75" thickBot="1">
      <c r="A55" s="56" t="s">
        <v>174</v>
      </c>
      <c r="B55" s="23" t="s">
        <v>230</v>
      </c>
      <c r="D55" s="23" t="str">
        <f t="shared" ca="1" si="24"/>
        <v>UC-LO_R-SH_Att_SMF_X0</v>
      </c>
      <c r="E55" s="23" t="str">
        <f t="shared" si="25"/>
        <v>RSDSH_Att</v>
      </c>
      <c r="F55" s="26"/>
      <c r="G55" s="23" t="str">
        <f t="shared" si="26"/>
        <v>RSDSH_Att</v>
      </c>
      <c r="H55" s="24">
        <v>1</v>
      </c>
      <c r="I55" s="32">
        <f t="shared" ca="1" si="27"/>
        <v>-5.0426530284011319E-2</v>
      </c>
      <c r="J55" s="32">
        <f t="shared" ca="1" si="28"/>
        <v>-4.0341224227209059E-2</v>
      </c>
      <c r="K55" s="32">
        <f t="shared" ca="1" si="29"/>
        <v>-1.3219012354771872E-2</v>
      </c>
      <c r="L55" s="32">
        <f t="shared" ca="1" si="30"/>
        <v>-4.33160596841165E-3</v>
      </c>
      <c r="M55" s="32">
        <f t="shared" ca="1" si="31"/>
        <v>-4.9940016704651686E-5</v>
      </c>
      <c r="N55" s="32">
        <f t="shared" ca="1" si="32"/>
        <v>-5.7576919199218221E-7</v>
      </c>
      <c r="O55" s="24">
        <v>0</v>
      </c>
      <c r="P55" s="24">
        <v>5</v>
      </c>
      <c r="Q55" s="23" t="s">
        <v>241</v>
      </c>
    </row>
    <row r="56" spans="1:17" s="23" customFormat="1" ht="15.75" thickBot="1">
      <c r="A56" s="23" t="s">
        <v>144</v>
      </c>
      <c r="B56" s="23" t="s">
        <v>230</v>
      </c>
      <c r="D56" s="23" t="str">
        <f t="shared" ca="1" si="24"/>
        <v>UC-LO_R-SH_Att_WOO_X0</v>
      </c>
      <c r="E56" s="23" t="str">
        <f t="shared" si="25"/>
        <v>RSDSH_Att</v>
      </c>
      <c r="F56" s="26"/>
      <c r="G56" s="23" t="str">
        <f t="shared" si="26"/>
        <v>RSDSH_Att</v>
      </c>
      <c r="H56" s="24">
        <v>1</v>
      </c>
      <c r="I56" s="32">
        <f t="shared" ca="1" si="27"/>
        <v>-5.4572142328625914E-3</v>
      </c>
      <c r="J56" s="32">
        <f t="shared" ca="1" si="28"/>
        <v>-4.3657713862900738E-3</v>
      </c>
      <c r="K56" s="32">
        <f t="shared" ca="1" si="29"/>
        <v>-1.430575967859532E-3</v>
      </c>
      <c r="L56" s="32">
        <f t="shared" ca="1" si="30"/>
        <v>-4.6877113314821179E-4</v>
      </c>
      <c r="M56" s="32">
        <f t="shared" ca="1" si="31"/>
        <v>-5.4045632014549403E-6</v>
      </c>
      <c r="N56" s="32">
        <f t="shared" ca="1" si="32"/>
        <v>-6.2310371379642419E-8</v>
      </c>
      <c r="O56" s="24">
        <v>0</v>
      </c>
      <c r="P56" s="24">
        <v>5</v>
      </c>
      <c r="Q56" s="23" t="s">
        <v>242</v>
      </c>
    </row>
    <row r="57" spans="1:17" s="23" customFormat="1" ht="15.75" thickBot="1">
      <c r="A57" s="23" t="s">
        <v>145</v>
      </c>
      <c r="B57" s="26" t="s">
        <v>230</v>
      </c>
      <c r="C57" s="26"/>
      <c r="D57" s="23" t="str">
        <f t="shared" ca="1" si="24"/>
        <v>UC-LO_R-SH_Att_HET_X0</v>
      </c>
      <c r="E57" s="23" t="str">
        <f t="shared" si="25"/>
        <v>RSDSH_Att</v>
      </c>
      <c r="F57" s="26"/>
      <c r="G57" s="23" t="str">
        <f t="shared" si="26"/>
        <v>RSDSH_Att</v>
      </c>
      <c r="H57" s="24">
        <v>1</v>
      </c>
      <c r="I57" s="32">
        <f t="shared" ca="1" si="27"/>
        <v>-9.4315384426475963E-4</v>
      </c>
      <c r="J57" s="32">
        <f t="shared" ca="1" si="28"/>
        <v>-7.5452307541180777E-4</v>
      </c>
      <c r="K57" s="32">
        <f t="shared" ca="1" si="29"/>
        <v>-2.4724212135094129E-4</v>
      </c>
      <c r="L57" s="32">
        <f t="shared" ca="1" si="30"/>
        <v>-8.1016298324276494E-5</v>
      </c>
      <c r="M57" s="32">
        <f t="shared" ca="1" si="31"/>
        <v>-9.3405432561702231E-7</v>
      </c>
      <c r="N57" s="32">
        <f t="shared" ca="1" si="32"/>
        <v>-1.0768913184749136E-8</v>
      </c>
      <c r="O57" s="24">
        <v>0</v>
      </c>
      <c r="P57" s="24">
        <v>5</v>
      </c>
      <c r="Q57" s="23" t="s">
        <v>243</v>
      </c>
    </row>
    <row r="58" spans="1:17" s="23" customFormat="1" ht="15.75" thickBot="1">
      <c r="A58" s="53" t="s">
        <v>146</v>
      </c>
      <c r="B58" s="53" t="s">
        <v>230</v>
      </c>
      <c r="C58" s="26"/>
      <c r="D58" s="53" t="str">
        <f t="shared" ca="1" si="24"/>
        <v>UC-LO_R-SH_Att_GEO_X0</v>
      </c>
      <c r="E58" s="53" t="str">
        <f t="shared" si="25"/>
        <v>RSDSH_Att</v>
      </c>
      <c r="F58" s="53"/>
      <c r="G58" s="53" t="str">
        <f t="shared" si="26"/>
        <v>RSDSH_Att</v>
      </c>
      <c r="H58" s="54">
        <v>1</v>
      </c>
      <c r="I58" s="55">
        <f t="shared" ca="1" si="27"/>
        <v>-5.2834956616171241E-2</v>
      </c>
      <c r="J58" s="55">
        <f t="shared" ca="1" si="28"/>
        <v>-4.2267965292936999E-2</v>
      </c>
      <c r="K58" s="55">
        <f t="shared" ca="1" si="29"/>
        <v>-1.3850366867189602E-2</v>
      </c>
      <c r="L58" s="55">
        <f t="shared" ca="1" si="30"/>
        <v>-4.5384882150406921E-3</v>
      </c>
      <c r="M58" s="55">
        <f t="shared" ca="1" si="31"/>
        <v>-5.2325206615251687E-5</v>
      </c>
      <c r="N58" s="55">
        <f t="shared" ca="1" si="32"/>
        <v>-6.0326855939720254E-7</v>
      </c>
      <c r="O58" s="54">
        <v>0</v>
      </c>
      <c r="P58" s="54">
        <v>5</v>
      </c>
      <c r="Q58" s="53" t="s">
        <v>244</v>
      </c>
    </row>
    <row r="59" spans="1:17" s="23" customFormat="1" ht="15.75" thickBot="1">
      <c r="A59" s="23" t="s">
        <v>142</v>
      </c>
      <c r="B59" s="26" t="s">
        <v>231</v>
      </c>
      <c r="C59" s="26"/>
      <c r="D59" s="23" t="str">
        <f t="shared" ref="D59:D71" ca="1" si="33">IF(SUM(I59:M59)=0,"\I: DISABLED","UC-LO_"&amp;A21)</f>
        <v>UC-LO_R-WH_Att_COA_X0</v>
      </c>
      <c r="E59" s="23" t="str">
        <f t="shared" si="25"/>
        <v>RSDWH_Att</v>
      </c>
      <c r="F59" s="26"/>
      <c r="G59" s="23" t="str">
        <f t="shared" si="26"/>
        <v>RSDWH_Att</v>
      </c>
      <c r="H59" s="24">
        <v>1</v>
      </c>
      <c r="I59" s="33">
        <f t="shared" ref="I59:I71" ca="1" si="34">IF(E21="","",-E21)</f>
        <v>-2.1896790606617839E-2</v>
      </c>
      <c r="J59" s="33">
        <f t="shared" ref="J59:J71" ca="1" si="35">IF(F21="","",-F21)</f>
        <v>-1.7517432485294273E-2</v>
      </c>
      <c r="K59" s="33">
        <f t="shared" ref="K59:K71" ca="1" si="36">IF(G21="","",-G21)</f>
        <v>-5.7401122767812311E-3</v>
      </c>
      <c r="L59" s="33">
        <f t="shared" ref="L59:L71" ca="1" si="37">IF(H21="","",-H21)</f>
        <v>-1.8809199908556751E-3</v>
      </c>
      <c r="M59" s="33">
        <f t="shared" ref="M59:M71" ca="1" si="38">IF(I21="","",-I21)</f>
        <v>-2.168553105902426E-5</v>
      </c>
      <c r="N59" s="33">
        <f t="shared" ref="N59:N71" ca="1" si="39">IF(J21="","",-J21)</f>
        <v>-2.5001715096768818E-7</v>
      </c>
      <c r="O59" s="24">
        <v>0</v>
      </c>
      <c r="P59" s="24">
        <v>5</v>
      </c>
      <c r="Q59" s="23" t="s">
        <v>245</v>
      </c>
    </row>
    <row r="60" spans="1:17" s="23" customFormat="1" ht="15.75" thickBot="1">
      <c r="A60" s="23" t="s">
        <v>204</v>
      </c>
      <c r="B60" s="26" t="s">
        <v>231</v>
      </c>
      <c r="C60" s="26"/>
      <c r="D60" s="82" t="str">
        <f ca="1">"*"&amp;IF(SUM(I60:M60)=0,"\I: DISABLED","UC-LO_"&amp;A22)</f>
        <v>*UC-LO_R-WH_Att_BDL_X0</v>
      </c>
      <c r="E60" s="82" t="str">
        <f t="shared" si="25"/>
        <v>RSDWH_Att</v>
      </c>
      <c r="F60" s="82"/>
      <c r="G60" s="83" t="str">
        <f t="shared" si="26"/>
        <v>RSDWH_Att</v>
      </c>
      <c r="H60" s="82">
        <v>1</v>
      </c>
      <c r="I60" s="84">
        <f t="shared" ca="1" si="34"/>
        <v>-7.4204740492760139E-6</v>
      </c>
      <c r="J60" s="85">
        <f t="shared" ca="1" si="35"/>
        <v>-5.9363792394208121E-6</v>
      </c>
      <c r="K60" s="85">
        <f t="shared" ca="1" si="36"/>
        <v>-1.9452327491734128E-6</v>
      </c>
      <c r="L60" s="85">
        <f t="shared" ca="1" si="37"/>
        <v>-6.374138672491443E-7</v>
      </c>
      <c r="M60" s="85">
        <f t="shared" ca="1" si="38"/>
        <v>-7.3488815488615402E-9</v>
      </c>
      <c r="N60" s="85">
        <f t="shared" ca="1" si="39"/>
        <v>-8.472683572490962E-11</v>
      </c>
      <c r="O60" s="84">
        <v>0</v>
      </c>
      <c r="P60" s="84">
        <v>5</v>
      </c>
      <c r="Q60" s="84" t="s">
        <v>246</v>
      </c>
    </row>
    <row r="61" spans="1:17" s="23" customFormat="1" ht="15">
      <c r="A61" s="23" t="s">
        <v>205</v>
      </c>
      <c r="B61" s="26" t="s">
        <v>231</v>
      </c>
      <c r="C61" s="26"/>
      <c r="D61" s="82" t="str">
        <f ca="1">"*"&amp;IF(SUM(I61:M61)=0,"\I: DISABLED","UC-LO_"&amp;A23)</f>
        <v>*UC-LO_R-WH_Att_ETH_X0</v>
      </c>
      <c r="E61" s="82" t="str">
        <f t="shared" si="25"/>
        <v>RSDWH_Att</v>
      </c>
      <c r="F61" s="82"/>
      <c r="G61" s="83" t="str">
        <f t="shared" si="26"/>
        <v>RSDWH_Att</v>
      </c>
      <c r="H61" s="82">
        <v>1</v>
      </c>
      <c r="I61" s="84">
        <f t="shared" ca="1" si="34"/>
        <v>-1.8696622349934696E-6</v>
      </c>
      <c r="J61" s="85">
        <f t="shared" ca="1" si="35"/>
        <v>-1.4957297879947759E-6</v>
      </c>
      <c r="K61" s="85">
        <f t="shared" ca="1" si="36"/>
        <v>-4.9012073693012838E-7</v>
      </c>
      <c r="L61" s="85">
        <f t="shared" ca="1" si="37"/>
        <v>-1.6060276307726458E-7</v>
      </c>
      <c r="M61" s="85">
        <f t="shared" ca="1" si="38"/>
        <v>-1.8516237925105724E-9</v>
      </c>
      <c r="N61" s="85">
        <f t="shared" ca="1" si="39"/>
        <v>-2.1347768888271303E-11</v>
      </c>
      <c r="O61" s="84">
        <v>0</v>
      </c>
      <c r="P61" s="84">
        <v>5</v>
      </c>
      <c r="Q61" s="84" t="s">
        <v>247</v>
      </c>
    </row>
    <row r="62" spans="1:17" s="23" customFormat="1" ht="15">
      <c r="A62" s="23" t="s">
        <v>206</v>
      </c>
      <c r="B62" s="26" t="s">
        <v>231</v>
      </c>
      <c r="C62" s="26"/>
      <c r="D62" s="23" t="str">
        <f t="shared" ca="1" si="33"/>
        <v>UC-LO_R-WH_Att_LPG_X0</v>
      </c>
      <c r="E62" s="23" t="str">
        <f t="shared" si="25"/>
        <v>RSDWH_Att</v>
      </c>
      <c r="F62" s="26"/>
      <c r="G62" s="23" t="str">
        <f t="shared" si="26"/>
        <v>RSDWH_Att</v>
      </c>
      <c r="H62" s="24">
        <v>1</v>
      </c>
      <c r="I62" s="33">
        <f t="shared" ca="1" si="34"/>
        <v>-1.1471969575463233E-2</v>
      </c>
      <c r="J62" s="33">
        <f t="shared" ca="1" si="35"/>
        <v>-9.1775756603705884E-3</v>
      </c>
      <c r="K62" s="33">
        <f t="shared" ca="1" si="36"/>
        <v>-3.0073079923902358E-3</v>
      </c>
      <c r="L62" s="33">
        <f t="shared" ca="1" si="37"/>
        <v>-9.8543468294643322E-4</v>
      </c>
      <c r="M62" s="33">
        <f t="shared" ca="1" si="38"/>
        <v>-1.1361288373543752E-5</v>
      </c>
      <c r="N62" s="33">
        <f t="shared" ca="1" si="39"/>
        <v>-1.3098673685898371E-7</v>
      </c>
      <c r="O62" s="24">
        <v>0</v>
      </c>
      <c r="P62" s="24">
        <v>5</v>
      </c>
      <c r="Q62" s="23" t="s">
        <v>248</v>
      </c>
    </row>
    <row r="63" spans="1:17" s="23" customFormat="1" ht="15">
      <c r="A63" s="23" t="s">
        <v>207</v>
      </c>
      <c r="B63" s="26" t="s">
        <v>231</v>
      </c>
      <c r="C63" s="26"/>
      <c r="D63" s="23" t="str">
        <f t="shared" ca="1" si="33"/>
        <v>UC-LO_R-WH_Att_ELC_X0</v>
      </c>
      <c r="E63" s="23" t="str">
        <f t="shared" si="25"/>
        <v>RSDWH_Att</v>
      </c>
      <c r="F63" s="26"/>
      <c r="G63" s="23" t="str">
        <f t="shared" si="26"/>
        <v>RSDWH_Att</v>
      </c>
      <c r="H63" s="24">
        <v>1</v>
      </c>
      <c r="I63" s="33">
        <f t="shared" ca="1" si="34"/>
        <v>-2.7722811989089591E-2</v>
      </c>
      <c r="J63" s="33">
        <f t="shared" ca="1" si="35"/>
        <v>-2.2178249591271678E-2</v>
      </c>
      <c r="K63" s="33">
        <f t="shared" ca="1" si="36"/>
        <v>-7.2673688260679074E-3</v>
      </c>
      <c r="L63" s="33">
        <f t="shared" ca="1" si="37"/>
        <v>-2.3813714169259332E-3</v>
      </c>
      <c r="M63" s="33">
        <f t="shared" ca="1" si="38"/>
        <v>-2.745534317029992E-5</v>
      </c>
      <c r="N63" s="33">
        <f t="shared" ca="1" si="39"/>
        <v>-3.1653855557399574E-7</v>
      </c>
      <c r="O63" s="24">
        <v>0</v>
      </c>
      <c r="P63" s="24">
        <v>5</v>
      </c>
      <c r="Q63" s="23" t="s">
        <v>249</v>
      </c>
    </row>
    <row r="64" spans="1:17" s="23" customFormat="1" ht="15">
      <c r="A64" s="23" t="s">
        <v>207</v>
      </c>
      <c r="B64" s="26" t="s">
        <v>231</v>
      </c>
      <c r="C64" s="26"/>
      <c r="D64" s="23" t="str">
        <f t="shared" ca="1" si="33"/>
        <v>UC-LO_R-WH_Att_ELC_X1</v>
      </c>
      <c r="E64" s="23" t="str">
        <f t="shared" si="25"/>
        <v>RSDWH_Att</v>
      </c>
      <c r="F64" s="26"/>
      <c r="G64" s="23" t="str">
        <f t="shared" si="26"/>
        <v>RSDWH_Att</v>
      </c>
      <c r="H64" s="24">
        <v>1</v>
      </c>
      <c r="I64" s="33">
        <f t="shared" ca="1" si="34"/>
        <v>-8.802680341432928E-2</v>
      </c>
      <c r="J64" s="33">
        <f t="shared" ca="1" si="35"/>
        <v>-7.0421442731463432E-2</v>
      </c>
      <c r="K64" s="33">
        <f t="shared" ca="1" si="36"/>
        <v>-2.3075698354245951E-2</v>
      </c>
      <c r="L64" s="33">
        <f t="shared" ca="1" si="37"/>
        <v>-7.5614448367193185E-3</v>
      </c>
      <c r="M64" s="33">
        <f t="shared" ca="1" si="38"/>
        <v>-8.7177523581521288E-5</v>
      </c>
      <c r="N64" s="33">
        <f t="shared" ca="1" si="39"/>
        <v>-1.0050884165550664E-6</v>
      </c>
      <c r="O64" s="24">
        <v>0</v>
      </c>
      <c r="P64" s="24">
        <v>5</v>
      </c>
      <c r="Q64" s="23" t="s">
        <v>250</v>
      </c>
    </row>
    <row r="65" spans="1:17" s="23" customFormat="1" ht="15">
      <c r="A65" s="23" t="s">
        <v>208</v>
      </c>
      <c r="B65" s="26" t="s">
        <v>231</v>
      </c>
      <c r="C65" s="26"/>
      <c r="D65" s="23" t="str">
        <f t="shared" ca="1" si="33"/>
        <v>UC-LO_R-WH_Att_KER_X0</v>
      </c>
      <c r="E65" s="23" t="str">
        <f t="shared" si="25"/>
        <v>RSDWH_Att</v>
      </c>
      <c r="F65" s="26"/>
      <c r="G65" s="23" t="str">
        <f t="shared" si="26"/>
        <v>RSDWH_Att</v>
      </c>
      <c r="H65" s="24">
        <v>1</v>
      </c>
      <c r="I65" s="33">
        <f t="shared" ca="1" si="34"/>
        <v>-0.2384725011458374</v>
      </c>
      <c r="J65" s="33">
        <f t="shared" ca="1" si="35"/>
        <v>-0.19077800091666994</v>
      </c>
      <c r="K65" s="33">
        <f t="shared" ca="1" si="36"/>
        <v>-6.2514135340374435E-2</v>
      </c>
      <c r="L65" s="33">
        <f t="shared" ca="1" si="37"/>
        <v>-2.0484631868333911E-2</v>
      </c>
      <c r="M65" s="33">
        <f t="shared" ca="1" si="38"/>
        <v>-2.3617172594956947E-4</v>
      </c>
      <c r="N65" s="33">
        <f t="shared" ca="1" si="39"/>
        <v>-2.722874616273742E-6</v>
      </c>
      <c r="O65" s="24">
        <v>0</v>
      </c>
      <c r="P65" s="24">
        <v>5</v>
      </c>
      <c r="Q65" s="23" t="s">
        <v>251</v>
      </c>
    </row>
    <row r="66" spans="1:17" s="23" customFormat="1" ht="15">
      <c r="A66" s="23" t="s">
        <v>209</v>
      </c>
      <c r="B66" s="26" t="s">
        <v>231</v>
      </c>
      <c r="C66" s="26"/>
      <c r="D66" s="23" t="str">
        <f t="shared" ca="1" si="33"/>
        <v>UC-LO_R-WH_Att_GAS_X0</v>
      </c>
      <c r="E66" s="23" t="str">
        <f t="shared" si="25"/>
        <v>RSDWH_Att</v>
      </c>
      <c r="F66" s="26"/>
      <c r="G66" s="23" t="str">
        <f t="shared" si="26"/>
        <v>RSDWH_Att</v>
      </c>
      <c r="H66" s="24">
        <v>1</v>
      </c>
      <c r="I66" s="33">
        <f t="shared" ca="1" si="34"/>
        <v>-0.36376896383249718</v>
      </c>
      <c r="J66" s="33">
        <f t="shared" ca="1" si="35"/>
        <v>-0.29101517106599778</v>
      </c>
      <c r="K66" s="33">
        <f t="shared" ca="1" si="36"/>
        <v>-9.5359851254906203E-2</v>
      </c>
      <c r="L66" s="33">
        <f t="shared" ca="1" si="37"/>
        <v>-3.1247516059207687E-2</v>
      </c>
      <c r="M66" s="33">
        <f t="shared" ca="1" si="38"/>
        <v>-3.602593323020841E-4</v>
      </c>
      <c r="N66" s="33">
        <f t="shared" ca="1" si="39"/>
        <v>-4.1535073144637787E-6</v>
      </c>
      <c r="O66" s="24">
        <v>0</v>
      </c>
      <c r="P66" s="24">
        <v>5</v>
      </c>
      <c r="Q66" s="23" t="s">
        <v>252</v>
      </c>
    </row>
    <row r="67" spans="1:17" s="23" customFormat="1" ht="15">
      <c r="A67" s="23" t="s">
        <v>143</v>
      </c>
      <c r="B67" s="26" t="s">
        <v>231</v>
      </c>
      <c r="C67" s="26"/>
      <c r="D67" s="23" t="str">
        <f t="shared" ca="1" si="33"/>
        <v>UC-LO_R-WH_Att_PEA_X0</v>
      </c>
      <c r="E67" s="23" t="str">
        <f t="shared" si="25"/>
        <v>RSDWH_Att</v>
      </c>
      <c r="F67" s="26"/>
      <c r="G67" s="23" t="str">
        <f t="shared" si="26"/>
        <v>RSDWH_Att</v>
      </c>
      <c r="H67" s="24">
        <v>1</v>
      </c>
      <c r="I67" s="33">
        <f t="shared" ca="1" si="34"/>
        <v>-2.0888857007925435E-2</v>
      </c>
      <c r="J67" s="33">
        <f t="shared" ca="1" si="35"/>
        <v>-1.671108560634035E-2</v>
      </c>
      <c r="K67" s="33">
        <f t="shared" ca="1" si="36"/>
        <v>-5.4758885314856089E-3</v>
      </c>
      <c r="L67" s="33">
        <f t="shared" ca="1" si="37"/>
        <v>-1.7943391539972057E-3</v>
      </c>
      <c r="M67" s="33">
        <f t="shared" ca="1" si="38"/>
        <v>-2.0687321972014395E-5</v>
      </c>
      <c r="N67" s="33">
        <f t="shared" ca="1" si="39"/>
        <v>-2.3850858374261176E-7</v>
      </c>
      <c r="O67" s="24">
        <v>0</v>
      </c>
      <c r="P67" s="24">
        <v>5</v>
      </c>
      <c r="Q67" s="23" t="s">
        <v>253</v>
      </c>
    </row>
    <row r="68" spans="1:17" s="23" customFormat="1" ht="15">
      <c r="A68" s="56" t="s">
        <v>174</v>
      </c>
      <c r="B68" s="26" t="s">
        <v>231</v>
      </c>
      <c r="C68" s="26"/>
      <c r="D68" s="23" t="str">
        <f t="shared" ca="1" si="33"/>
        <v>UC-LO_R-WH_Att_SMF_X0</v>
      </c>
      <c r="E68" s="23" t="str">
        <f t="shared" si="25"/>
        <v>RSDWH_Att</v>
      </c>
      <c r="F68" s="26"/>
      <c r="G68" s="23" t="str">
        <f t="shared" si="26"/>
        <v>RSDWH_Att</v>
      </c>
      <c r="H68" s="24">
        <v>1</v>
      </c>
      <c r="I68" s="33">
        <f t="shared" ca="1" si="34"/>
        <v>-2.6426664871150175E-2</v>
      </c>
      <c r="J68" s="33">
        <f t="shared" ca="1" si="35"/>
        <v>-2.1141331896920142E-2</v>
      </c>
      <c r="K68" s="33">
        <f t="shared" ca="1" si="36"/>
        <v>-6.9275916359827962E-3</v>
      </c>
      <c r="L68" s="33">
        <f t="shared" ca="1" si="37"/>
        <v>-2.270033227278844E-3</v>
      </c>
      <c r="M68" s="33">
        <f t="shared" ca="1" si="38"/>
        <v>-2.6171701239018672E-5</v>
      </c>
      <c r="N68" s="33">
        <f t="shared" ca="1" si="39"/>
        <v>-3.0173917170610356E-7</v>
      </c>
      <c r="O68" s="24">
        <v>0</v>
      </c>
      <c r="P68" s="24">
        <v>5</v>
      </c>
      <c r="Q68" s="23" t="s">
        <v>254</v>
      </c>
    </row>
    <row r="69" spans="1:17" s="23" customFormat="1" ht="15">
      <c r="A69" s="23" t="s">
        <v>144</v>
      </c>
      <c r="B69" s="26" t="s">
        <v>231</v>
      </c>
      <c r="C69" s="26"/>
      <c r="D69" s="23" t="str">
        <f t="shared" ca="1" si="33"/>
        <v>UC-LO_R-WH_Att_WOO_X0</v>
      </c>
      <c r="E69" s="23" t="str">
        <f t="shared" si="25"/>
        <v>RSDWH_Att</v>
      </c>
      <c r="F69" s="26"/>
      <c r="G69" s="23" t="str">
        <f t="shared" si="26"/>
        <v>RSDWH_Att</v>
      </c>
      <c r="H69" s="24">
        <v>1</v>
      </c>
      <c r="I69" s="33">
        <f t="shared" ca="1" si="34"/>
        <v>-2.5663643347130709E-3</v>
      </c>
      <c r="J69" s="33">
        <f t="shared" ca="1" si="35"/>
        <v>-2.0530914677704569E-3</v>
      </c>
      <c r="K69" s="33">
        <f t="shared" ca="1" si="36"/>
        <v>-6.7275701215902364E-4</v>
      </c>
      <c r="L69" s="33">
        <f t="shared" ca="1" si="37"/>
        <v>-2.2044901774426903E-4</v>
      </c>
      <c r="M69" s="33">
        <f t="shared" ca="1" si="38"/>
        <v>-2.541604132268247E-6</v>
      </c>
      <c r="N69" s="33">
        <f t="shared" ca="1" si="39"/>
        <v>-2.9302700602896934E-8</v>
      </c>
      <c r="O69" s="25">
        <v>0</v>
      </c>
      <c r="P69" s="25">
        <v>5</v>
      </c>
      <c r="Q69" s="23" t="s">
        <v>255</v>
      </c>
    </row>
    <row r="70" spans="1:17" s="23" customFormat="1" ht="15">
      <c r="A70" s="23" t="s">
        <v>145</v>
      </c>
      <c r="B70" s="26" t="s">
        <v>231</v>
      </c>
      <c r="C70" s="26"/>
      <c r="D70" s="23" t="str">
        <f t="shared" ca="1" si="33"/>
        <v>UC-LO_R-WH_Att_HET_X0</v>
      </c>
      <c r="E70" s="23" t="str">
        <f t="shared" si="25"/>
        <v>RSDWH_Att</v>
      </c>
      <c r="F70" s="26"/>
      <c r="G70" s="23" t="str">
        <f t="shared" si="26"/>
        <v>RSDWH_Att</v>
      </c>
      <c r="H70" s="24">
        <v>1</v>
      </c>
      <c r="I70" s="33">
        <f t="shared" ca="1" si="34"/>
        <v>-1.3804058395768662E-4</v>
      </c>
      <c r="J70" s="33">
        <f t="shared" ca="1" si="35"/>
        <v>-1.1043246716614933E-4</v>
      </c>
      <c r="K70" s="33">
        <f t="shared" ca="1" si="36"/>
        <v>-3.6186510841003832E-5</v>
      </c>
      <c r="L70" s="33">
        <f t="shared" ca="1" si="37"/>
        <v>-1.1857595872380143E-5</v>
      </c>
      <c r="M70" s="33">
        <f t="shared" ca="1" si="38"/>
        <v>-1.3670877274204481E-7</v>
      </c>
      <c r="N70" s="33">
        <f t="shared" ca="1" si="39"/>
        <v>-1.5761448396271417E-9</v>
      </c>
      <c r="O70" s="24">
        <v>0</v>
      </c>
      <c r="P70" s="24">
        <v>5</v>
      </c>
      <c r="Q70" s="23" t="s">
        <v>256</v>
      </c>
    </row>
    <row r="71" spans="1:17" s="23" customFormat="1" ht="15">
      <c r="A71" s="26" t="s">
        <v>147</v>
      </c>
      <c r="B71" s="26" t="s">
        <v>231</v>
      </c>
      <c r="C71" s="26"/>
      <c r="D71" s="23" t="str">
        <f t="shared" ca="1" si="33"/>
        <v>UC-LO_R-WH_Att_SOL_X0</v>
      </c>
      <c r="E71" s="23" t="str">
        <f t="shared" si="25"/>
        <v>RSDWH_Att</v>
      </c>
      <c r="G71" s="23" t="str">
        <f t="shared" si="26"/>
        <v>RSDWH_Att</v>
      </c>
      <c r="H71" s="24">
        <v>1</v>
      </c>
      <c r="I71" s="33">
        <f t="shared" ca="1" si="34"/>
        <v>-2.503760737328501E-2</v>
      </c>
      <c r="J71" s="33">
        <f t="shared" ca="1" si="35"/>
        <v>-2.0030085898628012E-2</v>
      </c>
      <c r="K71" s="33">
        <f t="shared" ca="1" si="36"/>
        <v>-6.5634585472624301E-3</v>
      </c>
      <c r="L71" s="33">
        <f t="shared" ca="1" si="37"/>
        <v>-2.1507140967669544E-3</v>
      </c>
      <c r="M71" s="33">
        <f t="shared" ca="1" si="38"/>
        <v>-2.4796045324237183E-5</v>
      </c>
      <c r="N71" s="33">
        <f t="shared" ca="1" si="39"/>
        <v>-2.8587893883519172E-7</v>
      </c>
      <c r="O71" s="25">
        <v>0</v>
      </c>
      <c r="P71" s="25">
        <v>5</v>
      </c>
      <c r="Q71" s="23" t="s">
        <v>257</v>
      </c>
    </row>
    <row r="72" spans="1:17" s="23" customFormat="1" ht="15">
      <c r="A72" s="26"/>
      <c r="C72" s="26"/>
      <c r="H72" s="24"/>
      <c r="I72" s="24"/>
      <c r="J72" s="24"/>
      <c r="K72" s="24"/>
      <c r="L72" s="24"/>
      <c r="M72" s="24"/>
      <c r="N72" s="24"/>
      <c r="O72" s="24"/>
      <c r="P72" s="24"/>
    </row>
    <row r="73" spans="1:17" s="23" customFormat="1" ht="15">
      <c r="C73" s="26"/>
      <c r="H73" s="20" t="s">
        <v>289</v>
      </c>
      <c r="I73" s="24"/>
      <c r="J73" s="24"/>
      <c r="K73" s="24"/>
      <c r="L73" s="24"/>
      <c r="M73" s="24"/>
      <c r="N73" s="24"/>
      <c r="O73" s="24"/>
    </row>
    <row r="74" spans="1:17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9</v>
      </c>
      <c r="F74" s="6" t="s">
        <v>32</v>
      </c>
      <c r="G74" s="6" t="s">
        <v>10</v>
      </c>
      <c r="H74" s="8" t="s">
        <v>141</v>
      </c>
      <c r="I74" s="8">
        <v>2019</v>
      </c>
      <c r="J74" s="8">
        <v>2020</v>
      </c>
      <c r="K74" s="8">
        <v>2025</v>
      </c>
      <c r="L74" s="8">
        <v>2030</v>
      </c>
      <c r="M74" s="8">
        <v>2050</v>
      </c>
      <c r="N74" s="8">
        <v>2070</v>
      </c>
      <c r="O74" s="8" t="s">
        <v>140</v>
      </c>
      <c r="P74" s="8" t="s">
        <v>31</v>
      </c>
      <c r="Q74" s="6" t="s">
        <v>29</v>
      </c>
    </row>
    <row r="75" spans="1:17" s="23" customFormat="1" ht="15.75" thickBot="1">
      <c r="A75" s="23" t="s">
        <v>142</v>
      </c>
      <c r="B75" s="23" t="s">
        <v>230</v>
      </c>
      <c r="C75" s="26"/>
      <c r="D75" s="23" t="str">
        <f t="shared" ref="D75:D87" ca="1" si="40">IF(SUM(I75:L75)=0,"\I: DISABLED","UC-UP_"&amp;A6)</f>
        <v>UC-UP_R-SH_Att_COA_X0</v>
      </c>
      <c r="E75" s="23" t="str">
        <f t="shared" ref="E75:E100" si="41">G75</f>
        <v>RSDSH_Att</v>
      </c>
      <c r="G75" s="23" t="str">
        <f t="shared" ref="G75:G100" si="42">B75</f>
        <v>RSDSH_Att</v>
      </c>
      <c r="H75" s="24">
        <v>1</v>
      </c>
      <c r="I75" s="34">
        <f t="shared" ref="I75:I87" ca="1" si="43">IF(L6="","",-L6)</f>
        <v>-0.14755436665925092</v>
      </c>
      <c r="J75" s="34">
        <f t="shared" ref="J75:J87" ca="1" si="44">IF(M6="","",-M6)</f>
        <v>-0.17706523999110113</v>
      </c>
      <c r="K75" s="34">
        <f t="shared" ref="K75:K87" ca="1" si="45">IF(N6="","",-N6)</f>
        <v>-0.44059497797465669</v>
      </c>
      <c r="L75" s="34">
        <f t="shared" ref="L75:L87" ca="1" si="46">IF(O6="","",-O6)</f>
        <v>-1</v>
      </c>
      <c r="M75" s="34">
        <f t="shared" ref="M75:M87" ca="1" si="47">IF(P6="","",-P6)</f>
        <v>-1</v>
      </c>
      <c r="N75" s="34">
        <f t="shared" ref="N75:N87" ca="1" si="48">IF(Q6="","",-Q6)</f>
        <v>-1</v>
      </c>
      <c r="O75" s="24">
        <v>0</v>
      </c>
      <c r="P75" s="24">
        <v>5</v>
      </c>
      <c r="Q75" s="23" t="s">
        <v>258</v>
      </c>
    </row>
    <row r="76" spans="1:17" s="23" customFormat="1" ht="15">
      <c r="A76" s="23" t="s">
        <v>204</v>
      </c>
      <c r="B76" s="23" t="s">
        <v>230</v>
      </c>
      <c r="C76" s="26"/>
      <c r="D76" s="82" t="str">
        <f ca="1">"*"&amp;IF(SUM(I76:L76)=0,"\I: DISABLED","UC-UP_"&amp;A7)</f>
        <v>*UC-UP_R-SH_Att_BDL_X0</v>
      </c>
      <c r="E76" s="82" t="str">
        <f t="shared" si="41"/>
        <v>RSDSH_Att</v>
      </c>
      <c r="F76" s="82"/>
      <c r="G76" s="83" t="str">
        <f t="shared" si="42"/>
        <v>RSDSH_Att</v>
      </c>
      <c r="H76" s="82">
        <v>1</v>
      </c>
      <c r="I76" s="84">
        <f t="shared" ca="1" si="43"/>
        <v>-1.4997054095821556E-6</v>
      </c>
      <c r="J76" s="85">
        <f t="shared" ca="1" si="44"/>
        <v>-1.7996464914985868E-6</v>
      </c>
      <c r="K76" s="85">
        <f t="shared" ca="1" si="45"/>
        <v>-4.478096357725763E-6</v>
      </c>
      <c r="L76" s="85">
        <f t="shared" ca="1" si="46"/>
        <v>-1.1142936728856169E-5</v>
      </c>
      <c r="M76" s="85">
        <f t="shared" ca="1" si="47"/>
        <v>-4.2719345029462296E-4</v>
      </c>
      <c r="N76" s="85">
        <f t="shared" ca="1" si="48"/>
        <v>-1.6377571587751241E-2</v>
      </c>
      <c r="O76" s="84">
        <v>0</v>
      </c>
      <c r="P76" s="84">
        <v>5</v>
      </c>
      <c r="Q76" s="84" t="s">
        <v>259</v>
      </c>
    </row>
    <row r="77" spans="1:17" s="23" customFormat="1" ht="15">
      <c r="A77" s="23" t="s">
        <v>205</v>
      </c>
      <c r="B77" s="23" t="s">
        <v>230</v>
      </c>
      <c r="C77" s="26"/>
      <c r="D77" s="23" t="str">
        <f t="shared" ca="1" si="40"/>
        <v>\I: DISABLED</v>
      </c>
      <c r="E77" s="23" t="str">
        <f t="shared" si="41"/>
        <v>RSDSH_Att</v>
      </c>
      <c r="G77" s="23" t="str">
        <f t="shared" si="42"/>
        <v>RSDSH_Att</v>
      </c>
      <c r="H77" s="24">
        <v>1</v>
      </c>
      <c r="I77" s="34" t="str">
        <f t="shared" ca="1" si="43"/>
        <v/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24">
        <v>0</v>
      </c>
      <c r="P77" s="24">
        <v>5</v>
      </c>
      <c r="Q77" s="23" t="s">
        <v>260</v>
      </c>
    </row>
    <row r="78" spans="1:17" s="23" customFormat="1" ht="15">
      <c r="A78" s="23" t="s">
        <v>206</v>
      </c>
      <c r="B78" s="23" t="s">
        <v>230</v>
      </c>
      <c r="C78" s="26"/>
      <c r="D78" s="23" t="str">
        <f t="shared" ca="1" si="40"/>
        <v>UC-UP_R-SH_Att_LPG_X0</v>
      </c>
      <c r="E78" s="23" t="str">
        <f t="shared" si="41"/>
        <v>RSDSH_Att</v>
      </c>
      <c r="G78" s="23" t="str">
        <f t="shared" si="42"/>
        <v>RSDSH_Att</v>
      </c>
      <c r="H78" s="24">
        <v>1</v>
      </c>
      <c r="I78" s="34">
        <f t="shared" ca="1" si="43"/>
        <v>-1.3820821361876331E-2</v>
      </c>
      <c r="J78" s="34">
        <f t="shared" ca="1" si="44"/>
        <v>-1.6584985634251596E-2</v>
      </c>
      <c r="K78" s="34">
        <f t="shared" ca="1" si="45"/>
        <v>-4.1268751453420932E-2</v>
      </c>
      <c r="L78" s="34">
        <f t="shared" ca="1" si="46"/>
        <v>-0.10268985961657635</v>
      </c>
      <c r="M78" s="34">
        <f t="shared" ca="1" si="47"/>
        <v>-1</v>
      </c>
      <c r="N78" s="34">
        <f t="shared" ca="1" si="48"/>
        <v>-1</v>
      </c>
      <c r="O78" s="24">
        <v>0</v>
      </c>
      <c r="P78" s="24">
        <v>5</v>
      </c>
      <c r="Q78" s="23" t="s">
        <v>261</v>
      </c>
    </row>
    <row r="79" spans="1:17" s="23" customFormat="1" ht="15">
      <c r="A79" s="23" t="s">
        <v>207</v>
      </c>
      <c r="B79" s="23" t="s">
        <v>230</v>
      </c>
      <c r="C79" s="26"/>
      <c r="D79" s="23" t="str">
        <f t="shared" ca="1" si="40"/>
        <v>UC-UP_R-SH_Att_ELC_X0</v>
      </c>
      <c r="E79" s="23" t="str">
        <f t="shared" si="41"/>
        <v>RSDSH_Att</v>
      </c>
      <c r="G79" s="23" t="str">
        <f t="shared" si="42"/>
        <v>RSDSH_Att</v>
      </c>
      <c r="H79" s="24">
        <v>1</v>
      </c>
      <c r="I79" s="34">
        <f t="shared" ca="1" si="43"/>
        <v>-3.9250209173028155E-2</v>
      </c>
      <c r="J79" s="34">
        <f t="shared" ca="1" si="44"/>
        <v>-4.7100251007633785E-2</v>
      </c>
      <c r="K79" s="34">
        <f t="shared" ca="1" si="45"/>
        <v>-0.11720049658731529</v>
      </c>
      <c r="L79" s="34">
        <f t="shared" ca="1" si="46"/>
        <v>-0.29163233966814833</v>
      </c>
      <c r="M79" s="34">
        <f t="shared" ca="1" si="47"/>
        <v>-1</v>
      </c>
      <c r="N79" s="34">
        <f t="shared" ca="1" si="48"/>
        <v>-1</v>
      </c>
      <c r="O79" s="24">
        <v>0</v>
      </c>
      <c r="P79" s="24">
        <v>5</v>
      </c>
      <c r="Q79" s="23" t="s">
        <v>262</v>
      </c>
    </row>
    <row r="80" spans="1:17" s="23" customFormat="1" ht="15">
      <c r="A80" s="23" t="s">
        <v>207</v>
      </c>
      <c r="B80" s="23" t="s">
        <v>230</v>
      </c>
      <c r="C80" s="26"/>
      <c r="D80" s="23" t="str">
        <f t="shared" ca="1" si="40"/>
        <v>UC-UP_R-SH_Att_ELC_X1</v>
      </c>
      <c r="E80" s="23" t="str">
        <f t="shared" si="41"/>
        <v>RSDSH_Att</v>
      </c>
      <c r="G80" s="23" t="str">
        <f t="shared" si="42"/>
        <v>RSDSH_Att</v>
      </c>
      <c r="H80" s="24">
        <v>1</v>
      </c>
      <c r="I80" s="34">
        <f t="shared" ca="1" si="43"/>
        <v>-3.1319928052629863E-2</v>
      </c>
      <c r="J80" s="34">
        <f t="shared" ca="1" si="44"/>
        <v>-3.7583913663155839E-2</v>
      </c>
      <c r="K80" s="34">
        <f t="shared" ca="1" si="45"/>
        <v>-9.3520804046303932E-2</v>
      </c>
      <c r="L80" s="34">
        <f t="shared" ca="1" si="46"/>
        <v>-0.23270968712449897</v>
      </c>
      <c r="M80" s="34">
        <f t="shared" ca="1" si="47"/>
        <v>-1</v>
      </c>
      <c r="N80" s="34">
        <f t="shared" ca="1" si="48"/>
        <v>-1</v>
      </c>
      <c r="O80" s="24">
        <v>0</v>
      </c>
      <c r="P80" s="24">
        <v>5</v>
      </c>
      <c r="Q80" s="23" t="s">
        <v>263</v>
      </c>
    </row>
    <row r="81" spans="1:20" s="23" customFormat="1" ht="15">
      <c r="A81" s="23" t="s">
        <v>208</v>
      </c>
      <c r="B81" s="23" t="s">
        <v>230</v>
      </c>
      <c r="C81" s="26"/>
      <c r="D81" s="23" t="str">
        <f t="shared" ca="1" si="40"/>
        <v>UC-UP_R-SH_Att_KER_X0</v>
      </c>
      <c r="E81" s="23" t="str">
        <f t="shared" si="41"/>
        <v>RSDSH_Att</v>
      </c>
      <c r="G81" s="23" t="str">
        <f t="shared" si="42"/>
        <v>RSDSH_Att</v>
      </c>
      <c r="H81" s="24">
        <v>1</v>
      </c>
      <c r="I81" s="34">
        <f t="shared" ca="1" si="43"/>
        <v>-0.34006821100217383</v>
      </c>
      <c r="J81" s="34">
        <f t="shared" ca="1" si="44"/>
        <v>-0.40808185320260859</v>
      </c>
      <c r="K81" s="34">
        <f t="shared" ca="1" si="45"/>
        <v>-1</v>
      </c>
      <c r="L81" s="34">
        <f t="shared" ca="1" si="46"/>
        <v>-1</v>
      </c>
      <c r="M81" s="34">
        <f t="shared" ca="1" si="47"/>
        <v>-1</v>
      </c>
      <c r="N81" s="34">
        <f t="shared" ca="1" si="48"/>
        <v>-1</v>
      </c>
      <c r="O81" s="24">
        <v>0</v>
      </c>
      <c r="P81" s="24">
        <v>5</v>
      </c>
      <c r="Q81" s="23" t="s">
        <v>264</v>
      </c>
    </row>
    <row r="82" spans="1:20" s="23" customFormat="1" ht="15">
      <c r="A82" s="23" t="s">
        <v>209</v>
      </c>
      <c r="B82" s="23" t="s">
        <v>230</v>
      </c>
      <c r="C82" s="26"/>
      <c r="D82" s="23" t="str">
        <f t="shared" ca="1" si="40"/>
        <v>UC-UP_R-SH_Att_GAS_X0</v>
      </c>
      <c r="E82" s="23" t="str">
        <f t="shared" si="41"/>
        <v>RSDSH_Att</v>
      </c>
      <c r="G82" s="23" t="str">
        <f t="shared" si="42"/>
        <v>RSDSH_Att</v>
      </c>
      <c r="H82" s="24">
        <v>1</v>
      </c>
      <c r="I82" s="34">
        <f t="shared" ca="1" si="43"/>
        <v>-0.48018708860294768</v>
      </c>
      <c r="J82" s="34">
        <f t="shared" ca="1" si="44"/>
        <v>-0.57622450632353717</v>
      </c>
      <c r="K82" s="34">
        <f t="shared" ca="1" si="45"/>
        <v>-1</v>
      </c>
      <c r="L82" s="34">
        <f t="shared" ca="1" si="46"/>
        <v>-1</v>
      </c>
      <c r="M82" s="34">
        <f t="shared" ca="1" si="47"/>
        <v>-1</v>
      </c>
      <c r="N82" s="34">
        <f t="shared" ca="1" si="48"/>
        <v>-1</v>
      </c>
      <c r="O82" s="24">
        <v>0</v>
      </c>
      <c r="P82" s="24">
        <v>5</v>
      </c>
      <c r="Q82" s="23" t="s">
        <v>265</v>
      </c>
    </row>
    <row r="83" spans="1:20" ht="15">
      <c r="A83" s="23" t="s">
        <v>143</v>
      </c>
      <c r="B83" s="23" t="s">
        <v>230</v>
      </c>
      <c r="D83" s="23" t="str">
        <f t="shared" ca="1" si="40"/>
        <v>UC-UP_R-SH_Att_PEA_X0</v>
      </c>
      <c r="E83" s="23" t="str">
        <f t="shared" si="41"/>
        <v>RSDSH_Att</v>
      </c>
      <c r="G83" s="23" t="str">
        <f t="shared" si="42"/>
        <v>RSDSH_Att</v>
      </c>
      <c r="H83" s="24">
        <v>1</v>
      </c>
      <c r="I83" s="34">
        <f t="shared" ca="1" si="43"/>
        <v>-5.8944888402735769E-2</v>
      </c>
      <c r="J83" s="34">
        <f t="shared" ca="1" si="44"/>
        <v>-7.0733866083282929E-2</v>
      </c>
      <c r="K83" s="34">
        <f t="shared" ca="1" si="45"/>
        <v>-0.17600849365235455</v>
      </c>
      <c r="L83" s="34">
        <f t="shared" ca="1" si="46"/>
        <v>-0.43796545492502681</v>
      </c>
      <c r="M83" s="34">
        <f t="shared" ca="1" si="47"/>
        <v>-1</v>
      </c>
      <c r="N83" s="34">
        <f t="shared" ca="1" si="48"/>
        <v>-1</v>
      </c>
      <c r="O83" s="24">
        <v>0</v>
      </c>
      <c r="P83" s="24">
        <v>5</v>
      </c>
      <c r="Q83" s="23" t="s">
        <v>266</v>
      </c>
    </row>
    <row r="84" spans="1:20" ht="15">
      <c r="A84" s="56" t="s">
        <v>174</v>
      </c>
      <c r="B84" s="23" t="s">
        <v>230</v>
      </c>
      <c r="D84" s="23" t="str">
        <f t="shared" ca="1" si="40"/>
        <v>UC-UP_R-SH_Att_SMF_X0</v>
      </c>
      <c r="E84" s="23" t="str">
        <f t="shared" si="41"/>
        <v>RSDSH_Att</v>
      </c>
      <c r="G84" s="23" t="str">
        <f t="shared" si="42"/>
        <v>RSDSH_Att</v>
      </c>
      <c r="H84" s="24">
        <v>1</v>
      </c>
      <c r="I84" s="34">
        <f t="shared" ca="1" si="43"/>
        <v>-7.5639795426016967E-2</v>
      </c>
      <c r="J84" s="34">
        <f t="shared" ca="1" si="44"/>
        <v>-9.0767754511220364E-2</v>
      </c>
      <c r="K84" s="34">
        <f t="shared" ca="1" si="45"/>
        <v>-0.22585921890535984</v>
      </c>
      <c r="L84" s="34">
        <f t="shared" ca="1" si="46"/>
        <v>-0.56201001158658492</v>
      </c>
      <c r="M84" s="34">
        <f t="shared" ca="1" si="47"/>
        <v>-1</v>
      </c>
      <c r="N84" s="34">
        <f t="shared" ca="1" si="48"/>
        <v>-1</v>
      </c>
      <c r="O84" s="24">
        <v>0</v>
      </c>
      <c r="P84" s="24">
        <v>5</v>
      </c>
      <c r="Q84" s="23" t="s">
        <v>267</v>
      </c>
    </row>
    <row r="85" spans="1:20" ht="15">
      <c r="A85" s="23" t="s">
        <v>144</v>
      </c>
      <c r="B85" s="23" t="s">
        <v>230</v>
      </c>
      <c r="D85" s="23" t="str">
        <f t="shared" ca="1" si="40"/>
        <v>UC-UP_R-SH_Att_WOO_X0</v>
      </c>
      <c r="E85" s="23" t="str">
        <f t="shared" si="41"/>
        <v>RSDSH_Att</v>
      </c>
      <c r="G85" s="23" t="str">
        <f t="shared" si="42"/>
        <v>RSDSH_Att</v>
      </c>
      <c r="H85" s="24">
        <v>1</v>
      </c>
      <c r="I85" s="34">
        <f t="shared" ca="1" si="43"/>
        <v>-8.1858213492938866E-3</v>
      </c>
      <c r="J85" s="34">
        <f t="shared" ca="1" si="44"/>
        <v>-9.8229856191526625E-3</v>
      </c>
      <c r="K85" s="34">
        <f t="shared" ca="1" si="45"/>
        <v>-2.4442731575849953E-2</v>
      </c>
      <c r="L85" s="34">
        <f t="shared" ca="1" si="46"/>
        <v>-6.0821337834818946E-2</v>
      </c>
      <c r="M85" s="34">
        <f t="shared" ca="1" si="47"/>
        <v>-1</v>
      </c>
      <c r="N85" s="34">
        <f t="shared" ca="1" si="48"/>
        <v>-1</v>
      </c>
      <c r="O85" s="24">
        <v>0</v>
      </c>
      <c r="P85" s="24">
        <v>5</v>
      </c>
      <c r="Q85" s="23" t="s">
        <v>268</v>
      </c>
    </row>
    <row r="86" spans="1:20" ht="15">
      <c r="A86" s="23" t="s">
        <v>145</v>
      </c>
      <c r="B86" s="26" t="s">
        <v>230</v>
      </c>
      <c r="D86" s="23" t="str">
        <f t="shared" ca="1" si="40"/>
        <v>UC-UP_R-SH_Att_HET_X0</v>
      </c>
      <c r="E86" s="23" t="str">
        <f t="shared" si="41"/>
        <v>RSDSH_Att</v>
      </c>
      <c r="G86" s="23" t="str">
        <f t="shared" si="42"/>
        <v>RSDSH_Att</v>
      </c>
      <c r="H86" s="24">
        <v>1</v>
      </c>
      <c r="I86" s="34">
        <f t="shared" ca="1" si="43"/>
        <v>-1.4147307663971392E-3</v>
      </c>
      <c r="J86" s="34">
        <f t="shared" ca="1" si="44"/>
        <v>-1.6976769196765671E-3</v>
      </c>
      <c r="K86" s="34">
        <f t="shared" ca="1" si="45"/>
        <v>-4.2243634327695954E-3</v>
      </c>
      <c r="L86" s="34">
        <f t="shared" ca="1" si="46"/>
        <v>-1.0511568017029238E-2</v>
      </c>
      <c r="M86" s="34">
        <f t="shared" ca="1" si="47"/>
        <v>-0.40298828921577107</v>
      </c>
      <c r="N86" s="34">
        <f t="shared" ca="1" si="48"/>
        <v>-1</v>
      </c>
      <c r="O86" s="24">
        <v>0</v>
      </c>
      <c r="P86" s="24">
        <v>5</v>
      </c>
      <c r="Q86" s="23" t="s">
        <v>269</v>
      </c>
    </row>
    <row r="87" spans="1:20" ht="15.75" thickBot="1">
      <c r="A87" s="53" t="s">
        <v>146</v>
      </c>
      <c r="B87" s="53" t="s">
        <v>230</v>
      </c>
      <c r="D87" s="53" t="str">
        <f t="shared" ca="1" si="40"/>
        <v>UC-UP_R-SH_Att_GEO_X0</v>
      </c>
      <c r="E87" s="53" t="str">
        <f t="shared" si="41"/>
        <v>RSDSH_Att</v>
      </c>
      <c r="F87" s="58"/>
      <c r="G87" s="53" t="str">
        <f t="shared" si="42"/>
        <v>RSDSH_Att</v>
      </c>
      <c r="H87" s="54">
        <v>1</v>
      </c>
      <c r="I87" s="59">
        <f t="shared" ca="1" si="43"/>
        <v>-7.9252434924256848E-2</v>
      </c>
      <c r="J87" s="59">
        <f t="shared" ca="1" si="44"/>
        <v>-9.5102921909108226E-2</v>
      </c>
      <c r="K87" s="59">
        <f t="shared" ca="1" si="45"/>
        <v>-0.23664650264487216</v>
      </c>
      <c r="L87" s="59">
        <f t="shared" ca="1" si="46"/>
        <v>-0.58885222546128824</v>
      </c>
      <c r="M87" s="59">
        <f t="shared" ca="1" si="47"/>
        <v>-1</v>
      </c>
      <c r="N87" s="59">
        <f t="shared" ca="1" si="48"/>
        <v>-1</v>
      </c>
      <c r="O87" s="54">
        <v>0</v>
      </c>
      <c r="P87" s="54">
        <v>5</v>
      </c>
      <c r="Q87" s="53" t="s">
        <v>270</v>
      </c>
      <c r="R87" s="58"/>
      <c r="S87" s="58"/>
      <c r="T87" s="58"/>
    </row>
    <row r="88" spans="1:20" ht="15.75" thickBot="1">
      <c r="A88" s="23" t="s">
        <v>142</v>
      </c>
      <c r="B88" s="26" t="s">
        <v>231</v>
      </c>
      <c r="D88" s="23" t="str">
        <f t="shared" ref="D88:D100" ca="1" si="49">IF(SUM(I88:L88)=0,"\I: DISABLED","UC-LO_"&amp;A21)</f>
        <v>UC-LO_R-WH_Att_COA_X0</v>
      </c>
      <c r="E88" s="23" t="str">
        <f t="shared" si="41"/>
        <v>RSDWH_Att</v>
      </c>
      <c r="G88" s="23" t="str">
        <f t="shared" si="42"/>
        <v>RSDWH_Att</v>
      </c>
      <c r="H88" s="24">
        <v>1</v>
      </c>
      <c r="I88" s="34">
        <f t="shared" ref="I88:I100" ca="1" si="50">IF(L21="","",-L21)</f>
        <v>-3.2845185909926758E-2</v>
      </c>
      <c r="J88" s="34">
        <f t="shared" ref="J88:J100" ca="1" si="51">IF(M21="","",-M21)</f>
        <v>-3.9414223091912108E-2</v>
      </c>
      <c r="K88" s="34">
        <f t="shared" ref="K88:K100" ca="1" si="52">IF(N21="","",-N21)</f>
        <v>-9.8075199604066729E-2</v>
      </c>
      <c r="L88" s="34">
        <f t="shared" ref="L88:L100" ca="1" si="53">IF(O21="","",-O21)</f>
        <v>-0.24404248067879128</v>
      </c>
      <c r="M88" s="34">
        <f t="shared" ref="M88:M100" ca="1" si="54">IF(P21="","",-P21)</f>
        <v>-1</v>
      </c>
      <c r="N88" s="34">
        <f t="shared" ref="N88:N100" ca="1" si="55">IF(Q21="","",-Q21)</f>
        <v>-1</v>
      </c>
      <c r="O88" s="24">
        <v>0</v>
      </c>
      <c r="P88" s="24">
        <v>5</v>
      </c>
      <c r="Q88" s="23" t="s">
        <v>271</v>
      </c>
    </row>
    <row r="89" spans="1:20" ht="15.75" thickBot="1">
      <c r="A89" s="23" t="s">
        <v>204</v>
      </c>
      <c r="B89" s="26" t="s">
        <v>231</v>
      </c>
      <c r="D89" s="82" t="str">
        <f ca="1">"*"&amp;IF(SUM(I89:L89)=0,"\I: DISABLED","UC-LO_"&amp;A22)</f>
        <v>*UC-LO_R-WH_Att_BDL_X0</v>
      </c>
      <c r="E89" s="82" t="str">
        <f t="shared" si="41"/>
        <v>RSDWH_Att</v>
      </c>
      <c r="F89" s="82"/>
      <c r="G89" s="83" t="str">
        <f t="shared" si="42"/>
        <v>RSDWH_Att</v>
      </c>
      <c r="H89" s="82">
        <v>1</v>
      </c>
      <c r="I89" s="84">
        <f t="shared" ca="1" si="50"/>
        <v>-1.113071107391402E-5</v>
      </c>
      <c r="J89" s="85">
        <f t="shared" ca="1" si="51"/>
        <v>-1.3356853288696823E-5</v>
      </c>
      <c r="K89" s="85">
        <f t="shared" ca="1" si="52"/>
        <v>-3.3236125175330081E-5</v>
      </c>
      <c r="L89" s="85">
        <f t="shared" ca="1" si="53"/>
        <v>-8.2702114996277334E-5</v>
      </c>
      <c r="M89" s="85">
        <f t="shared" ca="1" si="54"/>
        <v>-3.1706005976351822E-3</v>
      </c>
      <c r="N89" s="85">
        <f t="shared" ca="1" si="55"/>
        <v>-0.12155321723243813</v>
      </c>
      <c r="O89" s="84">
        <v>0</v>
      </c>
      <c r="P89" s="84">
        <v>5</v>
      </c>
      <c r="Q89" s="84" t="s">
        <v>272</v>
      </c>
    </row>
    <row r="90" spans="1:20" ht="15">
      <c r="A90" s="23" t="s">
        <v>205</v>
      </c>
      <c r="B90" s="26" t="s">
        <v>231</v>
      </c>
      <c r="D90" s="82" t="str">
        <f ca="1">"*"&amp;IF(SUM(I90:L90)=0,"\I: DISABLED","UC-LO_"&amp;A23)</f>
        <v>*UC-LO_R-WH_Att_ETH_X0</v>
      </c>
      <c r="E90" s="82" t="str">
        <f t="shared" si="41"/>
        <v>RSDWH_Att</v>
      </c>
      <c r="F90" s="82"/>
      <c r="G90" s="83" t="str">
        <f t="shared" si="42"/>
        <v>RSDWH_Att</v>
      </c>
      <c r="H90" s="82">
        <v>1</v>
      </c>
      <c r="I90" s="84">
        <f t="shared" ca="1" si="50"/>
        <v>-2.8044933524902042E-6</v>
      </c>
      <c r="J90" s="85">
        <f t="shared" ca="1" si="51"/>
        <v>-3.3653920229882448E-6</v>
      </c>
      <c r="K90" s="85">
        <f t="shared" ca="1" si="52"/>
        <v>-8.3741722786421084E-6</v>
      </c>
      <c r="L90" s="85">
        <f t="shared" ca="1" si="53"/>
        <v>-2.0837620364390731E-5</v>
      </c>
      <c r="M90" s="85">
        <f t="shared" ca="1" si="54"/>
        <v>-7.9886435290809916E-4</v>
      </c>
      <c r="N90" s="85">
        <f t="shared" ca="1" si="55"/>
        <v>-3.0626541955715101E-2</v>
      </c>
      <c r="O90" s="84">
        <v>0</v>
      </c>
      <c r="P90" s="84">
        <v>5</v>
      </c>
      <c r="Q90" s="84" t="s">
        <v>273</v>
      </c>
    </row>
    <row r="91" spans="1:20" ht="15">
      <c r="A91" s="23" t="s">
        <v>206</v>
      </c>
      <c r="B91" s="26" t="s">
        <v>231</v>
      </c>
      <c r="D91" s="23" t="str">
        <f t="shared" ca="1" si="49"/>
        <v>UC-LO_R-WH_Att_LPG_X0</v>
      </c>
      <c r="E91" s="23" t="str">
        <f t="shared" si="41"/>
        <v>RSDWH_Att</v>
      </c>
      <c r="G91" s="23" t="str">
        <f t="shared" si="42"/>
        <v>RSDWH_Att</v>
      </c>
      <c r="H91" s="24">
        <v>1</v>
      </c>
      <c r="I91" s="34">
        <f t="shared" ca="1" si="50"/>
        <v>-1.7207954363194847E-2</v>
      </c>
      <c r="J91" s="34">
        <f t="shared" ca="1" si="51"/>
        <v>-2.0649545235833816E-2</v>
      </c>
      <c r="K91" s="34">
        <f t="shared" ca="1" si="52"/>
        <v>-5.1382676401230003E-2</v>
      </c>
      <c r="L91" s="34">
        <f t="shared" ca="1" si="53"/>
        <v>-0.12785654134270863</v>
      </c>
      <c r="M91" s="34">
        <f t="shared" ca="1" si="54"/>
        <v>-1</v>
      </c>
      <c r="N91" s="34">
        <f t="shared" ca="1" si="55"/>
        <v>-1</v>
      </c>
      <c r="O91" s="24">
        <v>0</v>
      </c>
      <c r="P91" s="24">
        <v>5</v>
      </c>
      <c r="Q91" s="23" t="s">
        <v>274</v>
      </c>
    </row>
    <row r="92" spans="1:20" ht="15">
      <c r="A92" s="23" t="s">
        <v>207</v>
      </c>
      <c r="B92" s="26" t="s">
        <v>231</v>
      </c>
      <c r="D92" s="23" t="str">
        <f t="shared" ca="1" si="49"/>
        <v>UC-LO_R-WH_Att_ELC_X0</v>
      </c>
      <c r="E92" s="23" t="str">
        <f t="shared" si="41"/>
        <v>RSDWH_Att</v>
      </c>
      <c r="G92" s="23" t="str">
        <f t="shared" si="42"/>
        <v>RSDWH_Att</v>
      </c>
      <c r="H92" s="24">
        <v>1</v>
      </c>
      <c r="I92" s="34">
        <f t="shared" ca="1" si="50"/>
        <v>-4.1584217983634382E-2</v>
      </c>
      <c r="J92" s="34">
        <f t="shared" ca="1" si="51"/>
        <v>-4.9901061580361263E-2</v>
      </c>
      <c r="K92" s="34">
        <f t="shared" ca="1" si="52"/>
        <v>-0.12416980955164453</v>
      </c>
      <c r="L92" s="34">
        <f t="shared" ca="1" si="53"/>
        <v>-0.30897422050354806</v>
      </c>
      <c r="M92" s="34">
        <f t="shared" ca="1" si="54"/>
        <v>-1</v>
      </c>
      <c r="N92" s="34">
        <f t="shared" ca="1" si="55"/>
        <v>-1</v>
      </c>
      <c r="O92" s="24">
        <v>0</v>
      </c>
      <c r="P92" s="24">
        <v>5</v>
      </c>
      <c r="Q92" s="23" t="s">
        <v>275</v>
      </c>
    </row>
    <row r="93" spans="1:20" ht="15">
      <c r="A93" s="23" t="s">
        <v>207</v>
      </c>
      <c r="B93" s="26" t="s">
        <v>231</v>
      </c>
      <c r="D93" s="23" t="str">
        <f t="shared" ca="1" si="49"/>
        <v>UC-LO_R-WH_Att_ELC_X1</v>
      </c>
      <c r="E93" s="23" t="str">
        <f t="shared" si="41"/>
        <v>RSDWH_Att</v>
      </c>
      <c r="G93" s="23" t="str">
        <f t="shared" si="42"/>
        <v>RSDWH_Att</v>
      </c>
      <c r="H93" s="24">
        <v>1</v>
      </c>
      <c r="I93" s="34">
        <f t="shared" ca="1" si="50"/>
        <v>-0.13204020512149392</v>
      </c>
      <c r="J93" s="34">
        <f t="shared" ca="1" si="51"/>
        <v>-0.1584482461457927</v>
      </c>
      <c r="K93" s="34">
        <f t="shared" ca="1" si="52"/>
        <v>-0.39426993984949887</v>
      </c>
      <c r="L93" s="34">
        <f t="shared" ca="1" si="53"/>
        <v>-0.98106977672630491</v>
      </c>
      <c r="M93" s="34">
        <f t="shared" ca="1" si="54"/>
        <v>-1</v>
      </c>
      <c r="N93" s="34">
        <f t="shared" ca="1" si="55"/>
        <v>-1</v>
      </c>
      <c r="O93" s="24">
        <v>0</v>
      </c>
      <c r="P93" s="24">
        <v>5</v>
      </c>
      <c r="Q93" s="23" t="s">
        <v>276</v>
      </c>
    </row>
    <row r="94" spans="1:20" ht="15">
      <c r="A94" s="23" t="s">
        <v>208</v>
      </c>
      <c r="B94" s="26" t="s">
        <v>231</v>
      </c>
      <c r="D94" s="23" t="str">
        <f t="shared" ca="1" si="49"/>
        <v>UC-LO_R-WH_Att_KER_X0</v>
      </c>
      <c r="E94" s="23" t="str">
        <f t="shared" si="41"/>
        <v>RSDWH_Att</v>
      </c>
      <c r="G94" s="23" t="str">
        <f t="shared" si="42"/>
        <v>RSDWH_Att</v>
      </c>
      <c r="H94" s="24">
        <v>1</v>
      </c>
      <c r="I94" s="34">
        <f t="shared" ca="1" si="50"/>
        <v>-0.35770875171875605</v>
      </c>
      <c r="J94" s="34">
        <f t="shared" ca="1" si="51"/>
        <v>-0.42925050206250726</v>
      </c>
      <c r="K94" s="34">
        <f t="shared" ca="1" si="52"/>
        <v>-1</v>
      </c>
      <c r="L94" s="34">
        <f t="shared" ca="1" si="53"/>
        <v>-1</v>
      </c>
      <c r="M94" s="34">
        <f t="shared" ca="1" si="54"/>
        <v>-1</v>
      </c>
      <c r="N94" s="34">
        <f t="shared" ca="1" si="55"/>
        <v>-1</v>
      </c>
      <c r="O94" s="24">
        <v>0</v>
      </c>
      <c r="P94" s="24">
        <v>5</v>
      </c>
      <c r="Q94" s="23" t="s">
        <v>277</v>
      </c>
    </row>
    <row r="95" spans="1:20" ht="15">
      <c r="A95" s="23" t="s">
        <v>209</v>
      </c>
      <c r="B95" s="26" t="s">
        <v>231</v>
      </c>
      <c r="D95" s="23" t="str">
        <f t="shared" ca="1" si="49"/>
        <v>UC-LO_R-WH_Att_GAS_X0</v>
      </c>
      <c r="E95" s="23" t="str">
        <f t="shared" si="41"/>
        <v>RSDWH_Att</v>
      </c>
      <c r="G95" s="23" t="str">
        <f t="shared" si="42"/>
        <v>RSDWH_Att</v>
      </c>
      <c r="H95" s="24">
        <v>1</v>
      </c>
      <c r="I95" s="34">
        <f t="shared" ca="1" si="50"/>
        <v>-0.54565344574874575</v>
      </c>
      <c r="J95" s="34">
        <f t="shared" ca="1" si="51"/>
        <v>-0.65478413489849485</v>
      </c>
      <c r="K95" s="34">
        <f t="shared" ca="1" si="52"/>
        <v>-1</v>
      </c>
      <c r="L95" s="34">
        <f t="shared" ca="1" si="53"/>
        <v>-1</v>
      </c>
      <c r="M95" s="34">
        <f t="shared" ca="1" si="54"/>
        <v>-1</v>
      </c>
      <c r="N95" s="34">
        <f t="shared" ca="1" si="55"/>
        <v>-1</v>
      </c>
      <c r="O95" s="24">
        <v>0</v>
      </c>
      <c r="P95" s="24">
        <v>5</v>
      </c>
      <c r="Q95" s="23" t="s">
        <v>278</v>
      </c>
    </row>
    <row r="96" spans="1:20" ht="15">
      <c r="A96" s="23" t="s">
        <v>143</v>
      </c>
      <c r="B96" s="26" t="s">
        <v>231</v>
      </c>
      <c r="D96" s="23" t="str">
        <f t="shared" ca="1" si="49"/>
        <v>UC-LO_R-WH_Att_PEA_X0</v>
      </c>
      <c r="E96" s="23" t="str">
        <f t="shared" si="41"/>
        <v>RSDWH_Att</v>
      </c>
      <c r="G96" s="23" t="str">
        <f t="shared" si="42"/>
        <v>RSDWH_Att</v>
      </c>
      <c r="H96" s="24">
        <v>1</v>
      </c>
      <c r="I96" s="34">
        <f t="shared" ca="1" si="50"/>
        <v>-3.1333285511888152E-2</v>
      </c>
      <c r="J96" s="34">
        <f t="shared" ca="1" si="51"/>
        <v>-3.7599942614265781E-2</v>
      </c>
      <c r="K96" s="34">
        <f t="shared" ca="1" si="52"/>
        <v>-9.3560689205929817E-2</v>
      </c>
      <c r="L96" s="34">
        <f t="shared" ca="1" si="53"/>
        <v>-0.23280893416489926</v>
      </c>
      <c r="M96" s="34">
        <f t="shared" ca="1" si="54"/>
        <v>-1</v>
      </c>
      <c r="N96" s="34">
        <f t="shared" ca="1" si="55"/>
        <v>-1</v>
      </c>
      <c r="O96" s="24">
        <v>0</v>
      </c>
      <c r="P96" s="24">
        <v>5</v>
      </c>
      <c r="Q96" s="23" t="s">
        <v>279</v>
      </c>
    </row>
    <row r="97" spans="1:17" ht="15">
      <c r="A97" s="56" t="s">
        <v>174</v>
      </c>
      <c r="B97" s="26" t="s">
        <v>231</v>
      </c>
      <c r="D97" s="23" t="str">
        <f t="shared" ca="1" si="49"/>
        <v>UC-LO_R-WH_Att_SMF_X0</v>
      </c>
      <c r="E97" s="23" t="str">
        <f t="shared" si="41"/>
        <v>RSDWH_Att</v>
      </c>
      <c r="G97" s="23" t="str">
        <f t="shared" si="42"/>
        <v>RSDWH_Att</v>
      </c>
      <c r="H97" s="24">
        <v>1</v>
      </c>
      <c r="I97" s="34">
        <f t="shared" ca="1" si="50"/>
        <v>-3.963999730672526E-2</v>
      </c>
      <c r="J97" s="34">
        <f t="shared" ca="1" si="51"/>
        <v>-4.756799676807031E-2</v>
      </c>
      <c r="K97" s="34">
        <f t="shared" ca="1" si="52"/>
        <v>-0.1183643977179247</v>
      </c>
      <c r="L97" s="34">
        <f t="shared" ca="1" si="53"/>
        <v>-0.29452849812946635</v>
      </c>
      <c r="M97" s="34">
        <f t="shared" ca="1" si="54"/>
        <v>-1</v>
      </c>
      <c r="N97" s="34">
        <f t="shared" ca="1" si="55"/>
        <v>-1</v>
      </c>
      <c r="O97" s="24">
        <v>0</v>
      </c>
      <c r="P97" s="24">
        <v>5</v>
      </c>
      <c r="Q97" s="23" t="s">
        <v>280</v>
      </c>
    </row>
    <row r="98" spans="1:17" ht="15">
      <c r="A98" s="23" t="s">
        <v>144</v>
      </c>
      <c r="B98" s="26" t="s">
        <v>231</v>
      </c>
      <c r="D98" s="23" t="str">
        <f t="shared" ca="1" si="49"/>
        <v>UC-LO_R-WH_Att_WOO_X0</v>
      </c>
      <c r="E98" s="23" t="str">
        <f t="shared" si="41"/>
        <v>RSDWH_Att</v>
      </c>
      <c r="G98" s="23" t="str">
        <f t="shared" si="42"/>
        <v>RSDWH_Att</v>
      </c>
      <c r="H98" s="24">
        <v>1</v>
      </c>
      <c r="I98" s="34">
        <f t="shared" ca="1" si="50"/>
        <v>-3.8495465020696056E-3</v>
      </c>
      <c r="J98" s="34">
        <f t="shared" ca="1" si="51"/>
        <v>-4.6194558024835273E-3</v>
      </c>
      <c r="K98" s="34">
        <f t="shared" ca="1" si="52"/>
        <v>-1.1494684262435809E-2</v>
      </c>
      <c r="L98" s="34">
        <f t="shared" ca="1" si="53"/>
        <v>-2.8602452743904268E-2</v>
      </c>
      <c r="M98" s="34">
        <f t="shared" ca="1" si="54"/>
        <v>-1</v>
      </c>
      <c r="N98" s="34">
        <f t="shared" ca="1" si="55"/>
        <v>-1</v>
      </c>
      <c r="O98" s="24">
        <v>0</v>
      </c>
      <c r="P98" s="24">
        <v>5</v>
      </c>
      <c r="Q98" s="23" t="s">
        <v>281</v>
      </c>
    </row>
    <row r="99" spans="1:17" ht="15">
      <c r="A99" s="23" t="s">
        <v>145</v>
      </c>
      <c r="B99" s="26" t="s">
        <v>231</v>
      </c>
      <c r="D99" s="23" t="str">
        <f t="shared" ca="1" si="49"/>
        <v>UC-LO_R-WH_Att_HET_X0</v>
      </c>
      <c r="E99" s="23" t="str">
        <f t="shared" si="41"/>
        <v>RSDWH_Att</v>
      </c>
      <c r="G99" s="23" t="str">
        <f t="shared" si="42"/>
        <v>RSDWH_Att</v>
      </c>
      <c r="H99" s="24">
        <v>1</v>
      </c>
      <c r="I99" s="34">
        <f t="shared" ca="1" si="50"/>
        <v>-2.0706087593652995E-4</v>
      </c>
      <c r="J99" s="34">
        <f t="shared" ca="1" si="51"/>
        <v>-2.4847305112383594E-4</v>
      </c>
      <c r="K99" s="34">
        <f t="shared" ca="1" si="52"/>
        <v>-6.1828046257246332E-4</v>
      </c>
      <c r="L99" s="34">
        <f t="shared" ca="1" si="53"/>
        <v>-1.5384796406283118E-3</v>
      </c>
      <c r="M99" s="34">
        <f t="shared" ca="1" si="54"/>
        <v>-5.8981616954357878E-2</v>
      </c>
      <c r="N99" s="34">
        <f t="shared" ca="1" si="55"/>
        <v>-1</v>
      </c>
      <c r="O99" s="24">
        <v>0</v>
      </c>
      <c r="P99" s="24">
        <v>5</v>
      </c>
      <c r="Q99" s="23" t="s">
        <v>282</v>
      </c>
    </row>
    <row r="100" spans="1:17" ht="15">
      <c r="A100" s="26" t="s">
        <v>147</v>
      </c>
      <c r="B100" s="26" t="s">
        <v>231</v>
      </c>
      <c r="D100" s="23" t="str">
        <f t="shared" ca="1" si="49"/>
        <v>UC-LO_R-WH_Att_SOL_X0</v>
      </c>
      <c r="E100" s="23" t="str">
        <f t="shared" si="41"/>
        <v>RSDWH_Att</v>
      </c>
      <c r="G100" s="23" t="str">
        <f t="shared" si="42"/>
        <v>RSDWH_Att</v>
      </c>
      <c r="H100" s="24">
        <v>1</v>
      </c>
      <c r="I100" s="34">
        <f t="shared" ca="1" si="50"/>
        <v>-3.7556411059927512E-2</v>
      </c>
      <c r="J100" s="34">
        <f t="shared" ca="1" si="51"/>
        <v>-4.5067693271913012E-2</v>
      </c>
      <c r="K100" s="34">
        <f t="shared" ca="1" si="52"/>
        <v>-0.11214284252236659</v>
      </c>
      <c r="L100" s="34">
        <f t="shared" ca="1" si="53"/>
        <v>-0.27904727790525519</v>
      </c>
      <c r="M100" s="34">
        <f t="shared" ca="1" si="54"/>
        <v>-1</v>
      </c>
      <c r="N100" s="34">
        <f t="shared" ca="1" si="55"/>
        <v>-1</v>
      </c>
      <c r="O100" s="24">
        <v>0</v>
      </c>
      <c r="P100" s="24">
        <v>5</v>
      </c>
      <c r="Q100" s="23" t="s">
        <v>283</v>
      </c>
    </row>
    <row r="101" spans="1:17" ht="15">
      <c r="J101" s="34" t="str">
        <f t="shared" ref="J101" si="56">IF(L34="","",-L34)</f>
        <v/>
      </c>
      <c r="K101" s="34" t="str">
        <f t="shared" ref="K101:O101" si="57">IF(M34="","",-M34)</f>
        <v/>
      </c>
      <c r="L101" s="34" t="str">
        <f t="shared" si="57"/>
        <v/>
      </c>
      <c r="M101" s="34" t="str">
        <f t="shared" si="57"/>
        <v/>
      </c>
      <c r="N101" s="34" t="str">
        <f t="shared" si="57"/>
        <v/>
      </c>
      <c r="O101" s="34" t="str">
        <f t="shared" si="57"/>
        <v/>
      </c>
    </row>
  </sheetData>
  <mergeCells count="5">
    <mergeCell ref="S3:V3"/>
    <mergeCell ref="E4:J4"/>
    <mergeCell ref="E19:I19"/>
    <mergeCell ref="L19:P19"/>
    <mergeCell ref="Y7:Z7"/>
  </mergeCells>
  <conditionalFormatting sqref="D46 D48:D59 D62:D71">
    <cfRule type="containsText" dxfId="12" priority="6" operator="containsText" text="\I: DISABLED">
      <formula>NOT(ISERROR(SEARCH("\I: DISABLED",D46)))</formula>
    </cfRule>
  </conditionalFormatting>
  <conditionalFormatting sqref="D75 D77:D88 D91:D100">
    <cfRule type="containsText" dxfId="11" priority="5" operator="containsText" text="\I: DISABLED">
      <formula>NOT(ISERROR(SEARCH("\I: DISABLED",D75)))</formula>
    </cfRule>
  </conditionalFormatting>
  <conditionalFormatting sqref="D47:E47">
    <cfRule type="containsText" dxfId="5" priority="4" operator="containsText" text="\I: DISABLED">
      <formula>NOT(ISERROR(SEARCH("\I: DISABLED",D47)))</formula>
    </cfRule>
  </conditionalFormatting>
  <conditionalFormatting sqref="D60:E61">
    <cfRule type="containsText" dxfId="4" priority="3" operator="containsText" text="\I: DISABLED">
      <formula>NOT(ISERROR(SEARCH("\I: DISABLED",D60)))</formula>
    </cfRule>
  </conditionalFormatting>
  <conditionalFormatting sqref="D76:E76">
    <cfRule type="containsText" dxfId="3" priority="2" operator="containsText" text="\I: DISABLED">
      <formula>NOT(ISERROR(SEARCH("\I: DISABLED",D76)))</formula>
    </cfRule>
  </conditionalFormatting>
  <conditionalFormatting sqref="D89:E90">
    <cfRule type="containsText" dxfId="2" priority="1" operator="containsText" text="\I: DISABLED">
      <formula>NOT(ISERROR(SEARCH("\I: DISABLED",D89)))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1"/>
  <sheetViews>
    <sheetView tabSelected="1" topLeftCell="A13" zoomScale="70" zoomScaleNormal="70" workbookViewId="0">
      <selection activeCell="D60" sqref="D60:Q61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35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203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78" t="s">
        <v>136</v>
      </c>
      <c r="T3" s="78"/>
      <c r="U3" s="78"/>
      <c r="V3" s="78"/>
    </row>
    <row r="4" spans="1:26" ht="15.75" thickBot="1">
      <c r="A4" s="43" t="s">
        <v>34</v>
      </c>
      <c r="B4" s="43"/>
      <c r="C4" s="26"/>
      <c r="D4" s="44" t="s">
        <v>39</v>
      </c>
      <c r="E4" s="80" t="s">
        <v>40</v>
      </c>
      <c r="F4" s="79"/>
      <c r="G4" s="79"/>
      <c r="H4" s="79"/>
      <c r="I4" s="79"/>
      <c r="J4" s="79"/>
      <c r="K4" s="23"/>
      <c r="L4" s="57" t="s">
        <v>41</v>
      </c>
      <c r="M4" s="57"/>
      <c r="N4" s="57"/>
      <c r="O4" s="57"/>
      <c r="P4" s="57"/>
      <c r="S4" s="50">
        <v>0.2</v>
      </c>
    </row>
    <row r="5" spans="1:26" ht="15.75" thickBot="1">
      <c r="A5" s="6" t="s">
        <v>37</v>
      </c>
      <c r="B5" s="6" t="s">
        <v>38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81" t="s">
        <v>291</v>
      </c>
      <c r="T5" s="81" t="s">
        <v>292</v>
      </c>
    </row>
    <row r="6" spans="1:26" ht="15.75" thickBot="1">
      <c r="A6" s="30" t="s">
        <v>100</v>
      </c>
      <c r="B6" s="30" t="s">
        <v>133</v>
      </c>
      <c r="C6" s="23"/>
      <c r="D6" s="52">
        <f ca="1">SUMIF(SharesElab!$B$2:$B$79,Det_RSD_share!$A6,SharesElab!C$2:C$79)+D15*Z8</f>
        <v>7.1732540303616865E-2</v>
      </c>
      <c r="E6" s="46">
        <f ca="1">IF($D6=0,"",MAX($D6*(1-$S$4)^($E$5-$D$5),0))</f>
        <v>5.7386032242893494E-2</v>
      </c>
      <c r="F6" s="46">
        <f ca="1">IF($D6=0,"",MAX($D6*(1-$S$4)^($F$5-$D$5),0))</f>
        <v>4.5908825794314802E-2</v>
      </c>
      <c r="G6" s="46">
        <f ca="1">IF($D6=0,"",MAX($D6*(1-$S$4)^($G$5-$D$5),0))</f>
        <v>1.5043404036281082E-2</v>
      </c>
      <c r="H6" s="46">
        <f ca="1">IF($D6=0,"",MAX($D6*(1-$S$4)^($H$5-$D$5),0))</f>
        <v>4.929422634608588E-3</v>
      </c>
      <c r="I6" s="46">
        <f ca="1">IF($D6=0,"",MAX($D6*(1-$S$4)^($I$5-$D$5),0))</f>
        <v>5.6832373607359934E-5</v>
      </c>
      <c r="J6" s="46">
        <f ca="1">IF($D6=0,"",MAX($D6*(1-$S$4)^($J$5-$D$5),0))</f>
        <v>6.5523265689776024E-7</v>
      </c>
      <c r="K6" s="23"/>
      <c r="L6" s="47">
        <f ca="1">IF($D6=0,"",MIN($D6*(1+$S$4)^($L$5-$D$5),1))</f>
        <v>8.607904836434023E-2</v>
      </c>
      <c r="M6" s="47">
        <f ca="1">IF($D6=0,"",MIN($D6*(1+$S$4)^($M$5-$D$5),1))</f>
        <v>0.10329485803720828</v>
      </c>
      <c r="N6" s="47">
        <f ca="1">IF($D6=0,"",MIN($D6*(1+$S$4)^($N$5-$D$5),1))</f>
        <v>0.25703066115114609</v>
      </c>
      <c r="O6" s="47">
        <f ca="1">IF($D6=0,"",MIN($D6*(1+$S$4)^($O$5-$D$5),1))</f>
        <v>0.63957453475561976</v>
      </c>
      <c r="P6" s="47">
        <f ca="1">IF($D6=0,"",MIN($D6*(1+$S$4)^($P$5-$D$5),1))</f>
        <v>1</v>
      </c>
      <c r="Q6" s="47">
        <f ca="1">IF($D6=0,"",MIN($D6*(1+$S$4)^($Q$5-$D$5),1))</f>
        <v>1</v>
      </c>
      <c r="S6" s="86">
        <v>0</v>
      </c>
      <c r="T6" s="86">
        <v>0.9</v>
      </c>
    </row>
    <row r="7" spans="1:26" ht="15.75" thickBot="1">
      <c r="A7" s="49" t="s">
        <v>101</v>
      </c>
      <c r="B7" s="49" t="s">
        <v>134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IF($D7=0,"",MAX($D7*(1-$S$4)^($E$5-$D$5),0))</f>
        <v/>
      </c>
      <c r="F7" s="46" t="str">
        <f t="shared" ref="F7:F18" ca="1" si="1">IF($D7=0,"",MAX($D7*(1-$S$4)^($F$5-$D$5),0))</f>
        <v/>
      </c>
      <c r="G7" s="46" t="str">
        <f t="shared" ref="G7:G18" ca="1" si="2">IF($D7=0,"",MAX($D7*(1-$S$4)^($G$5-$D$5),0))</f>
        <v/>
      </c>
      <c r="H7" s="46" t="str">
        <f t="shared" ref="H7:H18" ca="1" si="3">IF($D7=0,"",MAX($D7*(1-$S$4)^($H$5-$D$5),0))</f>
        <v/>
      </c>
      <c r="I7" s="46" t="str">
        <f t="shared" ref="I7:I18" ca="1" si="4">IF($D7=0,"",MAX($D7*(1-$S$4)^($I$5-$D$5),0))</f>
        <v/>
      </c>
      <c r="J7" s="46" t="str">
        <f t="shared" ref="J7:J18" ca="1" si="5">IF($D7=0,"",MAX($D7*(1-$S$4)^($J$5-$D$5),0))</f>
        <v/>
      </c>
      <c r="K7" s="23"/>
      <c r="L7" s="47" t="str">
        <f t="shared" ref="L7:L18" ca="1" si="6">IF($D7=0,"",MIN($D7*(1+$S$4)^($L$5-$D$5),1))</f>
        <v/>
      </c>
      <c r="M7" s="47" t="str">
        <f t="shared" ref="M7:M18" ca="1" si="7">IF($D7=0,"",MIN($D7*(1+$S$4)^($M$5-$D$5),1))</f>
        <v/>
      </c>
      <c r="N7" s="47" t="str">
        <f t="shared" ref="N7:N18" ca="1" si="8">IF($D7=0,"",MIN($D7*(1+$S$4)^($N$5-$D$5),1))</f>
        <v/>
      </c>
      <c r="O7" s="47" t="str">
        <f t="shared" ref="O7:O18" ca="1" si="9">IF($D7=0,"",MIN($D7*(1+$S$4)^($O$5-$D$5),1))</f>
        <v/>
      </c>
      <c r="P7" s="47" t="str">
        <f t="shared" ref="P7:P18" ca="1" si="10">IF($D7=0,"",MIN($D7*(1+$S$4)^($P$5-$D$5),1))</f>
        <v/>
      </c>
      <c r="Q7" s="47" t="str">
        <f t="shared" ref="Q7:Q18" ca="1" si="11">IF($D7=0,"",MIN($D7*(1+$S$4)^($Q$5-$D$5),1))</f>
        <v/>
      </c>
      <c r="S7" s="86">
        <v>0</v>
      </c>
      <c r="T7" s="86">
        <v>0.9</v>
      </c>
      <c r="Y7" s="88" t="s">
        <v>295</v>
      </c>
      <c r="Z7" s="88"/>
    </row>
    <row r="8" spans="1:26" ht="15.75" thickBot="1">
      <c r="A8" s="49" t="s">
        <v>102</v>
      </c>
      <c r="B8" s="49" t="s">
        <v>135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6">
        <v>0</v>
      </c>
      <c r="T8" s="86">
        <v>0.9</v>
      </c>
      <c r="Y8" s="81" t="s">
        <v>293</v>
      </c>
      <c r="Z8" s="89">
        <v>0.19400000000000001</v>
      </c>
    </row>
    <row r="9" spans="1:26" ht="15.75" thickBot="1">
      <c r="A9" s="49" t="s">
        <v>103</v>
      </c>
      <c r="B9" s="49" t="s">
        <v>125</v>
      </c>
      <c r="C9" s="23"/>
      <c r="D9" s="52">
        <f ca="1">SUMIF(SharesElab!$B$2:$B$79,Det_RSD_share!$A9,SharesElab!C$2:C$79)</f>
        <v>2.7978454916244507E-2</v>
      </c>
      <c r="E9" s="46">
        <f t="shared" ca="1" si="0"/>
        <v>2.2382763932995608E-2</v>
      </c>
      <c r="F9" s="46">
        <f t="shared" ca="1" si="1"/>
        <v>1.7906211146396487E-2</v>
      </c>
      <c r="G9" s="46">
        <f t="shared" ca="1" si="2"/>
        <v>5.8675072684512041E-3</v>
      </c>
      <c r="H9" s="46">
        <f t="shared" ca="1" si="3"/>
        <v>1.922664781726092E-3</v>
      </c>
      <c r="I9" s="46">
        <f t="shared" ca="1" si="4"/>
        <v>2.2166815730022454E-5</v>
      </c>
      <c r="J9" s="46">
        <f t="shared" ca="1" si="5"/>
        <v>2.5556598543800269E-7</v>
      </c>
      <c r="K9" s="23"/>
      <c r="L9" s="47">
        <f t="shared" ca="1" si="6"/>
        <v>3.357414589949341E-2</v>
      </c>
      <c r="M9" s="47">
        <f t="shared" ca="1" si="7"/>
        <v>4.0288975079392088E-2</v>
      </c>
      <c r="N9" s="47">
        <f t="shared" ca="1" si="8"/>
        <v>0.10025186246955292</v>
      </c>
      <c r="O9" s="47">
        <f t="shared" ca="1" si="9"/>
        <v>0.24945871442023787</v>
      </c>
      <c r="P9" s="47">
        <f t="shared" ca="1" si="10"/>
        <v>1</v>
      </c>
      <c r="Q9" s="47">
        <f t="shared" ca="1" si="11"/>
        <v>1</v>
      </c>
      <c r="S9" s="86">
        <v>0</v>
      </c>
      <c r="T9" s="86">
        <v>0.9</v>
      </c>
      <c r="Y9" s="81" t="s">
        <v>294</v>
      </c>
      <c r="Z9" s="89">
        <v>0.74399999999999999</v>
      </c>
    </row>
    <row r="10" spans="1:26" ht="15.75" thickBot="1">
      <c r="A10" s="49" t="s">
        <v>104</v>
      </c>
      <c r="B10" s="49" t="s">
        <v>36</v>
      </c>
      <c r="C10" s="23"/>
      <c r="D10" s="52">
        <f ca="1">SUMIF(SharesElab!$B$2:$B$79,Det_RSD_share!$A10,SharesElab!C$2:C$79)</f>
        <v>2.3094971524848337E-2</v>
      </c>
      <c r="E10" s="46">
        <f t="shared" ca="1" si="0"/>
        <v>1.8475977219878672E-2</v>
      </c>
      <c r="F10" s="46">
        <f t="shared" ca="1" si="1"/>
        <v>1.4780781775902939E-2</v>
      </c>
      <c r="G10" s="46">
        <f t="shared" ca="1" si="2"/>
        <v>4.8433665723278778E-3</v>
      </c>
      <c r="H10" s="46">
        <f t="shared" ca="1" si="3"/>
        <v>1.5870743584203999E-3</v>
      </c>
      <c r="I10" s="46">
        <f t="shared" ca="1" si="4"/>
        <v>1.8297721572329978E-5</v>
      </c>
      <c r="J10" s="46">
        <f t="shared" ca="1" si="5"/>
        <v>2.1095836686047886E-7</v>
      </c>
      <c r="K10" s="23"/>
      <c r="L10" s="47">
        <f t="shared" ca="1" si="6"/>
        <v>2.7713965829818003E-2</v>
      </c>
      <c r="M10" s="47">
        <f t="shared" ca="1" si="7"/>
        <v>3.3256758995781607E-2</v>
      </c>
      <c r="N10" s="47">
        <f t="shared" ca="1" si="8"/>
        <v>8.2753458544383277E-2</v>
      </c>
      <c r="O10" s="47">
        <f t="shared" ca="1" si="9"/>
        <v>0.20591708596515976</v>
      </c>
      <c r="P10" s="47">
        <f t="shared" ca="1" si="10"/>
        <v>1</v>
      </c>
      <c r="Q10" s="47">
        <f t="shared" ca="1" si="11"/>
        <v>1</v>
      </c>
      <c r="S10" s="86">
        <v>0</v>
      </c>
      <c r="T10" s="86">
        <v>0.9</v>
      </c>
      <c r="Y10" s="81" t="s">
        <v>297</v>
      </c>
      <c r="Z10" s="89">
        <v>6.2E-2</v>
      </c>
    </row>
    <row r="11" spans="1:26" ht="15.75" thickBot="1">
      <c r="A11" s="49" t="s">
        <v>105</v>
      </c>
      <c r="B11" s="49" t="s">
        <v>36</v>
      </c>
      <c r="C11" s="23"/>
      <c r="D11" s="52">
        <f ca="1">SUMIF(SharesElab!$B$2:$B$79,Det_RSD_share!$A11,SharesElab!C$2:C$79)</f>
        <v>2.2330911814760743E-2</v>
      </c>
      <c r="E11" s="46">
        <f t="shared" ca="1" si="0"/>
        <v>1.7864729451808597E-2</v>
      </c>
      <c r="F11" s="46">
        <f t="shared" ca="1" si="1"/>
        <v>1.4291783561446879E-2</v>
      </c>
      <c r="G11" s="46">
        <f t="shared" ca="1" si="2"/>
        <v>4.6831316374149161E-3</v>
      </c>
      <c r="H11" s="46">
        <f t="shared" ca="1" si="3"/>
        <v>1.5345685749481206E-3</v>
      </c>
      <c r="I11" s="46">
        <f t="shared" ca="1" si="4"/>
        <v>1.7692371103515758E-5</v>
      </c>
      <c r="J11" s="46">
        <f t="shared" ca="1" si="5"/>
        <v>2.0397915112728136E-7</v>
      </c>
      <c r="K11" s="23"/>
      <c r="L11" s="47">
        <f t="shared" ca="1" si="6"/>
        <v>2.679709417771289E-2</v>
      </c>
      <c r="M11" s="47">
        <f t="shared" ca="1" si="7"/>
        <v>3.2156513013255471E-2</v>
      </c>
      <c r="N11" s="47">
        <f t="shared" ca="1" si="8"/>
        <v>8.0015694461143844E-2</v>
      </c>
      <c r="O11" s="47">
        <f t="shared" ca="1" si="9"/>
        <v>0.19910465284155343</v>
      </c>
      <c r="P11" s="47">
        <f t="shared" ca="1" si="10"/>
        <v>1</v>
      </c>
      <c r="Q11" s="47">
        <f t="shared" ca="1" si="11"/>
        <v>1</v>
      </c>
      <c r="S11" s="86">
        <v>0</v>
      </c>
      <c r="T11" s="86">
        <v>0.9</v>
      </c>
    </row>
    <row r="12" spans="1:26" ht="15.75" thickBot="1">
      <c r="A12" s="49" t="s">
        <v>106</v>
      </c>
      <c r="B12" s="49" t="s">
        <v>126</v>
      </c>
      <c r="C12" s="23"/>
      <c r="D12" s="52">
        <f ca="1">SUMIF(SharesElab!$B$2:$B$79,Det_RSD_share!$A12,SharesElab!C$2:C$79)</f>
        <v>0.61330202186157279</v>
      </c>
      <c r="E12" s="46">
        <f t="shared" ca="1" si="0"/>
        <v>0.49064161748925827</v>
      </c>
      <c r="F12" s="46">
        <f t="shared" ca="1" si="1"/>
        <v>0.39251329399140666</v>
      </c>
      <c r="G12" s="46">
        <f t="shared" ca="1" si="2"/>
        <v>0.12861875617510421</v>
      </c>
      <c r="H12" s="46">
        <f t="shared" ca="1" si="3"/>
        <v>4.2145794023458173E-2</v>
      </c>
      <c r="I12" s="46">
        <f t="shared" ca="1" si="4"/>
        <v>4.8590792258375759E-4</v>
      </c>
      <c r="J12" s="46">
        <f t="shared" ca="1" si="5"/>
        <v>5.6021369320565435E-6</v>
      </c>
      <c r="K12" s="23"/>
      <c r="L12" s="47">
        <f t="shared" ca="1" si="6"/>
        <v>0.7359624262338873</v>
      </c>
      <c r="M12" s="47">
        <f t="shared" ca="1" si="7"/>
        <v>0.88315491148066483</v>
      </c>
      <c r="N12" s="47">
        <f t="shared" ca="1" si="8"/>
        <v>1</v>
      </c>
      <c r="O12" s="47">
        <f t="shared" ca="1" si="9"/>
        <v>1</v>
      </c>
      <c r="P12" s="47">
        <f t="shared" ca="1" si="10"/>
        <v>1</v>
      </c>
      <c r="Q12" s="47">
        <f t="shared" ca="1" si="11"/>
        <v>1</v>
      </c>
      <c r="S12" s="86">
        <v>0</v>
      </c>
      <c r="T12" s="86">
        <v>0.9</v>
      </c>
    </row>
    <row r="13" spans="1:26" ht="15.75" thickBot="1">
      <c r="A13" s="49" t="s">
        <v>107</v>
      </c>
      <c r="B13" s="49" t="s">
        <v>127</v>
      </c>
      <c r="C13" s="23"/>
      <c r="D13" s="52">
        <f ca="1">SUMIF(SharesElab!$B$2:$B$79,Det_RSD_share!$A13,SharesElab!C$2:C$79)</f>
        <v>0.10995967190484283</v>
      </c>
      <c r="E13" s="46">
        <f t="shared" ca="1" si="0"/>
        <v>8.7967737523874268E-2</v>
      </c>
      <c r="F13" s="46">
        <f t="shared" ca="1" si="1"/>
        <v>7.0374190019099434E-2</v>
      </c>
      <c r="G13" s="46">
        <f t="shared" ca="1" si="2"/>
        <v>2.3060214585458514E-2</v>
      </c>
      <c r="H13" s="46">
        <f t="shared" ca="1" si="3"/>
        <v>7.5563711153630508E-3</v>
      </c>
      <c r="I13" s="46">
        <f t="shared" ca="1" si="4"/>
        <v>8.711902755692105E-5</v>
      </c>
      <c r="J13" s="46">
        <f t="shared" ca="1" si="5"/>
        <v>1.0044140033081101E-6</v>
      </c>
      <c r="K13" s="23"/>
      <c r="L13" s="47">
        <f t="shared" ca="1" si="6"/>
        <v>0.1319516062858114</v>
      </c>
      <c r="M13" s="47">
        <f t="shared" ca="1" si="7"/>
        <v>0.15834192754297369</v>
      </c>
      <c r="N13" s="47">
        <f t="shared" ca="1" si="8"/>
        <v>0.39400538514373223</v>
      </c>
      <c r="O13" s="47">
        <f t="shared" ca="1" si="9"/>
        <v>0.98041147996085165</v>
      </c>
      <c r="P13" s="47">
        <f t="shared" ca="1" si="10"/>
        <v>1</v>
      </c>
      <c r="Q13" s="47">
        <f t="shared" ca="1" si="11"/>
        <v>1</v>
      </c>
      <c r="S13" s="86">
        <v>0</v>
      </c>
      <c r="T13" s="86">
        <v>0.9</v>
      </c>
    </row>
    <row r="14" spans="1:26" ht="15.75" thickBot="1">
      <c r="A14" s="49" t="s">
        <v>108</v>
      </c>
      <c r="B14" s="49" t="s">
        <v>128</v>
      </c>
      <c r="C14" s="23"/>
      <c r="D14" s="52">
        <f ca="1">SUMIF(SharesElab!$B$2:$B$79,Det_RSD_share!$A14,SharesElab!C$2:C$79)+D15*Z9</f>
        <v>8.5310817035866432E-2</v>
      </c>
      <c r="E14" s="46">
        <f t="shared" ca="1" si="0"/>
        <v>6.8248653628693146E-2</v>
      </c>
      <c r="F14" s="46">
        <f t="shared" ca="1" si="1"/>
        <v>5.4598922902954525E-2</v>
      </c>
      <c r="G14" s="46">
        <f t="shared" ca="1" si="2"/>
        <v>1.7890975056840151E-2</v>
      </c>
      <c r="H14" s="46">
        <f t="shared" ca="1" si="3"/>
        <v>5.8625147066253842E-3</v>
      </c>
      <c r="I14" s="46">
        <f t="shared" ca="1" si="4"/>
        <v>6.7590192763423193E-5</v>
      </c>
      <c r="J14" s="46">
        <f t="shared" ca="1" si="5"/>
        <v>7.792618673747287E-7</v>
      </c>
      <c r="K14" s="23"/>
      <c r="L14" s="47">
        <f t="shared" ca="1" si="6"/>
        <v>0.10237298044303972</v>
      </c>
      <c r="M14" s="47">
        <f t="shared" ca="1" si="7"/>
        <v>0.12284757653164766</v>
      </c>
      <c r="N14" s="47">
        <f t="shared" ca="1" si="8"/>
        <v>0.30568408163522948</v>
      </c>
      <c r="O14" s="47">
        <f t="shared" ca="1" si="9"/>
        <v>0.76063981401457414</v>
      </c>
      <c r="P14" s="47">
        <f t="shared" ca="1" si="10"/>
        <v>1</v>
      </c>
      <c r="Q14" s="47">
        <f t="shared" ca="1" si="11"/>
        <v>1</v>
      </c>
      <c r="S14" s="86">
        <v>0</v>
      </c>
      <c r="T14" s="86">
        <v>0.9</v>
      </c>
    </row>
    <row r="15" spans="1:26" ht="15.75" thickBot="1">
      <c r="A15" s="49" t="s">
        <v>109</v>
      </c>
      <c r="B15" s="49" t="s">
        <v>129</v>
      </c>
      <c r="C15" s="23"/>
      <c r="D15" s="52">
        <f ca="1">SUMIF(SharesElab!$B$2:$B$79,Det_RSD_share!$A15,SharesElab!C$2:C$79)</f>
        <v>0.10764793804810092</v>
      </c>
      <c r="E15" s="46">
        <f t="shared" ca="1" si="0"/>
        <v>8.6118350438480748E-2</v>
      </c>
      <c r="F15" s="46">
        <f t="shared" ca="1" si="1"/>
        <v>6.889468035078461E-2</v>
      </c>
      <c r="G15" s="46">
        <f t="shared" ca="1" si="2"/>
        <v>2.2575408857345113E-2</v>
      </c>
      <c r="H15" s="46">
        <f t="shared" ca="1" si="3"/>
        <v>7.3975099743748508E-3</v>
      </c>
      <c r="I15" s="46">
        <f t="shared" ca="1" si="4"/>
        <v>8.5287483300004291E-5</v>
      </c>
      <c r="J15" s="46">
        <f t="shared" ca="1" si="5"/>
        <v>9.8329773570372504E-7</v>
      </c>
      <c r="K15" s="23"/>
      <c r="L15" s="47">
        <f t="shared" ca="1" si="6"/>
        <v>0.12917752565772112</v>
      </c>
      <c r="M15" s="47">
        <f t="shared" ca="1" si="7"/>
        <v>0.15501303078926532</v>
      </c>
      <c r="N15" s="47">
        <f t="shared" ca="1" si="8"/>
        <v>0.38572202477354467</v>
      </c>
      <c r="O15" s="47">
        <f t="shared" ca="1" si="9"/>
        <v>0.95979982868450653</v>
      </c>
      <c r="P15" s="47">
        <f t="shared" ca="1" si="10"/>
        <v>1</v>
      </c>
      <c r="Q15" s="47">
        <f t="shared" ca="1" si="11"/>
        <v>1</v>
      </c>
      <c r="S15" s="86">
        <v>0</v>
      </c>
      <c r="T15" s="86">
        <v>0.9</v>
      </c>
    </row>
    <row r="16" spans="1:26" ht="15.75" thickBot="1">
      <c r="A16" s="49" t="s">
        <v>110</v>
      </c>
      <c r="B16" s="49" t="s">
        <v>130</v>
      </c>
      <c r="C16" s="23"/>
      <c r="D16" s="52">
        <f ca="1">SUMIF(SharesElab!$B$2:$B$79,Det_RSD_share!$A16,SharesElab!C$2:C$79)+D15*Z10</f>
        <v>1.5230557263327437E-2</v>
      </c>
      <c r="E16" s="46">
        <f t="shared" ca="1" si="0"/>
        <v>1.2184445810661949E-2</v>
      </c>
      <c r="F16" s="46">
        <f t="shared" ca="1" si="1"/>
        <v>9.7475566485295609E-3</v>
      </c>
      <c r="G16" s="46">
        <f t="shared" ca="1" si="2"/>
        <v>3.1940793625901682E-3</v>
      </c>
      <c r="H16" s="46">
        <f t="shared" ca="1" si="3"/>
        <v>1.0466359255335471E-3</v>
      </c>
      <c r="I16" s="46">
        <f t="shared" ca="1" si="4"/>
        <v>1.2066890660417195E-5</v>
      </c>
      <c r="J16" s="46">
        <f t="shared" ca="1" si="5"/>
        <v>1.3912177736134532E-7</v>
      </c>
      <c r="K16" s="23"/>
      <c r="L16" s="47">
        <f t="shared" ca="1" si="6"/>
        <v>1.8276668715992924E-2</v>
      </c>
      <c r="M16" s="47">
        <f t="shared" ca="1" si="7"/>
        <v>2.1932002459191507E-2</v>
      </c>
      <c r="N16" s="47">
        <f t="shared" ca="1" si="8"/>
        <v>5.4573840359255409E-2</v>
      </c>
      <c r="O16" s="47">
        <f t="shared" ca="1" si="9"/>
        <v>0.13579717844274239</v>
      </c>
      <c r="P16" s="47">
        <f t="shared" ca="1" si="10"/>
        <v>1</v>
      </c>
      <c r="Q16" s="47">
        <f t="shared" ca="1" si="11"/>
        <v>1</v>
      </c>
      <c r="S16" s="86">
        <v>0</v>
      </c>
      <c r="T16" s="86">
        <v>0.9</v>
      </c>
    </row>
    <row r="17" spans="1:22" ht="15.75" thickBot="1">
      <c r="A17" s="49" t="s">
        <v>111</v>
      </c>
      <c r="B17" s="49" t="s">
        <v>131</v>
      </c>
      <c r="C17" s="23"/>
      <c r="D17" s="52">
        <f ca="1">SUMIF(SharesElab!$B$2:$B$79,Det_RSD_share!$A17,SharesElab!C$2:C$79)</f>
        <v>2.572936457505674E-3</v>
      </c>
      <c r="E17" s="46">
        <f t="shared" ca="1" si="0"/>
        <v>2.0583491660045392E-3</v>
      </c>
      <c r="F17" s="46">
        <f t="shared" ca="1" si="1"/>
        <v>1.6466793328036317E-3</v>
      </c>
      <c r="G17" s="46">
        <f t="shared" ca="1" si="2"/>
        <v>5.3958388377309437E-4</v>
      </c>
      <c r="H17" s="46">
        <f t="shared" ca="1" si="3"/>
        <v>1.7681084703476767E-4</v>
      </c>
      <c r="I17" s="46">
        <f t="shared" ca="1" si="4"/>
        <v>2.0384902779413584E-6</v>
      </c>
      <c r="J17" s="46">
        <f t="shared" ca="1" si="5"/>
        <v>2.3502192783705858E-8</v>
      </c>
      <c r="K17" s="23"/>
      <c r="L17" s="47">
        <f t="shared" ca="1" si="6"/>
        <v>3.0875237490068088E-3</v>
      </c>
      <c r="M17" s="47">
        <f t="shared" ca="1" si="7"/>
        <v>3.7050284988081705E-3</v>
      </c>
      <c r="N17" s="47">
        <f t="shared" ca="1" si="8"/>
        <v>9.2192965141543459E-3</v>
      </c>
      <c r="O17" s="47">
        <f t="shared" ca="1" si="9"/>
        <v>2.2940559902100539E-2</v>
      </c>
      <c r="P17" s="47">
        <f t="shared" ca="1" si="10"/>
        <v>0.87948600757017759</v>
      </c>
      <c r="Q17" s="47">
        <f t="shared" ca="1" si="11"/>
        <v>1</v>
      </c>
      <c r="S17" s="86">
        <v>0</v>
      </c>
      <c r="T17" s="86">
        <v>0.25</v>
      </c>
      <c r="V17" s="81" t="s">
        <v>296</v>
      </c>
    </row>
    <row r="18" spans="1:22" ht="15">
      <c r="A18" s="49" t="s">
        <v>112</v>
      </c>
      <c r="B18" s="49" t="s">
        <v>132</v>
      </c>
      <c r="C18" s="23"/>
      <c r="D18" s="52">
        <f ca="1">SUMIF(SharesElab!$B$2:$B$79,Det_RSD_share!$A18,SharesElab!C$2:C$79)</f>
        <v>2.8487116917414231E-2</v>
      </c>
      <c r="E18" s="46">
        <f t="shared" ca="1" si="0"/>
        <v>2.2789693533931385E-2</v>
      </c>
      <c r="F18" s="46">
        <f t="shared" ca="1" si="1"/>
        <v>1.8231754827145112E-2</v>
      </c>
      <c r="G18" s="46">
        <f t="shared" ca="1" si="2"/>
        <v>5.9741814217589137E-3</v>
      </c>
      <c r="H18" s="46">
        <f t="shared" ca="1" si="3"/>
        <v>1.9576197682819622E-3</v>
      </c>
      <c r="I18" s="46">
        <f t="shared" ca="1" si="4"/>
        <v>2.2569819286957514E-5</v>
      </c>
      <c r="J18" s="46">
        <f t="shared" ca="1" si="5"/>
        <v>2.6021230011023753E-7</v>
      </c>
      <c r="K18" s="23"/>
      <c r="L18" s="47">
        <f t="shared" ca="1" si="6"/>
        <v>3.4184540300897077E-2</v>
      </c>
      <c r="M18" s="47">
        <f t="shared" ca="1" si="7"/>
        <v>4.102144836107649E-2</v>
      </c>
      <c r="N18" s="47">
        <f t="shared" ca="1" si="8"/>
        <v>0.10207449038583384</v>
      </c>
      <c r="O18" s="47">
        <f t="shared" ca="1" si="9"/>
        <v>0.25399399591687805</v>
      </c>
      <c r="P18" s="47">
        <f t="shared" ca="1" si="10"/>
        <v>1</v>
      </c>
      <c r="Q18" s="47">
        <f t="shared" ca="1" si="11"/>
        <v>1</v>
      </c>
      <c r="S18" s="86">
        <v>0</v>
      </c>
      <c r="T18" s="86">
        <v>0.9</v>
      </c>
      <c r="V18" s="87">
        <f ca="1">SUM(D6:D18)-D15</f>
        <v>0.99999999999999967</v>
      </c>
    </row>
    <row r="19" spans="1:22" ht="15">
      <c r="A19" s="43" t="s">
        <v>33</v>
      </c>
      <c r="B19" s="43"/>
      <c r="C19" s="23"/>
      <c r="D19" s="44" t="s">
        <v>39</v>
      </c>
      <c r="E19" s="79" t="s">
        <v>40</v>
      </c>
      <c r="F19" s="79"/>
      <c r="G19" s="79"/>
      <c r="H19" s="79"/>
      <c r="I19" s="79"/>
      <c r="J19" s="51"/>
      <c r="K19" s="23"/>
      <c r="L19" s="79" t="s">
        <v>41</v>
      </c>
      <c r="M19" s="79"/>
      <c r="N19" s="79"/>
      <c r="O19" s="79"/>
      <c r="P19" s="79"/>
    </row>
    <row r="20" spans="1:22" ht="15.75" thickBot="1">
      <c r="A20" s="6" t="s">
        <v>37</v>
      </c>
      <c r="B20" s="6" t="s">
        <v>38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81" t="s">
        <v>291</v>
      </c>
      <c r="T20" s="81" t="s">
        <v>292</v>
      </c>
    </row>
    <row r="21" spans="1:22" ht="15.75" thickBot="1">
      <c r="A21" s="30" t="s">
        <v>113</v>
      </c>
      <c r="B21" s="30" t="s">
        <v>133</v>
      </c>
      <c r="C21" s="23"/>
      <c r="D21" s="45">
        <f ca="1">SUMIF(SharesElab!$B$2:$B$79,Det_RSD_share!$A21,SharesElab!C$2:C$79)+D30*Z8</f>
        <v>1.120874804370826E-2</v>
      </c>
      <c r="E21" s="46">
        <f ca="1">IF($D21=0,"",MAX($D21*(1-$S$4)^($E$5-$D$5),0))</f>
        <v>8.9669984349666082E-3</v>
      </c>
      <c r="F21" s="46">
        <f ca="1">IF($D21=0,"",MAX($D21*(1-$S$4)^($F$5-$D$5),0))</f>
        <v>7.1735987479732881E-3</v>
      </c>
      <c r="G21" s="46">
        <f ca="1">IF($D21=0,"",MAX($D21*(1-$S$4)^($G$5-$D$5),0))</f>
        <v>2.3506448377358883E-3</v>
      </c>
      <c r="H21" s="46">
        <f ca="1">IF($D21=0,"",MAX($D21*(1-$S$4)^($H$5-$D$5),0))</f>
        <v>7.7025930042929638E-4</v>
      </c>
      <c r="I21" s="46">
        <f ca="1">IF($D21=0,"",MAX($D21*(1-$S$4)^($I$5-$D$5),0))</f>
        <v>8.880485115883636E-6</v>
      </c>
      <c r="J21" s="46">
        <f ca="1">IF($D21=0,"",MAX($D21*(1-$S$4)^($J$5-$D$5),0))</f>
        <v>1.0238502261443295E-7</v>
      </c>
      <c r="K21" s="23"/>
      <c r="L21" s="47">
        <f ca="1">IF($D21=0,"",MIN($D21*(1+$S$4)^($L$5-$D$5),1))</f>
        <v>1.3450497652449912E-2</v>
      </c>
      <c r="M21" s="47">
        <f ca="1">IF($D21=0,"",MIN($D21*(1+$S$4)^($M$5-$D$5),1))</f>
        <v>1.6140597182939895E-2</v>
      </c>
      <c r="N21" s="47">
        <f ca="1">IF($D21=0,"",MIN($D21*(1+$S$4)^($N$5-$D$5),1))</f>
        <v>4.0162970782252998E-2</v>
      </c>
      <c r="O21" s="47">
        <f ca="1">IF($D21=0,"",MIN($D21*(1+$S$4)^($O$5-$D$5),1))</f>
        <v>9.9938323456895753E-2</v>
      </c>
      <c r="P21" s="47">
        <f ca="1">IF($D21=0,"",MIN($D21*(1+$S$4)^($P$5-$D$5),1))</f>
        <v>1</v>
      </c>
      <c r="Q21" s="47">
        <f ca="1">IF($D21=0,"",MIN($D21*(1+$S$4)^($Q$5-$D$5),1))</f>
        <v>1</v>
      </c>
      <c r="S21" s="86">
        <v>0</v>
      </c>
      <c r="T21" s="86">
        <v>0.9</v>
      </c>
    </row>
    <row r="22" spans="1:22" ht="15.75" thickBot="1">
      <c r="A22" s="49" t="s">
        <v>114</v>
      </c>
      <c r="B22" s="49" t="s">
        <v>134</v>
      </c>
      <c r="C22" s="23"/>
      <c r="D22" s="45">
        <f ca="1">SUMIF(SharesElab!$B$2:$B$79,Det_RSD_share!$A22,SharesElab!C$2:C$79)</f>
        <v>5.5477809983672688E-6</v>
      </c>
      <c r="E22" s="46">
        <f t="shared" ref="E22:E33" ca="1" si="12">IF($D22=0,"",MAX($D22*(1-$S$4)^($E$5-$D$5),0))</f>
        <v>4.4382247986938154E-6</v>
      </c>
      <c r="F22" s="46">
        <f t="shared" ref="F22:F33" ca="1" si="13">IF($D22=0,"",MAX($D22*(1-$S$4)^($F$5-$D$5),0))</f>
        <v>3.5505798389550528E-6</v>
      </c>
      <c r="G22" s="46">
        <f t="shared" ref="G22:G33" ca="1" si="14">IF($D22=0,"",MAX($D22*(1-$S$4)^($G$5-$D$5),0))</f>
        <v>1.1634540016287922E-6</v>
      </c>
      <c r="H22" s="46">
        <f t="shared" ref="H22:H33" ca="1" si="15">IF($D22=0,"",MAX($D22*(1-$S$4)^($H$5-$D$5),0))</f>
        <v>3.8124060725372292E-7</v>
      </c>
      <c r="I22" s="46">
        <f t="shared" ref="I22:I33" ca="1" si="16">IF($D22=0,"",MAX($D22*(1-$S$4)^($I$5-$D$5),0))</f>
        <v>4.3954049453219113E-9</v>
      </c>
      <c r="J22" s="46">
        <f t="shared" ref="J22:J33" ca="1" si="17">IF($D22=0,"",MAX($D22*(1-$S$4)^($J$5-$D$5),0))</f>
        <v>5.0675568829169259E-11</v>
      </c>
      <c r="K22" s="23"/>
      <c r="L22" s="47">
        <f t="shared" ref="L22:L33" ca="1" si="18">IF($D22=0,"",MIN($D22*(1+$S$4)^($L$5-$D$5),1))</f>
        <v>6.6573371980407222E-6</v>
      </c>
      <c r="M22" s="47">
        <f t="shared" ref="M22:M33" ca="1" si="19">IF($D22=0,"",MIN($D22*(1+$S$4)^($M$5-$D$5),1))</f>
        <v>7.9888046376488673E-6</v>
      </c>
      <c r="N22" s="47">
        <f t="shared" ref="N22:N33" ca="1" si="20">IF($D22=0,"",MIN($D22*(1+$S$4)^($N$5-$D$5),1))</f>
        <v>1.9878702355954428E-5</v>
      </c>
      <c r="O22" s="47">
        <f t="shared" ref="O22:O33" ca="1" si="21">IF($D22=0,"",MIN($D22*(1+$S$4)^($O$5-$D$5),1))</f>
        <v>4.9464572646368515E-5</v>
      </c>
      <c r="P22" s="47">
        <f t="shared" ref="P22:P33" ca="1" si="22">IF($D22=0,"",MIN($D22*(1+$S$4)^($P$5-$D$5),1))</f>
        <v>1.8963529965515921E-3</v>
      </c>
      <c r="Q22" s="47">
        <f t="shared" ref="Q22:Q33" ca="1" si="23">IF($D22=0,"",MIN($D22*(1+$S$4)^($Q$5-$D$5),1))</f>
        <v>7.2701622497373775E-2</v>
      </c>
      <c r="S22" s="86">
        <v>0</v>
      </c>
      <c r="T22" s="86">
        <v>0.9</v>
      </c>
    </row>
    <row r="23" spans="1:22" ht="15.75" thickBot="1">
      <c r="A23" s="49" t="s">
        <v>115</v>
      </c>
      <c r="B23" s="49" t="s">
        <v>135</v>
      </c>
      <c r="C23" s="23"/>
      <c r="D23" s="45">
        <f ca="1">SUMIF(SharesElab!$B$2:$B$79,Det_RSD_share!$A23,SharesElab!C$2:C$79)</f>
        <v>6.2841748657172917E-6</v>
      </c>
      <c r="E23" s="46">
        <f t="shared" ca="1" si="12"/>
        <v>5.0273398925738339E-6</v>
      </c>
      <c r="F23" s="46">
        <f t="shared" ca="1" si="13"/>
        <v>4.0218719140590678E-6</v>
      </c>
      <c r="G23" s="46">
        <f t="shared" ca="1" si="14"/>
        <v>1.3178869887988759E-6</v>
      </c>
      <c r="H23" s="46">
        <f t="shared" ca="1" si="15"/>
        <v>4.3184520848961593E-7</v>
      </c>
      <c r="I23" s="46">
        <f t="shared" ca="1" si="16"/>
        <v>4.9788362752910656E-9</v>
      </c>
      <c r="J23" s="46">
        <f t="shared" ca="1" si="17"/>
        <v>5.7402074096997388E-11</v>
      </c>
      <c r="K23" s="23"/>
      <c r="L23" s="47">
        <f t="shared" ca="1" si="18"/>
        <v>7.5410098388607496E-6</v>
      </c>
      <c r="M23" s="47">
        <f t="shared" ca="1" si="19"/>
        <v>9.0492118066328992E-6</v>
      </c>
      <c r="N23" s="47">
        <f t="shared" ca="1" si="20"/>
        <v>2.2517334722680774E-5</v>
      </c>
      <c r="O23" s="47">
        <f t="shared" ca="1" si="21"/>
        <v>5.6030334337141018E-5</v>
      </c>
      <c r="P23" s="47">
        <f t="shared" ca="1" si="22"/>
        <v>2.1480685414518716E-3</v>
      </c>
      <c r="Q23" s="47">
        <f t="shared" ca="1" si="23"/>
        <v>8.235179235253183E-2</v>
      </c>
      <c r="S23" s="86">
        <v>0</v>
      </c>
      <c r="T23" s="86">
        <v>0.9</v>
      </c>
    </row>
    <row r="24" spans="1:22" ht="15.75" thickBot="1">
      <c r="A24" s="49" t="s">
        <v>116</v>
      </c>
      <c r="B24" s="49" t="s">
        <v>125</v>
      </c>
      <c r="C24" s="23"/>
      <c r="D24" s="45">
        <f ca="1">SUMIF(SharesElab!$B$2:$B$79,Det_RSD_share!$A24,SharesElab!C$2:C$79)</f>
        <v>2.4610482523625955E-2</v>
      </c>
      <c r="E24" s="46">
        <f t="shared" ca="1" si="12"/>
        <v>1.9688386018900765E-2</v>
      </c>
      <c r="F24" s="46">
        <f t="shared" ca="1" si="13"/>
        <v>1.5750708815120616E-2</v>
      </c>
      <c r="G24" s="46">
        <f t="shared" ca="1" si="14"/>
        <v>5.1611922645387253E-3</v>
      </c>
      <c r="H24" s="46">
        <f t="shared" ca="1" si="15"/>
        <v>1.6912194812440508E-3</v>
      </c>
      <c r="I24" s="46">
        <f t="shared" ca="1" si="16"/>
        <v>1.9498433089363063E-5</v>
      </c>
      <c r="J24" s="46">
        <f t="shared" ca="1" si="17"/>
        <v>2.2480162814864444E-7</v>
      </c>
      <c r="K24" s="23"/>
      <c r="L24" s="47">
        <f t="shared" ca="1" si="18"/>
        <v>2.9532579028351144E-2</v>
      </c>
      <c r="M24" s="47">
        <f t="shared" ca="1" si="19"/>
        <v>3.543909483402137E-2</v>
      </c>
      <c r="N24" s="47">
        <f t="shared" ca="1" si="20"/>
        <v>8.8183808457392057E-2</v>
      </c>
      <c r="O24" s="47">
        <f t="shared" ca="1" si="21"/>
        <v>0.21942953426069778</v>
      </c>
      <c r="P24" s="47">
        <f t="shared" ca="1" si="22"/>
        <v>1</v>
      </c>
      <c r="Q24" s="47">
        <f t="shared" ca="1" si="23"/>
        <v>1</v>
      </c>
      <c r="S24" s="86">
        <v>0</v>
      </c>
      <c r="T24" s="86">
        <v>0.9</v>
      </c>
    </row>
    <row r="25" spans="1:22" ht="15.75" thickBot="1">
      <c r="A25" s="49" t="s">
        <v>117</v>
      </c>
      <c r="B25" s="49" t="s">
        <v>36</v>
      </c>
      <c r="C25" s="23"/>
      <c r="D25" s="45">
        <f ca="1">SUMIF(SharesElab!$B$2:$B$79,Det_RSD_share!$A25,SharesElab!C$2:C$79)</f>
        <v>2.0507843920179063E-2</v>
      </c>
      <c r="E25" s="46">
        <f t="shared" ca="1" si="12"/>
        <v>1.6406275136143251E-2</v>
      </c>
      <c r="F25" s="46">
        <f t="shared" ca="1" si="13"/>
        <v>1.3125020108914602E-2</v>
      </c>
      <c r="G25" s="46">
        <f t="shared" ca="1" si="14"/>
        <v>4.3008065892891391E-3</v>
      </c>
      <c r="H25" s="46">
        <f t="shared" ca="1" si="15"/>
        <v>1.4092883031782662E-3</v>
      </c>
      <c r="I25" s="46">
        <f t="shared" ca="1" si="16"/>
        <v>1.6247987909251202E-5</v>
      </c>
      <c r="J25" s="46">
        <f t="shared" ca="1" si="17"/>
        <v>1.8732654667167798E-7</v>
      </c>
      <c r="K25" s="23"/>
      <c r="L25" s="47">
        <f t="shared" ca="1" si="18"/>
        <v>2.4609412704214875E-2</v>
      </c>
      <c r="M25" s="47">
        <f t="shared" ca="1" si="19"/>
        <v>2.9531295245057848E-2</v>
      </c>
      <c r="N25" s="47">
        <f t="shared" ca="1" si="20"/>
        <v>7.3483312584182336E-2</v>
      </c>
      <c r="O25" s="47">
        <f t="shared" ca="1" si="21"/>
        <v>0.18284999636947258</v>
      </c>
      <c r="P25" s="47">
        <f t="shared" ca="1" si="22"/>
        <v>1</v>
      </c>
      <c r="Q25" s="47">
        <f t="shared" ca="1" si="23"/>
        <v>1</v>
      </c>
      <c r="S25" s="86">
        <v>0</v>
      </c>
      <c r="T25" s="86">
        <v>0.9</v>
      </c>
    </row>
    <row r="26" spans="1:22" ht="15.75" thickBot="1">
      <c r="A26" s="49" t="s">
        <v>118</v>
      </c>
      <c r="B26" s="49" t="s">
        <v>36</v>
      </c>
      <c r="C26" s="23"/>
      <c r="D26" s="45">
        <f ca="1">SUMIF(SharesElab!$B$2:$B$79,Det_RSD_share!$A26,SharesElab!C$2:C$79)</f>
        <v>6.5160008206653838E-2</v>
      </c>
      <c r="E26" s="46">
        <f t="shared" ca="1" si="12"/>
        <v>5.2128006565323071E-2</v>
      </c>
      <c r="F26" s="46">
        <f t="shared" ca="1" si="13"/>
        <v>4.1702405252258462E-2</v>
      </c>
      <c r="G26" s="46">
        <f t="shared" ca="1" si="14"/>
        <v>1.3665044153060061E-2</v>
      </c>
      <c r="H26" s="46">
        <f t="shared" ca="1" si="15"/>
        <v>4.4777616680747234E-3</v>
      </c>
      <c r="I26" s="46">
        <f t="shared" ca="1" si="16"/>
        <v>5.1625077196275862E-5</v>
      </c>
      <c r="J26" s="46">
        <f t="shared" ca="1" si="17"/>
        <v>5.9519661676575128E-7</v>
      </c>
      <c r="K26" s="23"/>
      <c r="L26" s="47">
        <f t="shared" ca="1" si="18"/>
        <v>7.8192009847984606E-2</v>
      </c>
      <c r="M26" s="47">
        <f t="shared" ca="1" si="19"/>
        <v>9.3830411817581519E-2</v>
      </c>
      <c r="N26" s="47">
        <f t="shared" ca="1" si="20"/>
        <v>0.23348009033392444</v>
      </c>
      <c r="O26" s="47">
        <f t="shared" ca="1" si="21"/>
        <v>0.58097317837971074</v>
      </c>
      <c r="P26" s="47">
        <f t="shared" ca="1" si="22"/>
        <v>1</v>
      </c>
      <c r="Q26" s="47">
        <f t="shared" ca="1" si="23"/>
        <v>1</v>
      </c>
      <c r="S26" s="86">
        <v>0</v>
      </c>
      <c r="T26" s="86">
        <v>0.9</v>
      </c>
    </row>
    <row r="27" spans="1:22" ht="15.75" thickBot="1">
      <c r="A27" s="49" t="s">
        <v>119</v>
      </c>
      <c r="B27" s="49" t="s">
        <v>126</v>
      </c>
      <c r="C27" s="23"/>
      <c r="D27" s="45">
        <f ca="1">SUMIF(SharesElab!$B$2:$B$79,Det_RSD_share!$A27,SharesElab!C$2:C$79)</f>
        <v>0.64273004625068553</v>
      </c>
      <c r="E27" s="46">
        <f t="shared" ca="1" si="12"/>
        <v>0.51418403700054849</v>
      </c>
      <c r="F27" s="46">
        <f t="shared" ca="1" si="13"/>
        <v>0.41134722960043879</v>
      </c>
      <c r="G27" s="46">
        <f t="shared" ca="1" si="14"/>
        <v>0.13479026019547186</v>
      </c>
      <c r="H27" s="46">
        <f t="shared" ca="1" si="15"/>
        <v>4.4168072460852248E-2</v>
      </c>
      <c r="I27" s="46">
        <f t="shared" ca="1" si="16"/>
        <v>5.0922320557150128E-4</v>
      </c>
      <c r="J27" s="46">
        <f t="shared" ca="1" si="17"/>
        <v>5.8709438434821827E-6</v>
      </c>
      <c r="K27" s="23"/>
      <c r="L27" s="47">
        <f t="shared" ca="1" si="18"/>
        <v>0.77127605550082257</v>
      </c>
      <c r="M27" s="47">
        <f t="shared" ca="1" si="19"/>
        <v>0.92553126660098717</v>
      </c>
      <c r="N27" s="47">
        <f t="shared" ca="1" si="20"/>
        <v>1</v>
      </c>
      <c r="O27" s="47">
        <f t="shared" ca="1" si="21"/>
        <v>1</v>
      </c>
      <c r="P27" s="47">
        <f t="shared" ca="1" si="22"/>
        <v>1</v>
      </c>
      <c r="Q27" s="47">
        <f t="shared" ca="1" si="23"/>
        <v>1</v>
      </c>
      <c r="S27" s="86">
        <v>0</v>
      </c>
      <c r="T27" s="86">
        <v>0.9</v>
      </c>
    </row>
    <row r="28" spans="1:22" ht="15.75" thickBot="1">
      <c r="A28" s="49" t="s">
        <v>120</v>
      </c>
      <c r="B28" s="49" t="s">
        <v>127</v>
      </c>
      <c r="C28" s="23"/>
      <c r="D28" s="45">
        <f ca="1">SUMIF(SharesElab!$B$2:$B$79,Det_RSD_share!$A28,SharesElab!C$2:C$79)</f>
        <v>0.12674721059132996</v>
      </c>
      <c r="E28" s="46">
        <f t="shared" ca="1" si="12"/>
        <v>0.10139776847306398</v>
      </c>
      <c r="F28" s="46">
        <f t="shared" ca="1" si="13"/>
        <v>8.1118214778451186E-2</v>
      </c>
      <c r="G28" s="46">
        <f t="shared" ca="1" si="14"/>
        <v>2.6580816618602898E-2</v>
      </c>
      <c r="H28" s="46">
        <f t="shared" ca="1" si="15"/>
        <v>8.710001989583804E-3</v>
      </c>
      <c r="I28" s="46">
        <f t="shared" ca="1" si="16"/>
        <v>1.004194859895961E-4</v>
      </c>
      <c r="J28" s="46">
        <f t="shared" ca="1" si="17"/>
        <v>1.1577578487897161E-6</v>
      </c>
      <c r="K28" s="23"/>
      <c r="L28" s="47">
        <f t="shared" ca="1" si="18"/>
        <v>0.15209665270959594</v>
      </c>
      <c r="M28" s="47">
        <f t="shared" ca="1" si="19"/>
        <v>0.18251598325151513</v>
      </c>
      <c r="N28" s="47">
        <f t="shared" ca="1" si="20"/>
        <v>0.45415817144441012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  <c r="S28" s="86">
        <v>0</v>
      </c>
      <c r="T28" s="86">
        <v>0.9</v>
      </c>
    </row>
    <row r="29" spans="1:22" ht="15.75" thickBot="1">
      <c r="A29" s="49" t="s">
        <v>121</v>
      </c>
      <c r="B29" s="49" t="s">
        <v>128</v>
      </c>
      <c r="C29" s="23"/>
      <c r="D29" s="45">
        <f ca="1">SUMIF(SharesElab!$B$2:$B$79,Det_RSD_share!$A29,SharesElab!C$2:C$79)+D30*Z9</f>
        <v>2.5078990820916275E-2</v>
      </c>
      <c r="E29" s="46">
        <f t="shared" ca="1" si="12"/>
        <v>2.0063192656733023E-2</v>
      </c>
      <c r="F29" s="46">
        <f t="shared" ca="1" si="13"/>
        <v>1.6050554125386418E-2</v>
      </c>
      <c r="G29" s="46">
        <f t="shared" ca="1" si="14"/>
        <v>5.2594455758066243E-3</v>
      </c>
      <c r="H29" s="46">
        <f t="shared" ca="1" si="15"/>
        <v>1.7234151262803159E-3</v>
      </c>
      <c r="I29" s="46">
        <f t="shared" ca="1" si="16"/>
        <v>1.9869623604533052E-5</v>
      </c>
      <c r="J29" s="46">
        <f t="shared" ca="1" si="17"/>
        <v>2.290811634211002E-7</v>
      </c>
      <c r="K29" s="23"/>
      <c r="L29" s="47">
        <f t="shared" ca="1" si="18"/>
        <v>3.0094788985099527E-2</v>
      </c>
      <c r="M29" s="47">
        <f t="shared" ca="1" si="19"/>
        <v>3.6113746782119434E-2</v>
      </c>
      <c r="N29" s="47">
        <f t="shared" ca="1" si="20"/>
        <v>8.9862558392883429E-2</v>
      </c>
      <c r="O29" s="47">
        <f t="shared" ca="1" si="21"/>
        <v>0.22360680130017965</v>
      </c>
      <c r="P29" s="47">
        <f t="shared" ca="1" si="22"/>
        <v>1</v>
      </c>
      <c r="Q29" s="47">
        <f t="shared" ca="1" si="23"/>
        <v>1</v>
      </c>
      <c r="S29" s="86">
        <v>0</v>
      </c>
      <c r="T29" s="86">
        <v>0.9</v>
      </c>
    </row>
    <row r="30" spans="1:22" ht="15.75" thickBot="1">
      <c r="A30" s="49" t="s">
        <v>122</v>
      </c>
      <c r="B30" s="49" t="s">
        <v>129</v>
      </c>
      <c r="C30" s="23"/>
      <c r="D30" s="45">
        <f ca="1">SUMIF(SharesElab!$B$2:$B$79,Det_RSD_share!$A30,SharesElab!C$2:C$79)</f>
        <v>3.0254286061554125E-2</v>
      </c>
      <c r="E30" s="46">
        <f t="shared" ca="1" si="12"/>
        <v>2.42034288492433E-2</v>
      </c>
      <c r="F30" s="46">
        <f t="shared" ca="1" si="13"/>
        <v>1.9362743079394642E-2</v>
      </c>
      <c r="G30" s="46">
        <f t="shared" ca="1" si="14"/>
        <v>6.3447836522560405E-3</v>
      </c>
      <c r="H30" s="46">
        <f t="shared" ca="1" si="15"/>
        <v>2.0790587071712607E-3</v>
      </c>
      <c r="I30" s="46">
        <f t="shared" ca="1" si="16"/>
        <v>2.3969914928378607E-5</v>
      </c>
      <c r="J30" s="46">
        <f t="shared" ca="1" si="17"/>
        <v>2.7635430384524449E-7</v>
      </c>
      <c r="K30" s="23"/>
      <c r="L30" s="47">
        <f t="shared" ca="1" si="18"/>
        <v>3.630514327386495E-2</v>
      </c>
      <c r="M30" s="47">
        <f t="shared" ca="1" si="19"/>
        <v>4.3566171928637938E-2</v>
      </c>
      <c r="N30" s="47">
        <f t="shared" ca="1" si="20"/>
        <v>0.10840657693346835</v>
      </c>
      <c r="O30" s="47">
        <f t="shared" ca="1" si="21"/>
        <v>0.26975025351508791</v>
      </c>
      <c r="P30" s="47">
        <f t="shared" ca="1" si="22"/>
        <v>1</v>
      </c>
      <c r="Q30" s="47">
        <f t="shared" ca="1" si="23"/>
        <v>1</v>
      </c>
      <c r="S30" s="86">
        <v>0</v>
      </c>
      <c r="T30" s="86">
        <v>0.9</v>
      </c>
    </row>
    <row r="31" spans="1:22" ht="15.75" thickBot="1">
      <c r="A31" s="49" t="s">
        <v>123</v>
      </c>
      <c r="B31" s="49" t="s">
        <v>130</v>
      </c>
      <c r="C31" s="23"/>
      <c r="D31" s="45">
        <f ca="1">SUMIF(SharesElab!$B$2:$B$79,Det_RSD_share!$A31,SharesElab!C$2:C$79)+D30*Z10</f>
        <v>6.705055823203872E-3</v>
      </c>
      <c r="E31" s="46">
        <f t="shared" ca="1" si="12"/>
        <v>5.3640446585630983E-3</v>
      </c>
      <c r="F31" s="46">
        <f t="shared" ca="1" si="13"/>
        <v>4.2912357268504791E-3</v>
      </c>
      <c r="G31" s="46">
        <f t="shared" ca="1" si="14"/>
        <v>1.4061521229743656E-3</v>
      </c>
      <c r="H31" s="46">
        <f t="shared" ca="1" si="15"/>
        <v>4.6076792765624045E-4</v>
      </c>
      <c r="I31" s="46">
        <f t="shared" ca="1" si="16"/>
        <v>5.3122925242801269E-6</v>
      </c>
      <c r="J31" s="46">
        <f t="shared" ca="1" si="17"/>
        <v>6.1246562900047633E-8</v>
      </c>
      <c r="K31" s="23"/>
      <c r="L31" s="47">
        <f t="shared" ca="1" si="18"/>
        <v>8.0460669878446456E-3</v>
      </c>
      <c r="M31" s="47">
        <f t="shared" ca="1" si="19"/>
        <v>9.6552803854135748E-3</v>
      </c>
      <c r="N31" s="47">
        <f t="shared" ca="1" si="20"/>
        <v>2.4025427288632308E-2</v>
      </c>
      <c r="O31" s="47">
        <f t="shared" ca="1" si="21"/>
        <v>5.9782951230849528E-2</v>
      </c>
      <c r="P31" s="47">
        <f t="shared" ca="1" si="22"/>
        <v>1</v>
      </c>
      <c r="Q31" s="47">
        <f t="shared" ca="1" si="23"/>
        <v>1</v>
      </c>
      <c r="S31" s="86">
        <v>0</v>
      </c>
      <c r="T31" s="86">
        <v>0.9</v>
      </c>
    </row>
    <row r="32" spans="1:22" ht="15.75" thickBot="1">
      <c r="A32" s="49" t="s">
        <v>124</v>
      </c>
      <c r="B32" s="49" t="s">
        <v>131</v>
      </c>
      <c r="C32" s="23"/>
      <c r="D32" s="45">
        <f ca="1">SUMIF(SharesElab!$B$2:$B$79,Det_RSD_share!$A32,SharesElab!C$2:C$79)</f>
        <v>6.3540801226311445E-5</v>
      </c>
      <c r="E32" s="46">
        <f t="shared" ca="1" si="12"/>
        <v>5.083264098104916E-5</v>
      </c>
      <c r="F32" s="46">
        <f t="shared" ca="1" si="13"/>
        <v>4.0666112784839329E-5</v>
      </c>
      <c r="G32" s="46">
        <f t="shared" ca="1" si="14"/>
        <v>1.332547183733616E-5</v>
      </c>
      <c r="H32" s="46">
        <f t="shared" ca="1" si="15"/>
        <v>4.3664906116583161E-6</v>
      </c>
      <c r="I32" s="46">
        <f t="shared" ca="1" si="16"/>
        <v>5.0342209258447876E-8</v>
      </c>
      <c r="J32" s="46">
        <f t="shared" ca="1" si="17"/>
        <v>5.8040615643482594E-10</v>
      </c>
      <c r="K32" s="23"/>
      <c r="L32" s="47">
        <f t="shared" ca="1" si="18"/>
        <v>7.6248961471573736E-5</v>
      </c>
      <c r="M32" s="47">
        <f t="shared" ca="1" si="19"/>
        <v>9.1498753765888475E-5</v>
      </c>
      <c r="N32" s="47">
        <f t="shared" ca="1" si="20"/>
        <v>2.276781789707356E-4</v>
      </c>
      <c r="O32" s="47">
        <f t="shared" ca="1" si="21"/>
        <v>5.6653616629646073E-4</v>
      </c>
      <c r="P32" s="47">
        <f t="shared" ca="1" si="22"/>
        <v>2.1719636886219397E-2</v>
      </c>
      <c r="Q32" s="47">
        <f t="shared" ca="1" si="23"/>
        <v>0.83267874944874343</v>
      </c>
      <c r="S32" s="86">
        <v>0</v>
      </c>
      <c r="T32" s="86">
        <v>0.25</v>
      </c>
      <c r="V32" s="81" t="s">
        <v>296</v>
      </c>
    </row>
    <row r="33" spans="1:22" ht="15">
      <c r="A33" s="49" t="s">
        <v>227</v>
      </c>
      <c r="B33" s="49" t="s">
        <v>137</v>
      </c>
      <c r="C33" s="23"/>
      <c r="D33" s="45">
        <f ca="1">SUMIF(SharesElab!$B$2:$B$79,Det_RSD_share!$A33,SharesElab!C$2:C$79)</f>
        <v>7.7176241062606801E-2</v>
      </c>
      <c r="E33" s="46">
        <f t="shared" ca="1" si="12"/>
        <v>6.1740992850085441E-2</v>
      </c>
      <c r="F33" s="46">
        <f t="shared" ca="1" si="13"/>
        <v>4.9392794280068361E-2</v>
      </c>
      <c r="G33" s="46">
        <f t="shared" ca="1" si="14"/>
        <v>1.6185030829692811E-2</v>
      </c>
      <c r="H33" s="46">
        <f t="shared" ca="1" si="15"/>
        <v>5.3035109022737436E-3</v>
      </c>
      <c r="I33" s="46">
        <f t="shared" ca="1" si="16"/>
        <v>6.1145317691482738E-5</v>
      </c>
      <c r="J33" s="46">
        <f t="shared" ca="1" si="17"/>
        <v>7.0495751672528093E-7</v>
      </c>
      <c r="K33" s="23"/>
      <c r="L33" s="47">
        <f t="shared" ca="1" si="18"/>
        <v>9.2611489275128162E-2</v>
      </c>
      <c r="M33" s="47">
        <f t="shared" ca="1" si="19"/>
        <v>0.11113378713015379</v>
      </c>
      <c r="N33" s="47">
        <f t="shared" ca="1" si="20"/>
        <v>0.27653642519170424</v>
      </c>
      <c r="O33" s="47">
        <f t="shared" ca="1" si="21"/>
        <v>0.68811111753302145</v>
      </c>
      <c r="P33" s="47">
        <f t="shared" ca="1" si="22"/>
        <v>1</v>
      </c>
      <c r="Q33" s="47">
        <f t="shared" ca="1" si="23"/>
        <v>1</v>
      </c>
      <c r="S33" s="86">
        <v>0</v>
      </c>
      <c r="T33" s="86">
        <v>0.5</v>
      </c>
      <c r="V33" s="87">
        <f ca="1">SUM(D21:D33)-D30</f>
        <v>0.99999999999999989</v>
      </c>
    </row>
    <row r="34" spans="1:22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2" s="48" customFormat="1"/>
    <row r="37" spans="1:22" ht="23.25">
      <c r="A37" s="5" t="s">
        <v>46</v>
      </c>
    </row>
    <row r="38" spans="1:22" ht="11.25" customHeight="1">
      <c r="A38" s="5"/>
    </row>
    <row r="39" spans="1:22" ht="15">
      <c r="D39" s="20" t="s">
        <v>12</v>
      </c>
    </row>
    <row r="40" spans="1:22" ht="15">
      <c r="D40" s="20" t="s">
        <v>30</v>
      </c>
    </row>
    <row r="42" spans="1:22" ht="23.25">
      <c r="A42" s="5" t="s">
        <v>149</v>
      </c>
    </row>
    <row r="44" spans="1:22" s="23" customFormat="1" ht="15">
      <c r="H44" s="20" t="s">
        <v>290</v>
      </c>
    </row>
    <row r="45" spans="1:22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9</v>
      </c>
      <c r="F45" s="6" t="s">
        <v>32</v>
      </c>
      <c r="G45" s="6" t="s">
        <v>10</v>
      </c>
      <c r="H45" s="8" t="s">
        <v>141</v>
      </c>
      <c r="I45" s="8">
        <v>2019</v>
      </c>
      <c r="J45" s="8">
        <v>2020</v>
      </c>
      <c r="K45" s="8">
        <v>2025</v>
      </c>
      <c r="L45" s="8">
        <v>2030</v>
      </c>
      <c r="M45" s="8">
        <v>2050</v>
      </c>
      <c r="N45" s="8">
        <v>2070</v>
      </c>
      <c r="O45" s="8" t="s">
        <v>287</v>
      </c>
      <c r="P45" s="8" t="s">
        <v>288</v>
      </c>
      <c r="Q45" s="6" t="s">
        <v>29</v>
      </c>
    </row>
    <row r="46" spans="1:22" s="23" customFormat="1" ht="15.75" thickBot="1">
      <c r="A46" s="23" t="s">
        <v>142</v>
      </c>
      <c r="B46" s="23" t="s">
        <v>284</v>
      </c>
      <c r="D46" s="23" t="str">
        <f t="shared" ref="D46:D58" ca="1" si="24">IF(SUM(I46:M46)=0,"\I: DISABLED","UC-LO_"&amp;A6)</f>
        <v>UC-LO_R-SH_Det_COA_X0</v>
      </c>
      <c r="E46" s="23" t="str">
        <f t="shared" ref="E46:E71" si="25">G46</f>
        <v>RSDSH_Det</v>
      </c>
      <c r="F46" s="29"/>
      <c r="G46" s="23" t="str">
        <f t="shared" ref="G46:G71" si="26">B46</f>
        <v>RSDSH_Det</v>
      </c>
      <c r="H46" s="24">
        <v>1</v>
      </c>
      <c r="I46" s="32">
        <f t="shared" ref="I46:I58" ca="1" si="27">IF(E6="","",-E6)</f>
        <v>-5.7386032242893494E-2</v>
      </c>
      <c r="J46" s="32">
        <f t="shared" ref="J46:J58" ca="1" si="28">IF(F6="","",-F6)</f>
        <v>-4.5908825794314802E-2</v>
      </c>
      <c r="K46" s="32">
        <f t="shared" ref="K46:K58" ca="1" si="29">IF(G6="","",-G6)</f>
        <v>-1.5043404036281082E-2</v>
      </c>
      <c r="L46" s="32">
        <f t="shared" ref="L46:L58" ca="1" si="30">IF(H6="","",-H6)</f>
        <v>-4.929422634608588E-3</v>
      </c>
      <c r="M46" s="32">
        <f t="shared" ref="M46:M58" ca="1" si="31">IF(I6="","",-I6)</f>
        <v>-5.6832373607359934E-5</v>
      </c>
      <c r="N46" s="32">
        <f t="shared" ref="N46:N58" ca="1" si="32">IF(J6="","",-J6)</f>
        <v>-6.5523265689776024E-7</v>
      </c>
      <c r="O46" s="24">
        <v>0</v>
      </c>
      <c r="P46" s="24">
        <v>5</v>
      </c>
      <c r="Q46" s="23" t="s">
        <v>150</v>
      </c>
    </row>
    <row r="47" spans="1:22" s="23" customFormat="1" ht="15.75" thickBot="1">
      <c r="A47" s="23" t="s">
        <v>204</v>
      </c>
      <c r="B47" s="23" t="s">
        <v>284</v>
      </c>
      <c r="D47" s="23" t="str">
        <f t="shared" ca="1" si="24"/>
        <v>\I: DISABLED</v>
      </c>
      <c r="E47" s="23" t="str">
        <f t="shared" si="25"/>
        <v>RSDSH_Det</v>
      </c>
      <c r="F47" s="26"/>
      <c r="G47" s="23" t="str">
        <f t="shared" si="26"/>
        <v>RSDSH_Det</v>
      </c>
      <c r="H47" s="24">
        <v>1</v>
      </c>
      <c r="I47" s="32" t="str">
        <f t="shared" ca="1" si="27"/>
        <v/>
      </c>
      <c r="J47" s="32" t="str">
        <f t="shared" ca="1" si="28"/>
        <v/>
      </c>
      <c r="K47" s="32" t="str">
        <f t="shared" ca="1" si="29"/>
        <v/>
      </c>
      <c r="L47" s="32" t="str">
        <f t="shared" ca="1" si="30"/>
        <v/>
      </c>
      <c r="M47" s="32" t="str">
        <f t="shared" ca="1" si="31"/>
        <v/>
      </c>
      <c r="N47" s="32" t="str">
        <f t="shared" ca="1" si="32"/>
        <v/>
      </c>
      <c r="O47" s="24">
        <v>0</v>
      </c>
      <c r="P47" s="24">
        <v>5</v>
      </c>
      <c r="Q47" s="23" t="s">
        <v>151</v>
      </c>
    </row>
    <row r="48" spans="1:22" s="23" customFormat="1" ht="15.75" thickBot="1">
      <c r="A48" s="23" t="s">
        <v>205</v>
      </c>
      <c r="B48" s="23" t="s">
        <v>284</v>
      </c>
      <c r="D48" s="23" t="str">
        <f t="shared" ca="1" si="24"/>
        <v>\I: DISABLED</v>
      </c>
      <c r="E48" s="23" t="str">
        <f t="shared" si="25"/>
        <v>RSDSH_Det</v>
      </c>
      <c r="F48" s="26"/>
      <c r="G48" s="23" t="str">
        <f t="shared" si="26"/>
        <v>RSDSH_Det</v>
      </c>
      <c r="H48" s="24">
        <v>1</v>
      </c>
      <c r="I48" s="32" t="str">
        <f t="shared" ca="1" si="27"/>
        <v/>
      </c>
      <c r="J48" s="32" t="str">
        <f t="shared" ca="1" si="28"/>
        <v/>
      </c>
      <c r="K48" s="32" t="str">
        <f t="shared" ca="1" si="29"/>
        <v/>
      </c>
      <c r="L48" s="32" t="str">
        <f t="shared" ca="1" si="30"/>
        <v/>
      </c>
      <c r="M48" s="32" t="str">
        <f t="shared" ca="1" si="31"/>
        <v/>
      </c>
      <c r="N48" s="32" t="str">
        <f t="shared" ca="1" si="32"/>
        <v/>
      </c>
      <c r="O48" s="24">
        <v>0</v>
      </c>
      <c r="P48" s="24">
        <v>5</v>
      </c>
      <c r="Q48" s="23" t="s">
        <v>152</v>
      </c>
    </row>
    <row r="49" spans="1:17" s="23" customFormat="1" ht="15.75" thickBot="1">
      <c r="A49" s="23" t="s">
        <v>206</v>
      </c>
      <c r="B49" s="23" t="s">
        <v>284</v>
      </c>
      <c r="D49" s="23" t="str">
        <f t="shared" ca="1" si="24"/>
        <v>UC-LO_R-SH_Det_LPG_X0</v>
      </c>
      <c r="E49" s="23" t="str">
        <f t="shared" si="25"/>
        <v>RSDSH_Det</v>
      </c>
      <c r="F49" s="26"/>
      <c r="G49" s="23" t="str">
        <f t="shared" si="26"/>
        <v>RSDSH_Det</v>
      </c>
      <c r="H49" s="24">
        <v>1</v>
      </c>
      <c r="I49" s="32">
        <f t="shared" ca="1" si="27"/>
        <v>-2.2382763932995608E-2</v>
      </c>
      <c r="J49" s="32">
        <f t="shared" ca="1" si="28"/>
        <v>-1.7906211146396487E-2</v>
      </c>
      <c r="K49" s="32">
        <f t="shared" ca="1" si="29"/>
        <v>-5.8675072684512041E-3</v>
      </c>
      <c r="L49" s="32">
        <f t="shared" ca="1" si="30"/>
        <v>-1.922664781726092E-3</v>
      </c>
      <c r="M49" s="32">
        <f t="shared" ca="1" si="31"/>
        <v>-2.2166815730022454E-5</v>
      </c>
      <c r="N49" s="32">
        <f t="shared" ca="1" si="32"/>
        <v>-2.5556598543800269E-7</v>
      </c>
      <c r="O49" s="24">
        <v>0</v>
      </c>
      <c r="P49" s="24">
        <v>5</v>
      </c>
      <c r="Q49" s="23" t="s">
        <v>153</v>
      </c>
    </row>
    <row r="50" spans="1:17" s="23" customFormat="1" ht="15.75" thickBot="1">
      <c r="A50" s="23" t="s">
        <v>207</v>
      </c>
      <c r="B50" s="23" t="s">
        <v>284</v>
      </c>
      <c r="D50" s="23" t="str">
        <f t="shared" ca="1" si="24"/>
        <v>UC-LO_R-SH_Det_ELC_X0</v>
      </c>
      <c r="E50" s="23" t="str">
        <f t="shared" si="25"/>
        <v>RSDSH_Det</v>
      </c>
      <c r="F50" s="26"/>
      <c r="G50" s="23" t="str">
        <f t="shared" si="26"/>
        <v>RSDSH_Det</v>
      </c>
      <c r="H50" s="24">
        <v>1</v>
      </c>
      <c r="I50" s="32">
        <f t="shared" ca="1" si="27"/>
        <v>-1.8475977219878672E-2</v>
      </c>
      <c r="J50" s="32">
        <f t="shared" ca="1" si="28"/>
        <v>-1.4780781775902939E-2</v>
      </c>
      <c r="K50" s="32">
        <f t="shared" ca="1" si="29"/>
        <v>-4.8433665723278778E-3</v>
      </c>
      <c r="L50" s="32">
        <f t="shared" ca="1" si="30"/>
        <v>-1.5870743584203999E-3</v>
      </c>
      <c r="M50" s="32">
        <f t="shared" ca="1" si="31"/>
        <v>-1.8297721572329978E-5</v>
      </c>
      <c r="N50" s="32">
        <f t="shared" ca="1" si="32"/>
        <v>-2.1095836686047886E-7</v>
      </c>
      <c r="O50" s="24">
        <v>0</v>
      </c>
      <c r="P50" s="24">
        <v>5</v>
      </c>
      <c r="Q50" s="23" t="s">
        <v>154</v>
      </c>
    </row>
    <row r="51" spans="1:17" s="23" customFormat="1" ht="15.75" thickBot="1">
      <c r="A51" s="23" t="s">
        <v>207</v>
      </c>
      <c r="B51" s="23" t="s">
        <v>284</v>
      </c>
      <c r="D51" s="23" t="str">
        <f t="shared" ca="1" si="24"/>
        <v>UC-LO_R-SH_Det_ELC_X1</v>
      </c>
      <c r="E51" s="23" t="str">
        <f t="shared" si="25"/>
        <v>RSDSH_Det</v>
      </c>
      <c r="F51" s="26"/>
      <c r="G51" s="23" t="str">
        <f t="shared" si="26"/>
        <v>RSDSH_Det</v>
      </c>
      <c r="H51" s="24">
        <v>1</v>
      </c>
      <c r="I51" s="32">
        <f t="shared" ca="1" si="27"/>
        <v>-1.7864729451808597E-2</v>
      </c>
      <c r="J51" s="32">
        <f t="shared" ca="1" si="28"/>
        <v>-1.4291783561446879E-2</v>
      </c>
      <c r="K51" s="32">
        <f t="shared" ca="1" si="29"/>
        <v>-4.6831316374149161E-3</v>
      </c>
      <c r="L51" s="32">
        <f t="shared" ca="1" si="30"/>
        <v>-1.5345685749481206E-3</v>
      </c>
      <c r="M51" s="32">
        <f t="shared" ca="1" si="31"/>
        <v>-1.7692371103515758E-5</v>
      </c>
      <c r="N51" s="32">
        <f t="shared" ca="1" si="32"/>
        <v>-2.0397915112728136E-7</v>
      </c>
      <c r="O51" s="24">
        <v>0</v>
      </c>
      <c r="P51" s="24">
        <v>5</v>
      </c>
      <c r="Q51" s="23" t="s">
        <v>155</v>
      </c>
    </row>
    <row r="52" spans="1:17" s="23" customFormat="1" ht="15.75" thickBot="1">
      <c r="A52" s="23" t="s">
        <v>208</v>
      </c>
      <c r="B52" s="23" t="s">
        <v>284</v>
      </c>
      <c r="D52" s="23" t="str">
        <f t="shared" ca="1" si="24"/>
        <v>UC-LO_R-SH_Det_KER_X0</v>
      </c>
      <c r="E52" s="23" t="str">
        <f t="shared" si="25"/>
        <v>RSDSH_Det</v>
      </c>
      <c r="F52" s="26"/>
      <c r="G52" s="23" t="str">
        <f t="shared" si="26"/>
        <v>RSDSH_Det</v>
      </c>
      <c r="H52" s="24">
        <v>1</v>
      </c>
      <c r="I52" s="32">
        <f t="shared" ca="1" si="27"/>
        <v>-0.49064161748925827</v>
      </c>
      <c r="J52" s="32">
        <f t="shared" ca="1" si="28"/>
        <v>-0.39251329399140666</v>
      </c>
      <c r="K52" s="32">
        <f t="shared" ca="1" si="29"/>
        <v>-0.12861875617510421</v>
      </c>
      <c r="L52" s="32">
        <f t="shared" ca="1" si="30"/>
        <v>-4.2145794023458173E-2</v>
      </c>
      <c r="M52" s="32">
        <f t="shared" ca="1" si="31"/>
        <v>-4.8590792258375759E-4</v>
      </c>
      <c r="N52" s="32">
        <f t="shared" ca="1" si="32"/>
        <v>-5.6021369320565435E-6</v>
      </c>
      <c r="O52" s="24">
        <v>0</v>
      </c>
      <c r="P52" s="24">
        <v>5</v>
      </c>
      <c r="Q52" s="23" t="s">
        <v>156</v>
      </c>
    </row>
    <row r="53" spans="1:17" s="23" customFormat="1" ht="15.75" thickBot="1">
      <c r="A53" s="23" t="s">
        <v>209</v>
      </c>
      <c r="B53" s="23" t="s">
        <v>284</v>
      </c>
      <c r="D53" s="23" t="str">
        <f t="shared" ca="1" si="24"/>
        <v>UC-LO_R-SH_Det_GAS_X0</v>
      </c>
      <c r="E53" s="23" t="str">
        <f t="shared" si="25"/>
        <v>RSDSH_Det</v>
      </c>
      <c r="F53" s="26"/>
      <c r="G53" s="23" t="str">
        <f t="shared" si="26"/>
        <v>RSDSH_Det</v>
      </c>
      <c r="H53" s="24">
        <v>1</v>
      </c>
      <c r="I53" s="32">
        <f t="shared" ca="1" si="27"/>
        <v>-8.7967737523874268E-2</v>
      </c>
      <c r="J53" s="32">
        <f t="shared" ca="1" si="28"/>
        <v>-7.0374190019099434E-2</v>
      </c>
      <c r="K53" s="32">
        <f t="shared" ca="1" si="29"/>
        <v>-2.3060214585458514E-2</v>
      </c>
      <c r="L53" s="32">
        <f t="shared" ca="1" si="30"/>
        <v>-7.5563711153630508E-3</v>
      </c>
      <c r="M53" s="32">
        <f t="shared" ca="1" si="31"/>
        <v>-8.711902755692105E-5</v>
      </c>
      <c r="N53" s="32">
        <f t="shared" ca="1" si="32"/>
        <v>-1.0044140033081101E-6</v>
      </c>
      <c r="O53" s="24">
        <v>0</v>
      </c>
      <c r="P53" s="24">
        <v>5</v>
      </c>
      <c r="Q53" s="23" t="s">
        <v>157</v>
      </c>
    </row>
    <row r="54" spans="1:17" s="23" customFormat="1" ht="15.75" thickBot="1">
      <c r="A54" s="23" t="s">
        <v>143</v>
      </c>
      <c r="B54" s="23" t="s">
        <v>284</v>
      </c>
      <c r="D54" s="23" t="str">
        <f t="shared" ca="1" si="24"/>
        <v>UC-LO_R-SH_Det_PEA_X0</v>
      </c>
      <c r="E54" s="23" t="str">
        <f t="shared" si="25"/>
        <v>RSDSH_Det</v>
      </c>
      <c r="F54" s="26"/>
      <c r="G54" s="23" t="str">
        <f t="shared" si="26"/>
        <v>RSDSH_Det</v>
      </c>
      <c r="H54" s="24">
        <v>1</v>
      </c>
      <c r="I54" s="32">
        <f t="shared" ca="1" si="27"/>
        <v>-6.8248653628693146E-2</v>
      </c>
      <c r="J54" s="32">
        <f t="shared" ca="1" si="28"/>
        <v>-5.4598922902954525E-2</v>
      </c>
      <c r="K54" s="32">
        <f t="shared" ca="1" si="29"/>
        <v>-1.7890975056840151E-2</v>
      </c>
      <c r="L54" s="32">
        <f t="shared" ca="1" si="30"/>
        <v>-5.8625147066253842E-3</v>
      </c>
      <c r="M54" s="32">
        <f t="shared" ca="1" si="31"/>
        <v>-6.7590192763423193E-5</v>
      </c>
      <c r="N54" s="32">
        <f t="shared" ca="1" si="32"/>
        <v>-7.792618673747287E-7</v>
      </c>
      <c r="O54" s="24">
        <v>0</v>
      </c>
      <c r="P54" s="24">
        <v>5</v>
      </c>
      <c r="Q54" s="23" t="s">
        <v>158</v>
      </c>
    </row>
    <row r="55" spans="1:17" s="23" customFormat="1" ht="15.75" thickBot="1">
      <c r="A55" s="56" t="s">
        <v>174</v>
      </c>
      <c r="B55" s="23" t="s">
        <v>284</v>
      </c>
      <c r="D55" s="23" t="str">
        <f t="shared" ca="1" si="24"/>
        <v>UC-LO_R-SH_Det_SMF_X0</v>
      </c>
      <c r="E55" s="23" t="str">
        <f t="shared" si="25"/>
        <v>RSDSH_Det</v>
      </c>
      <c r="F55" s="26"/>
      <c r="G55" s="23" t="str">
        <f t="shared" si="26"/>
        <v>RSDSH_Det</v>
      </c>
      <c r="H55" s="24">
        <v>1</v>
      </c>
      <c r="I55" s="32">
        <f t="shared" ca="1" si="27"/>
        <v>-8.6118350438480748E-2</v>
      </c>
      <c r="J55" s="32">
        <f t="shared" ca="1" si="28"/>
        <v>-6.889468035078461E-2</v>
      </c>
      <c r="K55" s="32">
        <f t="shared" ca="1" si="29"/>
        <v>-2.2575408857345113E-2</v>
      </c>
      <c r="L55" s="32">
        <f t="shared" ca="1" si="30"/>
        <v>-7.3975099743748508E-3</v>
      </c>
      <c r="M55" s="32">
        <f t="shared" ca="1" si="31"/>
        <v>-8.5287483300004291E-5</v>
      </c>
      <c r="N55" s="32">
        <f t="shared" ca="1" si="32"/>
        <v>-9.8329773570372504E-7</v>
      </c>
      <c r="O55" s="24">
        <v>0</v>
      </c>
      <c r="P55" s="24">
        <v>5</v>
      </c>
      <c r="Q55" s="23" t="s">
        <v>159</v>
      </c>
    </row>
    <row r="56" spans="1:17" s="23" customFormat="1" ht="15.75" thickBot="1">
      <c r="A56" s="23" t="s">
        <v>144</v>
      </c>
      <c r="B56" s="23" t="s">
        <v>284</v>
      </c>
      <c r="D56" s="23" t="str">
        <f t="shared" ca="1" si="24"/>
        <v>UC-LO_R-SH_Det_WOO_X0</v>
      </c>
      <c r="E56" s="23" t="str">
        <f t="shared" si="25"/>
        <v>RSDSH_Det</v>
      </c>
      <c r="F56" s="26"/>
      <c r="G56" s="23" t="str">
        <f t="shared" si="26"/>
        <v>RSDSH_Det</v>
      </c>
      <c r="H56" s="24">
        <v>1</v>
      </c>
      <c r="I56" s="32">
        <f t="shared" ca="1" si="27"/>
        <v>-1.2184445810661949E-2</v>
      </c>
      <c r="J56" s="32">
        <f t="shared" ca="1" si="28"/>
        <v>-9.7475566485295609E-3</v>
      </c>
      <c r="K56" s="32">
        <f t="shared" ca="1" si="29"/>
        <v>-3.1940793625901682E-3</v>
      </c>
      <c r="L56" s="32">
        <f t="shared" ca="1" si="30"/>
        <v>-1.0466359255335471E-3</v>
      </c>
      <c r="M56" s="32">
        <f t="shared" ca="1" si="31"/>
        <v>-1.2066890660417195E-5</v>
      </c>
      <c r="N56" s="32">
        <f t="shared" ca="1" si="32"/>
        <v>-1.3912177736134532E-7</v>
      </c>
      <c r="O56" s="24">
        <v>0</v>
      </c>
      <c r="P56" s="24">
        <v>5</v>
      </c>
      <c r="Q56" s="23" t="s">
        <v>176</v>
      </c>
    </row>
    <row r="57" spans="1:17" s="23" customFormat="1" ht="15.75" thickBot="1">
      <c r="A57" s="23" t="s">
        <v>145</v>
      </c>
      <c r="B57" s="26" t="s">
        <v>284</v>
      </c>
      <c r="C57" s="26"/>
      <c r="D57" s="23" t="str">
        <f t="shared" ca="1" si="24"/>
        <v>UC-LO_R-SH_Det_HET_X0</v>
      </c>
      <c r="E57" s="23" t="str">
        <f t="shared" si="25"/>
        <v>RSDSH_Det</v>
      </c>
      <c r="F57" s="26"/>
      <c r="G57" s="23" t="str">
        <f t="shared" si="26"/>
        <v>RSDSH_Det</v>
      </c>
      <c r="H57" s="24">
        <v>1</v>
      </c>
      <c r="I57" s="32">
        <f t="shared" ca="1" si="27"/>
        <v>-2.0583491660045392E-3</v>
      </c>
      <c r="J57" s="32">
        <f t="shared" ca="1" si="28"/>
        <v>-1.6466793328036317E-3</v>
      </c>
      <c r="K57" s="32">
        <f t="shared" ca="1" si="29"/>
        <v>-5.3958388377309437E-4</v>
      </c>
      <c r="L57" s="32">
        <f t="shared" ca="1" si="30"/>
        <v>-1.7681084703476767E-4</v>
      </c>
      <c r="M57" s="32">
        <f t="shared" ca="1" si="31"/>
        <v>-2.0384902779413584E-6</v>
      </c>
      <c r="N57" s="32">
        <f t="shared" ca="1" si="32"/>
        <v>-2.3502192783705858E-8</v>
      </c>
      <c r="O57" s="24">
        <v>0</v>
      </c>
      <c r="P57" s="24">
        <v>5</v>
      </c>
      <c r="Q57" s="23" t="s">
        <v>160</v>
      </c>
    </row>
    <row r="58" spans="1:17" s="23" customFormat="1" ht="15.75" thickBot="1">
      <c r="A58" s="53" t="s">
        <v>146</v>
      </c>
      <c r="B58" s="53" t="s">
        <v>284</v>
      </c>
      <c r="C58" s="26"/>
      <c r="D58" s="53" t="str">
        <f t="shared" ca="1" si="24"/>
        <v>UC-LO_R-SH_Det_GEO_X0</v>
      </c>
      <c r="E58" s="53" t="str">
        <f t="shared" si="25"/>
        <v>RSDSH_Det</v>
      </c>
      <c r="F58" s="53"/>
      <c r="G58" s="53" t="str">
        <f t="shared" si="26"/>
        <v>RSDSH_Det</v>
      </c>
      <c r="H58" s="54">
        <v>1</v>
      </c>
      <c r="I58" s="55">
        <f t="shared" ca="1" si="27"/>
        <v>-2.2789693533931385E-2</v>
      </c>
      <c r="J58" s="55">
        <f t="shared" ca="1" si="28"/>
        <v>-1.8231754827145112E-2</v>
      </c>
      <c r="K58" s="55">
        <f t="shared" ca="1" si="29"/>
        <v>-5.9741814217589137E-3</v>
      </c>
      <c r="L58" s="55">
        <f t="shared" ca="1" si="30"/>
        <v>-1.9576197682819622E-3</v>
      </c>
      <c r="M58" s="55">
        <f t="shared" ca="1" si="31"/>
        <v>-2.2569819286957514E-5</v>
      </c>
      <c r="N58" s="55">
        <f t="shared" ca="1" si="32"/>
        <v>-2.6021230011023753E-7</v>
      </c>
      <c r="O58" s="54">
        <v>0</v>
      </c>
      <c r="P58" s="54">
        <v>5</v>
      </c>
      <c r="Q58" s="53" t="s">
        <v>161</v>
      </c>
    </row>
    <row r="59" spans="1:17" s="23" customFormat="1" ht="15.75" thickBot="1">
      <c r="A59" s="23" t="s">
        <v>142</v>
      </c>
      <c r="B59" s="26" t="s">
        <v>285</v>
      </c>
      <c r="C59" s="26"/>
      <c r="D59" s="23" t="str">
        <f t="shared" ref="D59:D71" ca="1" si="33">IF(SUM(I59:M59)=0,"\I: DISABLED","UC-LO_"&amp;A21)</f>
        <v>UC-LO_R-WH_Det_COA_X0</v>
      </c>
      <c r="E59" s="23" t="str">
        <f t="shared" si="25"/>
        <v>RSDWH_Det</v>
      </c>
      <c r="F59" s="26"/>
      <c r="G59" s="23" t="str">
        <f t="shared" si="26"/>
        <v>RSDWH_Det</v>
      </c>
      <c r="H59" s="24">
        <v>1</v>
      </c>
      <c r="I59" s="33">
        <f t="shared" ref="I59:I71" ca="1" si="34">IF(E21="","",-E21)</f>
        <v>-8.9669984349666082E-3</v>
      </c>
      <c r="J59" s="33">
        <f t="shared" ref="J59:J71" ca="1" si="35">IF(F21="","",-F21)</f>
        <v>-7.1735987479732881E-3</v>
      </c>
      <c r="K59" s="33">
        <f t="shared" ref="K59:K71" ca="1" si="36">IF(G21="","",-G21)</f>
        <v>-2.3506448377358883E-3</v>
      </c>
      <c r="L59" s="33">
        <f t="shared" ref="L59:L71" ca="1" si="37">IF(H21="","",-H21)</f>
        <v>-7.7025930042929638E-4</v>
      </c>
      <c r="M59" s="33">
        <f t="shared" ref="M59:M71" ca="1" si="38">IF(I21="","",-I21)</f>
        <v>-8.880485115883636E-6</v>
      </c>
      <c r="N59" s="33">
        <f t="shared" ref="N59:N71" ca="1" si="39">IF(J21="","",-J21)</f>
        <v>-1.0238502261443295E-7</v>
      </c>
      <c r="O59" s="24">
        <v>0</v>
      </c>
      <c r="P59" s="24">
        <v>5</v>
      </c>
      <c r="Q59" s="23" t="s">
        <v>162</v>
      </c>
    </row>
    <row r="60" spans="1:17" s="23" customFormat="1" ht="15.75" thickBot="1">
      <c r="A60" s="23" t="s">
        <v>204</v>
      </c>
      <c r="B60" s="26" t="s">
        <v>285</v>
      </c>
      <c r="C60" s="26"/>
      <c r="D60" s="82" t="str">
        <f ca="1">"*"&amp;IF(SUM(I60:M60)=0,"\I: DISABLED","UC-LO_"&amp;A22)</f>
        <v>*UC-LO_R-WH_Det_BDL_X0</v>
      </c>
      <c r="E60" s="82" t="str">
        <f t="shared" si="25"/>
        <v>RSDWH_Det</v>
      </c>
      <c r="F60" s="82"/>
      <c r="G60" s="83" t="str">
        <f t="shared" si="26"/>
        <v>RSDWH_Det</v>
      </c>
      <c r="H60" s="82">
        <v>1</v>
      </c>
      <c r="I60" s="84">
        <f t="shared" ca="1" si="34"/>
        <v>-4.4382247986938154E-6</v>
      </c>
      <c r="J60" s="85">
        <f t="shared" ca="1" si="35"/>
        <v>-3.5505798389550528E-6</v>
      </c>
      <c r="K60" s="85">
        <f t="shared" ca="1" si="36"/>
        <v>-1.1634540016287922E-6</v>
      </c>
      <c r="L60" s="85">
        <f t="shared" ca="1" si="37"/>
        <v>-3.8124060725372292E-7</v>
      </c>
      <c r="M60" s="85">
        <f t="shared" ca="1" si="38"/>
        <v>-4.3954049453219113E-9</v>
      </c>
      <c r="N60" s="85">
        <f t="shared" ca="1" si="39"/>
        <v>-5.0675568829169259E-11</v>
      </c>
      <c r="O60" s="84">
        <v>0</v>
      </c>
      <c r="P60" s="84">
        <v>5</v>
      </c>
      <c r="Q60" s="84" t="s">
        <v>163</v>
      </c>
    </row>
    <row r="61" spans="1:17" s="23" customFormat="1" ht="15">
      <c r="A61" s="23" t="s">
        <v>205</v>
      </c>
      <c r="B61" s="26" t="s">
        <v>285</v>
      </c>
      <c r="C61" s="26"/>
      <c r="D61" s="82" t="str">
        <f ca="1">"*"&amp;IF(SUM(I61:M61)=0,"\I: DISABLED","UC-LO_"&amp;A23)</f>
        <v>*UC-LO_R-WH_Det_ETH_X0</v>
      </c>
      <c r="E61" s="82" t="str">
        <f t="shared" si="25"/>
        <v>RSDWH_Det</v>
      </c>
      <c r="F61" s="82"/>
      <c r="G61" s="83" t="str">
        <f t="shared" si="26"/>
        <v>RSDWH_Det</v>
      </c>
      <c r="H61" s="82">
        <v>1</v>
      </c>
      <c r="I61" s="84">
        <f t="shared" ca="1" si="34"/>
        <v>-5.0273398925738339E-6</v>
      </c>
      <c r="J61" s="85">
        <f t="shared" ca="1" si="35"/>
        <v>-4.0218719140590678E-6</v>
      </c>
      <c r="K61" s="85">
        <f t="shared" ca="1" si="36"/>
        <v>-1.3178869887988759E-6</v>
      </c>
      <c r="L61" s="85">
        <f t="shared" ca="1" si="37"/>
        <v>-4.3184520848961593E-7</v>
      </c>
      <c r="M61" s="85">
        <f t="shared" ca="1" si="38"/>
        <v>-4.9788362752910656E-9</v>
      </c>
      <c r="N61" s="85">
        <f t="shared" ca="1" si="39"/>
        <v>-5.7402074096997388E-11</v>
      </c>
      <c r="O61" s="84">
        <v>0</v>
      </c>
      <c r="P61" s="84">
        <v>5</v>
      </c>
      <c r="Q61" s="84" t="s">
        <v>164</v>
      </c>
    </row>
    <row r="62" spans="1:17" s="23" customFormat="1" ht="15">
      <c r="A62" s="23" t="s">
        <v>206</v>
      </c>
      <c r="B62" s="26" t="s">
        <v>285</v>
      </c>
      <c r="C62" s="26"/>
      <c r="D62" s="23" t="str">
        <f t="shared" ca="1" si="33"/>
        <v>UC-LO_R-WH_Det_LPG_X0</v>
      </c>
      <c r="E62" s="23" t="str">
        <f t="shared" si="25"/>
        <v>RSDWH_Det</v>
      </c>
      <c r="F62" s="26"/>
      <c r="G62" s="23" t="str">
        <f t="shared" si="26"/>
        <v>RSDWH_Det</v>
      </c>
      <c r="H62" s="24">
        <v>1</v>
      </c>
      <c r="I62" s="33">
        <f t="shared" ca="1" si="34"/>
        <v>-1.9688386018900765E-2</v>
      </c>
      <c r="J62" s="33">
        <f t="shared" ca="1" si="35"/>
        <v>-1.5750708815120616E-2</v>
      </c>
      <c r="K62" s="33">
        <f t="shared" ca="1" si="36"/>
        <v>-5.1611922645387253E-3</v>
      </c>
      <c r="L62" s="33">
        <f t="shared" ca="1" si="37"/>
        <v>-1.6912194812440508E-3</v>
      </c>
      <c r="M62" s="33">
        <f t="shared" ca="1" si="38"/>
        <v>-1.9498433089363063E-5</v>
      </c>
      <c r="N62" s="33">
        <f t="shared" ca="1" si="39"/>
        <v>-2.2480162814864444E-7</v>
      </c>
      <c r="O62" s="24">
        <v>0</v>
      </c>
      <c r="P62" s="24">
        <v>5</v>
      </c>
      <c r="Q62" s="23" t="s">
        <v>165</v>
      </c>
    </row>
    <row r="63" spans="1:17" s="23" customFormat="1" ht="15">
      <c r="A63" s="23" t="s">
        <v>207</v>
      </c>
      <c r="B63" s="26" t="s">
        <v>285</v>
      </c>
      <c r="C63" s="26"/>
      <c r="D63" s="23" t="str">
        <f t="shared" ca="1" si="33"/>
        <v>UC-LO_R-WH_Det_ELC_X0</v>
      </c>
      <c r="E63" s="23" t="str">
        <f t="shared" si="25"/>
        <v>RSDWH_Det</v>
      </c>
      <c r="F63" s="26"/>
      <c r="G63" s="23" t="str">
        <f t="shared" si="26"/>
        <v>RSDWH_Det</v>
      </c>
      <c r="H63" s="24">
        <v>1</v>
      </c>
      <c r="I63" s="33">
        <f t="shared" ca="1" si="34"/>
        <v>-1.6406275136143251E-2</v>
      </c>
      <c r="J63" s="33">
        <f t="shared" ca="1" si="35"/>
        <v>-1.3125020108914602E-2</v>
      </c>
      <c r="K63" s="33">
        <f t="shared" ca="1" si="36"/>
        <v>-4.3008065892891391E-3</v>
      </c>
      <c r="L63" s="33">
        <f t="shared" ca="1" si="37"/>
        <v>-1.4092883031782662E-3</v>
      </c>
      <c r="M63" s="33">
        <f t="shared" ca="1" si="38"/>
        <v>-1.6247987909251202E-5</v>
      </c>
      <c r="N63" s="33">
        <f t="shared" ca="1" si="39"/>
        <v>-1.8732654667167798E-7</v>
      </c>
      <c r="O63" s="24">
        <v>0</v>
      </c>
      <c r="P63" s="24">
        <v>5</v>
      </c>
      <c r="Q63" s="23" t="s">
        <v>166</v>
      </c>
    </row>
    <row r="64" spans="1:17" s="23" customFormat="1" ht="15">
      <c r="A64" s="23" t="s">
        <v>207</v>
      </c>
      <c r="B64" s="26" t="s">
        <v>285</v>
      </c>
      <c r="C64" s="26"/>
      <c r="D64" s="23" t="str">
        <f t="shared" ca="1" si="33"/>
        <v>UC-LO_R-WH_Det_ELC_X1</v>
      </c>
      <c r="E64" s="23" t="str">
        <f t="shared" si="25"/>
        <v>RSDWH_Det</v>
      </c>
      <c r="F64" s="26"/>
      <c r="G64" s="23" t="str">
        <f t="shared" si="26"/>
        <v>RSDWH_Det</v>
      </c>
      <c r="H64" s="24">
        <v>1</v>
      </c>
      <c r="I64" s="33">
        <f t="shared" ca="1" si="34"/>
        <v>-5.2128006565323071E-2</v>
      </c>
      <c r="J64" s="33">
        <f t="shared" ca="1" si="35"/>
        <v>-4.1702405252258462E-2</v>
      </c>
      <c r="K64" s="33">
        <f t="shared" ca="1" si="36"/>
        <v>-1.3665044153060061E-2</v>
      </c>
      <c r="L64" s="33">
        <f t="shared" ca="1" si="37"/>
        <v>-4.4777616680747234E-3</v>
      </c>
      <c r="M64" s="33">
        <f t="shared" ca="1" si="38"/>
        <v>-5.1625077196275862E-5</v>
      </c>
      <c r="N64" s="33">
        <f t="shared" ca="1" si="39"/>
        <v>-5.9519661676575128E-7</v>
      </c>
      <c r="O64" s="24">
        <v>0</v>
      </c>
      <c r="P64" s="24">
        <v>5</v>
      </c>
      <c r="Q64" s="23" t="s">
        <v>167</v>
      </c>
    </row>
    <row r="65" spans="1:17" s="23" customFormat="1" ht="15">
      <c r="A65" s="23" t="s">
        <v>208</v>
      </c>
      <c r="B65" s="26" t="s">
        <v>285</v>
      </c>
      <c r="C65" s="26"/>
      <c r="D65" s="23" t="str">
        <f t="shared" ca="1" si="33"/>
        <v>UC-LO_R-WH_Det_KER_X0</v>
      </c>
      <c r="E65" s="23" t="str">
        <f t="shared" si="25"/>
        <v>RSDWH_Det</v>
      </c>
      <c r="F65" s="26"/>
      <c r="G65" s="23" t="str">
        <f t="shared" si="26"/>
        <v>RSDWH_Det</v>
      </c>
      <c r="H65" s="24">
        <v>1</v>
      </c>
      <c r="I65" s="33">
        <f t="shared" ca="1" si="34"/>
        <v>-0.51418403700054849</v>
      </c>
      <c r="J65" s="33">
        <f t="shared" ca="1" si="35"/>
        <v>-0.41134722960043879</v>
      </c>
      <c r="K65" s="33">
        <f t="shared" ca="1" si="36"/>
        <v>-0.13479026019547186</v>
      </c>
      <c r="L65" s="33">
        <f t="shared" ca="1" si="37"/>
        <v>-4.4168072460852248E-2</v>
      </c>
      <c r="M65" s="33">
        <f t="shared" ca="1" si="38"/>
        <v>-5.0922320557150128E-4</v>
      </c>
      <c r="N65" s="33">
        <f t="shared" ca="1" si="39"/>
        <v>-5.8709438434821827E-6</v>
      </c>
      <c r="O65" s="24">
        <v>0</v>
      </c>
      <c r="P65" s="24">
        <v>5</v>
      </c>
      <c r="Q65" s="23" t="s">
        <v>168</v>
      </c>
    </row>
    <row r="66" spans="1:17" s="23" customFormat="1" ht="15">
      <c r="A66" s="23" t="s">
        <v>209</v>
      </c>
      <c r="B66" s="26" t="s">
        <v>285</v>
      </c>
      <c r="C66" s="26"/>
      <c r="D66" s="23" t="str">
        <f t="shared" ca="1" si="33"/>
        <v>UC-LO_R-WH_Det_GAS_X0</v>
      </c>
      <c r="E66" s="23" t="str">
        <f t="shared" si="25"/>
        <v>RSDWH_Det</v>
      </c>
      <c r="F66" s="26"/>
      <c r="G66" s="23" t="str">
        <f t="shared" si="26"/>
        <v>RSDWH_Det</v>
      </c>
      <c r="H66" s="24">
        <v>1</v>
      </c>
      <c r="I66" s="33">
        <f t="shared" ca="1" si="34"/>
        <v>-0.10139776847306398</v>
      </c>
      <c r="J66" s="33">
        <f t="shared" ca="1" si="35"/>
        <v>-8.1118214778451186E-2</v>
      </c>
      <c r="K66" s="33">
        <f t="shared" ca="1" si="36"/>
        <v>-2.6580816618602898E-2</v>
      </c>
      <c r="L66" s="33">
        <f t="shared" ca="1" si="37"/>
        <v>-8.710001989583804E-3</v>
      </c>
      <c r="M66" s="33">
        <f t="shared" ca="1" si="38"/>
        <v>-1.004194859895961E-4</v>
      </c>
      <c r="N66" s="33">
        <f t="shared" ca="1" si="39"/>
        <v>-1.1577578487897161E-6</v>
      </c>
      <c r="O66" s="24">
        <v>0</v>
      </c>
      <c r="P66" s="24">
        <v>5</v>
      </c>
      <c r="Q66" s="23" t="s">
        <v>169</v>
      </c>
    </row>
    <row r="67" spans="1:17" s="23" customFormat="1" ht="15">
      <c r="A67" s="23" t="s">
        <v>143</v>
      </c>
      <c r="B67" s="26" t="s">
        <v>285</v>
      </c>
      <c r="C67" s="26"/>
      <c r="D67" s="23" t="str">
        <f t="shared" ca="1" si="33"/>
        <v>UC-LO_R-WH_Det_PEA_X0</v>
      </c>
      <c r="E67" s="23" t="str">
        <f t="shared" si="25"/>
        <v>RSDWH_Det</v>
      </c>
      <c r="F67" s="26"/>
      <c r="G67" s="23" t="str">
        <f t="shared" si="26"/>
        <v>RSDWH_Det</v>
      </c>
      <c r="H67" s="24">
        <v>1</v>
      </c>
      <c r="I67" s="33">
        <f t="shared" ca="1" si="34"/>
        <v>-2.0063192656733023E-2</v>
      </c>
      <c r="J67" s="33">
        <f t="shared" ca="1" si="35"/>
        <v>-1.6050554125386418E-2</v>
      </c>
      <c r="K67" s="33">
        <f t="shared" ca="1" si="36"/>
        <v>-5.2594455758066243E-3</v>
      </c>
      <c r="L67" s="33">
        <f t="shared" ca="1" si="37"/>
        <v>-1.7234151262803159E-3</v>
      </c>
      <c r="M67" s="33">
        <f t="shared" ca="1" si="38"/>
        <v>-1.9869623604533052E-5</v>
      </c>
      <c r="N67" s="33">
        <f t="shared" ca="1" si="39"/>
        <v>-2.290811634211002E-7</v>
      </c>
      <c r="O67" s="24">
        <v>0</v>
      </c>
      <c r="P67" s="24">
        <v>5</v>
      </c>
      <c r="Q67" s="23" t="s">
        <v>170</v>
      </c>
    </row>
    <row r="68" spans="1:17" s="23" customFormat="1" ht="15">
      <c r="A68" s="56" t="s">
        <v>174</v>
      </c>
      <c r="B68" s="26" t="s">
        <v>285</v>
      </c>
      <c r="C68" s="26"/>
      <c r="D68" s="23" t="str">
        <f t="shared" ca="1" si="33"/>
        <v>UC-LO_R-WH_Det_SMF_X0</v>
      </c>
      <c r="E68" s="23" t="str">
        <f t="shared" si="25"/>
        <v>RSDWH_Det</v>
      </c>
      <c r="F68" s="26"/>
      <c r="G68" s="23" t="str">
        <f t="shared" si="26"/>
        <v>RSDWH_Det</v>
      </c>
      <c r="H68" s="24">
        <v>1</v>
      </c>
      <c r="I68" s="33">
        <f t="shared" ca="1" si="34"/>
        <v>-2.42034288492433E-2</v>
      </c>
      <c r="J68" s="33">
        <f t="shared" ca="1" si="35"/>
        <v>-1.9362743079394642E-2</v>
      </c>
      <c r="K68" s="33">
        <f t="shared" ca="1" si="36"/>
        <v>-6.3447836522560405E-3</v>
      </c>
      <c r="L68" s="33">
        <f t="shared" ca="1" si="37"/>
        <v>-2.0790587071712607E-3</v>
      </c>
      <c r="M68" s="33">
        <f t="shared" ca="1" si="38"/>
        <v>-2.3969914928378607E-5</v>
      </c>
      <c r="N68" s="33">
        <f t="shared" ca="1" si="39"/>
        <v>-2.7635430384524449E-7</v>
      </c>
      <c r="O68" s="24">
        <v>0</v>
      </c>
      <c r="P68" s="24">
        <v>5</v>
      </c>
      <c r="Q68" s="23" t="s">
        <v>171</v>
      </c>
    </row>
    <row r="69" spans="1:17" s="23" customFormat="1" ht="15">
      <c r="A69" s="23" t="s">
        <v>144</v>
      </c>
      <c r="B69" s="26" t="s">
        <v>285</v>
      </c>
      <c r="C69" s="26"/>
      <c r="D69" s="23" t="str">
        <f t="shared" ca="1" si="33"/>
        <v>UC-LO_R-WH_Det_WOO_X0</v>
      </c>
      <c r="E69" s="23" t="str">
        <f t="shared" si="25"/>
        <v>RSDWH_Det</v>
      </c>
      <c r="F69" s="26"/>
      <c r="G69" s="23" t="str">
        <f t="shared" si="26"/>
        <v>RSDWH_Det</v>
      </c>
      <c r="H69" s="24">
        <v>1</v>
      </c>
      <c r="I69" s="33">
        <f t="shared" ca="1" si="34"/>
        <v>-5.3640446585630983E-3</v>
      </c>
      <c r="J69" s="33">
        <f t="shared" ca="1" si="35"/>
        <v>-4.2912357268504791E-3</v>
      </c>
      <c r="K69" s="33">
        <f t="shared" ca="1" si="36"/>
        <v>-1.4061521229743656E-3</v>
      </c>
      <c r="L69" s="33">
        <f t="shared" ca="1" si="37"/>
        <v>-4.6076792765624045E-4</v>
      </c>
      <c r="M69" s="33">
        <f t="shared" ca="1" si="38"/>
        <v>-5.3122925242801269E-6</v>
      </c>
      <c r="N69" s="33">
        <f t="shared" ca="1" si="39"/>
        <v>-6.1246562900047633E-8</v>
      </c>
      <c r="O69" s="25">
        <v>0</v>
      </c>
      <c r="P69" s="25">
        <v>5</v>
      </c>
      <c r="Q69" s="23" t="s">
        <v>175</v>
      </c>
    </row>
    <row r="70" spans="1:17" s="23" customFormat="1" ht="15">
      <c r="A70" s="23" t="s">
        <v>145</v>
      </c>
      <c r="B70" s="26" t="s">
        <v>285</v>
      </c>
      <c r="C70" s="26"/>
      <c r="D70" s="23" t="str">
        <f t="shared" ca="1" si="33"/>
        <v>UC-LO_R-WH_Det_HET_X0</v>
      </c>
      <c r="E70" s="23" t="str">
        <f t="shared" si="25"/>
        <v>RSDWH_Det</v>
      </c>
      <c r="F70" s="26"/>
      <c r="G70" s="23" t="str">
        <f t="shared" si="26"/>
        <v>RSDWH_Det</v>
      </c>
      <c r="H70" s="24">
        <v>1</v>
      </c>
      <c r="I70" s="33">
        <f t="shared" ca="1" si="34"/>
        <v>-5.083264098104916E-5</v>
      </c>
      <c r="J70" s="33">
        <f t="shared" ca="1" si="35"/>
        <v>-4.0666112784839329E-5</v>
      </c>
      <c r="K70" s="33">
        <f t="shared" ca="1" si="36"/>
        <v>-1.332547183733616E-5</v>
      </c>
      <c r="L70" s="33">
        <f t="shared" ca="1" si="37"/>
        <v>-4.3664906116583161E-6</v>
      </c>
      <c r="M70" s="33">
        <f t="shared" ca="1" si="38"/>
        <v>-5.0342209258447876E-8</v>
      </c>
      <c r="N70" s="33">
        <f t="shared" ca="1" si="39"/>
        <v>-5.8040615643482594E-10</v>
      </c>
      <c r="O70" s="24">
        <v>0</v>
      </c>
      <c r="P70" s="24">
        <v>5</v>
      </c>
      <c r="Q70" s="23" t="s">
        <v>172</v>
      </c>
    </row>
    <row r="71" spans="1:17" s="23" customFormat="1" ht="15">
      <c r="A71" s="26" t="s">
        <v>147</v>
      </c>
      <c r="B71" s="26" t="s">
        <v>285</v>
      </c>
      <c r="C71" s="26"/>
      <c r="D71" s="23" t="str">
        <f t="shared" ca="1" si="33"/>
        <v>UC-LO_R-WH_Det_SOL_X0</v>
      </c>
      <c r="E71" s="23" t="str">
        <f t="shared" si="25"/>
        <v>RSDWH_Det</v>
      </c>
      <c r="G71" s="23" t="str">
        <f t="shared" si="26"/>
        <v>RSDWH_Det</v>
      </c>
      <c r="H71" s="24">
        <v>1</v>
      </c>
      <c r="I71" s="33">
        <f t="shared" ca="1" si="34"/>
        <v>-6.1740992850085441E-2</v>
      </c>
      <c r="J71" s="33">
        <f t="shared" ca="1" si="35"/>
        <v>-4.9392794280068361E-2</v>
      </c>
      <c r="K71" s="33">
        <f t="shared" ca="1" si="36"/>
        <v>-1.6185030829692811E-2</v>
      </c>
      <c r="L71" s="33">
        <f t="shared" ca="1" si="37"/>
        <v>-5.3035109022737436E-3</v>
      </c>
      <c r="M71" s="33">
        <f t="shared" ca="1" si="38"/>
        <v>-6.1145317691482738E-5</v>
      </c>
      <c r="N71" s="33">
        <f t="shared" ca="1" si="39"/>
        <v>-7.0495751672528093E-7</v>
      </c>
      <c r="O71" s="25">
        <v>0</v>
      </c>
      <c r="P71" s="25">
        <v>5</v>
      </c>
      <c r="Q71" s="23" t="s">
        <v>173</v>
      </c>
    </row>
    <row r="72" spans="1:17" s="23" customFormat="1" ht="15">
      <c r="A72" s="26"/>
      <c r="C72" s="26"/>
      <c r="H72" s="24"/>
      <c r="I72" s="24"/>
      <c r="J72" s="24"/>
      <c r="K72" s="24"/>
      <c r="L72" s="24"/>
      <c r="M72" s="24"/>
      <c r="N72" s="24"/>
      <c r="O72" s="24"/>
      <c r="P72" s="24"/>
    </row>
    <row r="73" spans="1:17" s="23" customFormat="1" ht="15">
      <c r="C73" s="26"/>
      <c r="G73" s="20"/>
      <c r="H73" s="20" t="s">
        <v>289</v>
      </c>
      <c r="I73" s="24"/>
      <c r="J73" s="24"/>
      <c r="K73" s="24"/>
      <c r="L73" s="24"/>
      <c r="M73" s="24"/>
      <c r="N73" s="24"/>
      <c r="O73" s="24"/>
    </row>
    <row r="74" spans="1:17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9</v>
      </c>
      <c r="F74" s="6" t="s">
        <v>32</v>
      </c>
      <c r="G74" s="6" t="s">
        <v>10</v>
      </c>
      <c r="H74" s="8" t="s">
        <v>141</v>
      </c>
      <c r="I74" s="8">
        <v>2019</v>
      </c>
      <c r="J74" s="8">
        <v>2020</v>
      </c>
      <c r="K74" s="8">
        <v>2025</v>
      </c>
      <c r="L74" s="8">
        <v>2030</v>
      </c>
      <c r="M74" s="8">
        <v>2050</v>
      </c>
      <c r="N74" s="8">
        <v>2070</v>
      </c>
      <c r="O74" s="8" t="s">
        <v>140</v>
      </c>
      <c r="P74" s="8" t="s">
        <v>31</v>
      </c>
      <c r="Q74" s="6" t="s">
        <v>29</v>
      </c>
    </row>
    <row r="75" spans="1:17" s="23" customFormat="1" ht="15">
      <c r="A75" s="23" t="s">
        <v>142</v>
      </c>
      <c r="B75" s="23" t="s">
        <v>284</v>
      </c>
      <c r="C75" s="26"/>
      <c r="D75" s="23" t="str">
        <f t="shared" ref="D75:D87" ca="1" si="40">IF(SUM(I75:L75)=0,"\I: DISABLED","UC-UP_"&amp;A6)</f>
        <v>UC-UP_R-SH_Det_COA_X0</v>
      </c>
      <c r="E75" s="23" t="str">
        <f t="shared" ref="E75:E100" si="41">G75</f>
        <v>RSDSH_Det</v>
      </c>
      <c r="G75" s="23" t="str">
        <f t="shared" ref="G75:G100" si="42">B75</f>
        <v>RSDSH_Det</v>
      </c>
      <c r="H75" s="24">
        <v>1</v>
      </c>
      <c r="I75" s="34">
        <f t="shared" ref="I75:I87" ca="1" si="43">IF(L6="","",-L6)</f>
        <v>-8.607904836434023E-2</v>
      </c>
      <c r="J75" s="34">
        <f t="shared" ref="J75:J87" ca="1" si="44">IF(M6="","",-M6)</f>
        <v>-0.10329485803720828</v>
      </c>
      <c r="K75" s="34">
        <f t="shared" ref="K75:K87" ca="1" si="45">IF(N6="","",-N6)</f>
        <v>-0.25703066115114609</v>
      </c>
      <c r="L75" s="34">
        <f t="shared" ref="L75:L87" ca="1" si="46">IF(O6="","",-O6)</f>
        <v>-0.63957453475561976</v>
      </c>
      <c r="M75" s="34">
        <f t="shared" ref="M75:M87" ca="1" si="47">IF(P6="","",-P6)</f>
        <v>-1</v>
      </c>
      <c r="N75" s="34">
        <f t="shared" ref="N75:N87" ca="1" si="48">IF(Q6="","",-Q6)</f>
        <v>-1</v>
      </c>
      <c r="O75" s="24">
        <v>0</v>
      </c>
      <c r="P75" s="24">
        <v>5</v>
      </c>
      <c r="Q75" s="23" t="s">
        <v>177</v>
      </c>
    </row>
    <row r="76" spans="1:17" s="23" customFormat="1" ht="15">
      <c r="A76" s="23" t="s">
        <v>204</v>
      </c>
      <c r="B76" s="23" t="s">
        <v>284</v>
      </c>
      <c r="C76" s="26"/>
      <c r="D76" s="23" t="str">
        <f t="shared" ca="1" si="40"/>
        <v>\I: DISABLED</v>
      </c>
      <c r="E76" s="23" t="str">
        <f t="shared" si="41"/>
        <v>RSDSH_Det</v>
      </c>
      <c r="G76" s="23" t="str">
        <f t="shared" si="42"/>
        <v>RSDSH_Det</v>
      </c>
      <c r="H76" s="24">
        <v>1</v>
      </c>
      <c r="I76" s="34" t="str">
        <f t="shared" ca="1" si="43"/>
        <v/>
      </c>
      <c r="J76" s="34" t="str">
        <f t="shared" ca="1" si="44"/>
        <v/>
      </c>
      <c r="K76" s="34" t="str">
        <f t="shared" ca="1" si="45"/>
        <v/>
      </c>
      <c r="L76" s="34" t="str">
        <f t="shared" ca="1" si="46"/>
        <v/>
      </c>
      <c r="M76" s="34" t="str">
        <f t="shared" ca="1" si="47"/>
        <v/>
      </c>
      <c r="N76" s="34" t="str">
        <f t="shared" ca="1" si="48"/>
        <v/>
      </c>
      <c r="O76" s="24">
        <v>0</v>
      </c>
      <c r="P76" s="24">
        <v>5</v>
      </c>
      <c r="Q76" s="23" t="s">
        <v>178</v>
      </c>
    </row>
    <row r="77" spans="1:17" s="23" customFormat="1" ht="15">
      <c r="A77" s="23" t="s">
        <v>205</v>
      </c>
      <c r="B77" s="23" t="s">
        <v>284</v>
      </c>
      <c r="C77" s="26"/>
      <c r="D77" s="23" t="str">
        <f t="shared" ca="1" si="40"/>
        <v>\I: DISABLED</v>
      </c>
      <c r="E77" s="23" t="str">
        <f t="shared" si="41"/>
        <v>RSDSH_Det</v>
      </c>
      <c r="G77" s="23" t="str">
        <f t="shared" si="42"/>
        <v>RSDSH_Det</v>
      </c>
      <c r="H77" s="24">
        <v>1</v>
      </c>
      <c r="I77" s="34" t="str">
        <f t="shared" ca="1" si="43"/>
        <v/>
      </c>
      <c r="J77" s="34" t="str">
        <f t="shared" ca="1" si="44"/>
        <v/>
      </c>
      <c r="K77" s="34" t="str">
        <f t="shared" ca="1" si="45"/>
        <v/>
      </c>
      <c r="L77" s="34" t="str">
        <f t="shared" ca="1" si="46"/>
        <v/>
      </c>
      <c r="M77" s="34" t="str">
        <f t="shared" ca="1" si="47"/>
        <v/>
      </c>
      <c r="N77" s="34" t="str">
        <f t="shared" ca="1" si="48"/>
        <v/>
      </c>
      <c r="O77" s="24">
        <v>0</v>
      </c>
      <c r="P77" s="24">
        <v>5</v>
      </c>
      <c r="Q77" s="23" t="s">
        <v>179</v>
      </c>
    </row>
    <row r="78" spans="1:17" s="23" customFormat="1" ht="15">
      <c r="A78" s="23" t="s">
        <v>206</v>
      </c>
      <c r="B78" s="23" t="s">
        <v>284</v>
      </c>
      <c r="C78" s="26"/>
      <c r="D78" s="23" t="str">
        <f t="shared" ca="1" si="40"/>
        <v>UC-UP_R-SH_Det_LPG_X0</v>
      </c>
      <c r="E78" s="23" t="str">
        <f t="shared" si="41"/>
        <v>RSDSH_Det</v>
      </c>
      <c r="G78" s="23" t="str">
        <f t="shared" si="42"/>
        <v>RSDSH_Det</v>
      </c>
      <c r="H78" s="24">
        <v>1</v>
      </c>
      <c r="I78" s="34">
        <f t="shared" ca="1" si="43"/>
        <v>-3.357414589949341E-2</v>
      </c>
      <c r="J78" s="34">
        <f t="shared" ca="1" si="44"/>
        <v>-4.0288975079392088E-2</v>
      </c>
      <c r="K78" s="34">
        <f t="shared" ca="1" si="45"/>
        <v>-0.10025186246955292</v>
      </c>
      <c r="L78" s="34">
        <f t="shared" ca="1" si="46"/>
        <v>-0.24945871442023787</v>
      </c>
      <c r="M78" s="34">
        <f t="shared" ca="1" si="47"/>
        <v>-1</v>
      </c>
      <c r="N78" s="34">
        <f t="shared" ca="1" si="48"/>
        <v>-1</v>
      </c>
      <c r="O78" s="24">
        <v>0</v>
      </c>
      <c r="P78" s="24">
        <v>5</v>
      </c>
      <c r="Q78" s="23" t="s">
        <v>180</v>
      </c>
    </row>
    <row r="79" spans="1:17" s="23" customFormat="1" ht="15">
      <c r="A79" s="23" t="s">
        <v>207</v>
      </c>
      <c r="B79" s="23" t="s">
        <v>284</v>
      </c>
      <c r="C79" s="26"/>
      <c r="D79" s="23" t="str">
        <f t="shared" ca="1" si="40"/>
        <v>UC-UP_R-SH_Det_ELC_X0</v>
      </c>
      <c r="E79" s="23" t="str">
        <f t="shared" si="41"/>
        <v>RSDSH_Det</v>
      </c>
      <c r="G79" s="23" t="str">
        <f t="shared" si="42"/>
        <v>RSDSH_Det</v>
      </c>
      <c r="H79" s="24">
        <v>1</v>
      </c>
      <c r="I79" s="34">
        <f t="shared" ca="1" si="43"/>
        <v>-2.7713965829818003E-2</v>
      </c>
      <c r="J79" s="34">
        <f t="shared" ca="1" si="44"/>
        <v>-3.3256758995781607E-2</v>
      </c>
      <c r="K79" s="34">
        <f t="shared" ca="1" si="45"/>
        <v>-8.2753458544383277E-2</v>
      </c>
      <c r="L79" s="34">
        <f t="shared" ca="1" si="46"/>
        <v>-0.20591708596515976</v>
      </c>
      <c r="M79" s="34">
        <f t="shared" ca="1" si="47"/>
        <v>-1</v>
      </c>
      <c r="N79" s="34">
        <f t="shared" ca="1" si="48"/>
        <v>-1</v>
      </c>
      <c r="O79" s="24">
        <v>0</v>
      </c>
      <c r="P79" s="24">
        <v>5</v>
      </c>
      <c r="Q79" s="23" t="s">
        <v>181</v>
      </c>
    </row>
    <row r="80" spans="1:17" s="23" customFormat="1" ht="15">
      <c r="A80" s="23" t="s">
        <v>207</v>
      </c>
      <c r="B80" s="23" t="s">
        <v>284</v>
      </c>
      <c r="C80" s="26"/>
      <c r="D80" s="23" t="str">
        <f t="shared" ca="1" si="40"/>
        <v>UC-UP_R-SH_Det_ELC_X1</v>
      </c>
      <c r="E80" s="23" t="str">
        <f t="shared" si="41"/>
        <v>RSDSH_Det</v>
      </c>
      <c r="G80" s="23" t="str">
        <f t="shared" si="42"/>
        <v>RSDSH_Det</v>
      </c>
      <c r="H80" s="24">
        <v>1</v>
      </c>
      <c r="I80" s="34">
        <f t="shared" ca="1" si="43"/>
        <v>-2.679709417771289E-2</v>
      </c>
      <c r="J80" s="34">
        <f t="shared" ca="1" si="44"/>
        <v>-3.2156513013255471E-2</v>
      </c>
      <c r="K80" s="34">
        <f t="shared" ca="1" si="45"/>
        <v>-8.0015694461143844E-2</v>
      </c>
      <c r="L80" s="34">
        <f t="shared" ca="1" si="46"/>
        <v>-0.19910465284155343</v>
      </c>
      <c r="M80" s="34">
        <f t="shared" ca="1" si="47"/>
        <v>-1</v>
      </c>
      <c r="N80" s="34">
        <f t="shared" ca="1" si="48"/>
        <v>-1</v>
      </c>
      <c r="O80" s="24">
        <v>0</v>
      </c>
      <c r="P80" s="24">
        <v>5</v>
      </c>
      <c r="Q80" s="23" t="s">
        <v>182</v>
      </c>
    </row>
    <row r="81" spans="1:20" s="23" customFormat="1" ht="15">
      <c r="A81" s="23" t="s">
        <v>208</v>
      </c>
      <c r="B81" s="23" t="s">
        <v>284</v>
      </c>
      <c r="C81" s="26"/>
      <c r="D81" s="23" t="str">
        <f t="shared" ca="1" si="40"/>
        <v>UC-UP_R-SH_Det_KER_X0</v>
      </c>
      <c r="E81" s="23" t="str">
        <f t="shared" si="41"/>
        <v>RSDSH_Det</v>
      </c>
      <c r="G81" s="23" t="str">
        <f t="shared" si="42"/>
        <v>RSDSH_Det</v>
      </c>
      <c r="H81" s="24">
        <v>1</v>
      </c>
      <c r="I81" s="34">
        <f t="shared" ca="1" si="43"/>
        <v>-0.7359624262338873</v>
      </c>
      <c r="J81" s="34">
        <f t="shared" ca="1" si="44"/>
        <v>-0.88315491148066483</v>
      </c>
      <c r="K81" s="34">
        <f t="shared" ca="1" si="45"/>
        <v>-1</v>
      </c>
      <c r="L81" s="34">
        <f t="shared" ca="1" si="46"/>
        <v>-1</v>
      </c>
      <c r="M81" s="34">
        <f t="shared" ca="1" si="47"/>
        <v>-1</v>
      </c>
      <c r="N81" s="34">
        <f t="shared" ca="1" si="48"/>
        <v>-1</v>
      </c>
      <c r="O81" s="24">
        <v>0</v>
      </c>
      <c r="P81" s="24">
        <v>5</v>
      </c>
      <c r="Q81" s="23" t="s">
        <v>183</v>
      </c>
    </row>
    <row r="82" spans="1:20" s="23" customFormat="1" ht="15">
      <c r="A82" s="23" t="s">
        <v>209</v>
      </c>
      <c r="B82" s="23" t="s">
        <v>284</v>
      </c>
      <c r="C82" s="26"/>
      <c r="D82" s="23" t="str">
        <f t="shared" ca="1" si="40"/>
        <v>UC-UP_R-SH_Det_GAS_X0</v>
      </c>
      <c r="E82" s="23" t="str">
        <f t="shared" si="41"/>
        <v>RSDSH_Det</v>
      </c>
      <c r="G82" s="23" t="str">
        <f t="shared" si="42"/>
        <v>RSDSH_Det</v>
      </c>
      <c r="H82" s="24">
        <v>1</v>
      </c>
      <c r="I82" s="34">
        <f t="shared" ca="1" si="43"/>
        <v>-0.1319516062858114</v>
      </c>
      <c r="J82" s="34">
        <f t="shared" ca="1" si="44"/>
        <v>-0.15834192754297369</v>
      </c>
      <c r="K82" s="34">
        <f t="shared" ca="1" si="45"/>
        <v>-0.39400538514373223</v>
      </c>
      <c r="L82" s="34">
        <f t="shared" ca="1" si="46"/>
        <v>-0.98041147996085165</v>
      </c>
      <c r="M82" s="34">
        <f t="shared" ca="1" si="47"/>
        <v>-1</v>
      </c>
      <c r="N82" s="34">
        <f t="shared" ca="1" si="48"/>
        <v>-1</v>
      </c>
      <c r="O82" s="24">
        <v>0</v>
      </c>
      <c r="P82" s="24">
        <v>5</v>
      </c>
      <c r="Q82" s="23" t="s">
        <v>184</v>
      </c>
    </row>
    <row r="83" spans="1:20" ht="15">
      <c r="A83" s="23" t="s">
        <v>143</v>
      </c>
      <c r="B83" s="23" t="s">
        <v>284</v>
      </c>
      <c r="D83" s="23" t="str">
        <f t="shared" ca="1" si="40"/>
        <v>UC-UP_R-SH_Det_PEA_X0</v>
      </c>
      <c r="E83" s="23" t="str">
        <f t="shared" si="41"/>
        <v>RSDSH_Det</v>
      </c>
      <c r="G83" s="23" t="str">
        <f t="shared" si="42"/>
        <v>RSDSH_Det</v>
      </c>
      <c r="H83" s="24">
        <v>1</v>
      </c>
      <c r="I83" s="34">
        <f t="shared" ca="1" si="43"/>
        <v>-0.10237298044303972</v>
      </c>
      <c r="J83" s="34">
        <f t="shared" ca="1" si="44"/>
        <v>-0.12284757653164766</v>
      </c>
      <c r="K83" s="34">
        <f t="shared" ca="1" si="45"/>
        <v>-0.30568408163522948</v>
      </c>
      <c r="L83" s="34">
        <f t="shared" ca="1" si="46"/>
        <v>-0.76063981401457414</v>
      </c>
      <c r="M83" s="34">
        <f t="shared" ca="1" si="47"/>
        <v>-1</v>
      </c>
      <c r="N83" s="34">
        <f t="shared" ca="1" si="48"/>
        <v>-1</v>
      </c>
      <c r="O83" s="24">
        <v>0</v>
      </c>
      <c r="P83" s="24">
        <v>5</v>
      </c>
      <c r="Q83" s="23" t="s">
        <v>185</v>
      </c>
    </row>
    <row r="84" spans="1:20" ht="15">
      <c r="A84" s="56" t="s">
        <v>174</v>
      </c>
      <c r="B84" s="23" t="s">
        <v>284</v>
      </c>
      <c r="D84" s="23" t="str">
        <f t="shared" ca="1" si="40"/>
        <v>UC-UP_R-SH_Det_SMF_X0</v>
      </c>
      <c r="E84" s="23" t="str">
        <f t="shared" si="41"/>
        <v>RSDSH_Det</v>
      </c>
      <c r="G84" s="23" t="str">
        <f t="shared" si="42"/>
        <v>RSDSH_Det</v>
      </c>
      <c r="H84" s="24">
        <v>1</v>
      </c>
      <c r="I84" s="34">
        <f t="shared" ca="1" si="43"/>
        <v>-0.12917752565772112</v>
      </c>
      <c r="J84" s="34">
        <f t="shared" ca="1" si="44"/>
        <v>-0.15501303078926532</v>
      </c>
      <c r="K84" s="34">
        <f t="shared" ca="1" si="45"/>
        <v>-0.38572202477354467</v>
      </c>
      <c r="L84" s="34">
        <f t="shared" ca="1" si="46"/>
        <v>-0.95979982868450653</v>
      </c>
      <c r="M84" s="34">
        <f t="shared" ca="1" si="47"/>
        <v>-1</v>
      </c>
      <c r="N84" s="34">
        <f t="shared" ca="1" si="48"/>
        <v>-1</v>
      </c>
      <c r="O84" s="24">
        <v>0</v>
      </c>
      <c r="P84" s="24">
        <v>5</v>
      </c>
      <c r="Q84" s="23" t="s">
        <v>186</v>
      </c>
    </row>
    <row r="85" spans="1:20" ht="15">
      <c r="A85" s="23" t="s">
        <v>144</v>
      </c>
      <c r="B85" s="23" t="s">
        <v>284</v>
      </c>
      <c r="D85" s="23" t="str">
        <f t="shared" ca="1" si="40"/>
        <v>UC-UP_R-SH_Det_WOO_X0</v>
      </c>
      <c r="E85" s="23" t="str">
        <f t="shared" si="41"/>
        <v>RSDSH_Det</v>
      </c>
      <c r="G85" s="23" t="str">
        <f t="shared" si="42"/>
        <v>RSDSH_Det</v>
      </c>
      <c r="H85" s="24">
        <v>1</v>
      </c>
      <c r="I85" s="34">
        <f t="shared" ca="1" si="43"/>
        <v>-1.8276668715992924E-2</v>
      </c>
      <c r="J85" s="34">
        <f t="shared" ca="1" si="44"/>
        <v>-2.1932002459191507E-2</v>
      </c>
      <c r="K85" s="34">
        <f t="shared" ca="1" si="45"/>
        <v>-5.4573840359255409E-2</v>
      </c>
      <c r="L85" s="34">
        <f t="shared" ca="1" si="46"/>
        <v>-0.13579717844274239</v>
      </c>
      <c r="M85" s="34">
        <f t="shared" ca="1" si="47"/>
        <v>-1</v>
      </c>
      <c r="N85" s="34">
        <f t="shared" ca="1" si="48"/>
        <v>-1</v>
      </c>
      <c r="O85" s="24">
        <v>0</v>
      </c>
      <c r="P85" s="24">
        <v>5</v>
      </c>
      <c r="Q85" s="23" t="s">
        <v>187</v>
      </c>
    </row>
    <row r="86" spans="1:20" ht="15">
      <c r="A86" s="23" t="s">
        <v>145</v>
      </c>
      <c r="B86" s="26" t="s">
        <v>284</v>
      </c>
      <c r="D86" s="23" t="str">
        <f t="shared" ca="1" si="40"/>
        <v>UC-UP_R-SH_Det_HET_X0</v>
      </c>
      <c r="E86" s="23" t="str">
        <f t="shared" si="41"/>
        <v>RSDSH_Det</v>
      </c>
      <c r="G86" s="23" t="str">
        <f t="shared" si="42"/>
        <v>RSDSH_Det</v>
      </c>
      <c r="H86" s="24">
        <v>1</v>
      </c>
      <c r="I86" s="34">
        <f t="shared" ca="1" si="43"/>
        <v>-3.0875237490068088E-3</v>
      </c>
      <c r="J86" s="34">
        <f t="shared" ca="1" si="44"/>
        <v>-3.7050284988081705E-3</v>
      </c>
      <c r="K86" s="34">
        <f t="shared" ca="1" si="45"/>
        <v>-9.2192965141543459E-3</v>
      </c>
      <c r="L86" s="34">
        <f t="shared" ca="1" si="46"/>
        <v>-2.2940559902100539E-2</v>
      </c>
      <c r="M86" s="34">
        <f t="shared" ca="1" si="47"/>
        <v>-0.87948600757017759</v>
      </c>
      <c r="N86" s="34">
        <f t="shared" ca="1" si="48"/>
        <v>-1</v>
      </c>
      <c r="O86" s="24">
        <v>0</v>
      </c>
      <c r="P86" s="24">
        <v>5</v>
      </c>
      <c r="Q86" s="23" t="s">
        <v>188</v>
      </c>
    </row>
    <row r="87" spans="1:20" ht="15.75" thickBot="1">
      <c r="A87" s="53" t="s">
        <v>146</v>
      </c>
      <c r="B87" s="53" t="s">
        <v>284</v>
      </c>
      <c r="D87" s="53" t="str">
        <f t="shared" ca="1" si="40"/>
        <v>UC-UP_R-SH_Det_GEO_X0</v>
      </c>
      <c r="E87" s="53" t="str">
        <f t="shared" si="41"/>
        <v>RSDSH_Det</v>
      </c>
      <c r="F87" s="58"/>
      <c r="G87" s="53" t="str">
        <f t="shared" si="42"/>
        <v>RSDSH_Det</v>
      </c>
      <c r="H87" s="54">
        <v>1</v>
      </c>
      <c r="I87" s="59">
        <f t="shared" ca="1" si="43"/>
        <v>-3.4184540300897077E-2</v>
      </c>
      <c r="J87" s="59">
        <f t="shared" ca="1" si="44"/>
        <v>-4.102144836107649E-2</v>
      </c>
      <c r="K87" s="59">
        <f t="shared" ca="1" si="45"/>
        <v>-0.10207449038583384</v>
      </c>
      <c r="L87" s="59">
        <f t="shared" ca="1" si="46"/>
        <v>-0.25399399591687805</v>
      </c>
      <c r="M87" s="59">
        <f t="shared" ca="1" si="47"/>
        <v>-1</v>
      </c>
      <c r="N87" s="59">
        <f t="shared" ca="1" si="48"/>
        <v>-1</v>
      </c>
      <c r="O87" s="54">
        <v>0</v>
      </c>
      <c r="P87" s="54">
        <v>5</v>
      </c>
      <c r="Q87" s="53" t="s">
        <v>189</v>
      </c>
      <c r="R87" s="58"/>
      <c r="S87" s="58"/>
      <c r="T87" s="58"/>
    </row>
    <row r="88" spans="1:20" ht="15.75" thickBot="1">
      <c r="A88" s="23" t="s">
        <v>142</v>
      </c>
      <c r="B88" s="26" t="s">
        <v>285</v>
      </c>
      <c r="D88" s="23" t="str">
        <f t="shared" ref="D88:D100" ca="1" si="49">IF(SUM(I88:L88)=0,"\I: DISABLED","UC-LO_"&amp;A21)</f>
        <v>UC-LO_R-WH_Det_COA_X0</v>
      </c>
      <c r="E88" s="23" t="str">
        <f t="shared" si="41"/>
        <v>RSDWH_Det</v>
      </c>
      <c r="G88" s="23" t="str">
        <f t="shared" si="42"/>
        <v>RSDWH_Det</v>
      </c>
      <c r="H88" s="24">
        <v>1</v>
      </c>
      <c r="I88" s="34">
        <f t="shared" ref="I88:I100" ca="1" si="50">IF(L21="","",-L21)</f>
        <v>-1.3450497652449912E-2</v>
      </c>
      <c r="J88" s="34">
        <f t="shared" ref="J88:J100" ca="1" si="51">IF(M21="","",-M21)</f>
        <v>-1.6140597182939895E-2</v>
      </c>
      <c r="K88" s="34">
        <f t="shared" ref="K88:K100" ca="1" si="52">IF(N21="","",-N21)</f>
        <v>-4.0162970782252998E-2</v>
      </c>
      <c r="L88" s="34">
        <f t="shared" ref="L88:L100" ca="1" si="53">IF(O21="","",-O21)</f>
        <v>-9.9938323456895753E-2</v>
      </c>
      <c r="M88" s="34">
        <f t="shared" ref="M88:M100" ca="1" si="54">IF(P21="","",-P21)</f>
        <v>-1</v>
      </c>
      <c r="N88" s="34">
        <f t="shared" ref="N88:N100" ca="1" si="55">IF(Q21="","",-Q21)</f>
        <v>-1</v>
      </c>
      <c r="O88" s="24">
        <v>0</v>
      </c>
      <c r="P88" s="24">
        <v>5</v>
      </c>
      <c r="Q88" s="23" t="s">
        <v>190</v>
      </c>
    </row>
    <row r="89" spans="1:20" ht="15.75" thickBot="1">
      <c r="A89" s="23" t="s">
        <v>204</v>
      </c>
      <c r="B89" s="26" t="s">
        <v>285</v>
      </c>
      <c r="D89" s="82" t="str">
        <f ca="1">"*"&amp;IF(SUM(I89:L89)=0,"\I: DISABLED","UC-LO_"&amp;A22)</f>
        <v>*UC-LO_R-WH_Det_BDL_X0</v>
      </c>
      <c r="E89" s="82" t="str">
        <f t="shared" si="41"/>
        <v>RSDWH_Det</v>
      </c>
      <c r="F89" s="82"/>
      <c r="G89" s="83" t="str">
        <f t="shared" si="42"/>
        <v>RSDWH_Det</v>
      </c>
      <c r="H89" s="82">
        <v>1</v>
      </c>
      <c r="I89" s="84">
        <f t="shared" ca="1" si="50"/>
        <v>-6.6573371980407222E-6</v>
      </c>
      <c r="J89" s="85">
        <f t="shared" ca="1" si="51"/>
        <v>-7.9888046376488673E-6</v>
      </c>
      <c r="K89" s="85">
        <f t="shared" ca="1" si="52"/>
        <v>-1.9878702355954428E-5</v>
      </c>
      <c r="L89" s="85">
        <f t="shared" ca="1" si="53"/>
        <v>-4.9464572646368515E-5</v>
      </c>
      <c r="M89" s="85">
        <f t="shared" ca="1" si="54"/>
        <v>-1.8963529965515921E-3</v>
      </c>
      <c r="N89" s="85">
        <f t="shared" ca="1" si="55"/>
        <v>-7.2701622497373775E-2</v>
      </c>
      <c r="O89" s="84">
        <v>0</v>
      </c>
      <c r="P89" s="84">
        <v>5</v>
      </c>
      <c r="Q89" s="84" t="s">
        <v>191</v>
      </c>
    </row>
    <row r="90" spans="1:20" ht="15">
      <c r="A90" s="23" t="s">
        <v>205</v>
      </c>
      <c r="B90" s="26" t="s">
        <v>285</v>
      </c>
      <c r="D90" s="82" t="str">
        <f ca="1">"*"&amp;IF(SUM(I90:L90)=0,"\I: DISABLED","UC-LO_"&amp;A23)</f>
        <v>*UC-LO_R-WH_Det_ETH_X0</v>
      </c>
      <c r="E90" s="82" t="str">
        <f t="shared" si="41"/>
        <v>RSDWH_Det</v>
      </c>
      <c r="F90" s="82"/>
      <c r="G90" s="83" t="str">
        <f t="shared" si="42"/>
        <v>RSDWH_Det</v>
      </c>
      <c r="H90" s="82">
        <v>1</v>
      </c>
      <c r="I90" s="84">
        <f t="shared" ca="1" si="50"/>
        <v>-7.5410098388607496E-6</v>
      </c>
      <c r="J90" s="85">
        <f t="shared" ca="1" si="51"/>
        <v>-9.0492118066328992E-6</v>
      </c>
      <c r="K90" s="85">
        <f t="shared" ca="1" si="52"/>
        <v>-2.2517334722680774E-5</v>
      </c>
      <c r="L90" s="85">
        <f t="shared" ca="1" si="53"/>
        <v>-5.6030334337141018E-5</v>
      </c>
      <c r="M90" s="85">
        <f t="shared" ca="1" si="54"/>
        <v>-2.1480685414518716E-3</v>
      </c>
      <c r="N90" s="85">
        <f t="shared" ca="1" si="55"/>
        <v>-8.235179235253183E-2</v>
      </c>
      <c r="O90" s="84">
        <v>0</v>
      </c>
      <c r="P90" s="84">
        <v>5</v>
      </c>
      <c r="Q90" s="84" t="s">
        <v>192</v>
      </c>
    </row>
    <row r="91" spans="1:20" ht="15">
      <c r="A91" s="23" t="s">
        <v>206</v>
      </c>
      <c r="B91" s="26" t="s">
        <v>285</v>
      </c>
      <c r="D91" s="23" t="str">
        <f t="shared" ca="1" si="49"/>
        <v>UC-LO_R-WH_Det_LPG_X0</v>
      </c>
      <c r="E91" s="23" t="str">
        <f t="shared" si="41"/>
        <v>RSDWH_Det</v>
      </c>
      <c r="G91" s="23" t="str">
        <f t="shared" si="42"/>
        <v>RSDWH_Det</v>
      </c>
      <c r="H91" s="24">
        <v>1</v>
      </c>
      <c r="I91" s="34">
        <f t="shared" ca="1" si="50"/>
        <v>-2.9532579028351144E-2</v>
      </c>
      <c r="J91" s="34">
        <f t="shared" ca="1" si="51"/>
        <v>-3.543909483402137E-2</v>
      </c>
      <c r="K91" s="34">
        <f t="shared" ca="1" si="52"/>
        <v>-8.8183808457392057E-2</v>
      </c>
      <c r="L91" s="34">
        <f t="shared" ca="1" si="53"/>
        <v>-0.21942953426069778</v>
      </c>
      <c r="M91" s="34">
        <f t="shared" ca="1" si="54"/>
        <v>-1</v>
      </c>
      <c r="N91" s="34">
        <f t="shared" ca="1" si="55"/>
        <v>-1</v>
      </c>
      <c r="O91" s="24">
        <v>0</v>
      </c>
      <c r="P91" s="24">
        <v>5</v>
      </c>
      <c r="Q91" s="23" t="s">
        <v>193</v>
      </c>
    </row>
    <row r="92" spans="1:20" ht="15">
      <c r="A92" s="23" t="s">
        <v>207</v>
      </c>
      <c r="B92" s="26" t="s">
        <v>285</v>
      </c>
      <c r="D92" s="23" t="str">
        <f t="shared" ca="1" si="49"/>
        <v>UC-LO_R-WH_Det_ELC_X0</v>
      </c>
      <c r="E92" s="23" t="str">
        <f t="shared" si="41"/>
        <v>RSDWH_Det</v>
      </c>
      <c r="G92" s="23" t="str">
        <f t="shared" si="42"/>
        <v>RSDWH_Det</v>
      </c>
      <c r="H92" s="24">
        <v>1</v>
      </c>
      <c r="I92" s="34">
        <f t="shared" ca="1" si="50"/>
        <v>-2.4609412704214875E-2</v>
      </c>
      <c r="J92" s="34">
        <f t="shared" ca="1" si="51"/>
        <v>-2.9531295245057848E-2</v>
      </c>
      <c r="K92" s="34">
        <f t="shared" ca="1" si="52"/>
        <v>-7.3483312584182336E-2</v>
      </c>
      <c r="L92" s="34">
        <f t="shared" ca="1" si="53"/>
        <v>-0.18284999636947258</v>
      </c>
      <c r="M92" s="34">
        <f t="shared" ca="1" si="54"/>
        <v>-1</v>
      </c>
      <c r="N92" s="34">
        <f t="shared" ca="1" si="55"/>
        <v>-1</v>
      </c>
      <c r="O92" s="24">
        <v>0</v>
      </c>
      <c r="P92" s="24">
        <v>5</v>
      </c>
      <c r="Q92" s="23" t="s">
        <v>194</v>
      </c>
    </row>
    <row r="93" spans="1:20" ht="15">
      <c r="A93" s="23" t="s">
        <v>207</v>
      </c>
      <c r="B93" s="26" t="s">
        <v>285</v>
      </c>
      <c r="D93" s="23" t="str">
        <f t="shared" ca="1" si="49"/>
        <v>UC-LO_R-WH_Det_ELC_X1</v>
      </c>
      <c r="E93" s="23" t="str">
        <f t="shared" si="41"/>
        <v>RSDWH_Det</v>
      </c>
      <c r="G93" s="23" t="str">
        <f t="shared" si="42"/>
        <v>RSDWH_Det</v>
      </c>
      <c r="H93" s="24">
        <v>1</v>
      </c>
      <c r="I93" s="34">
        <f t="shared" ca="1" si="50"/>
        <v>-7.8192009847984606E-2</v>
      </c>
      <c r="J93" s="34">
        <f t="shared" ca="1" si="51"/>
        <v>-9.3830411817581519E-2</v>
      </c>
      <c r="K93" s="34">
        <f t="shared" ca="1" si="52"/>
        <v>-0.23348009033392444</v>
      </c>
      <c r="L93" s="34">
        <f t="shared" ca="1" si="53"/>
        <v>-0.58097317837971074</v>
      </c>
      <c r="M93" s="34">
        <f t="shared" ca="1" si="54"/>
        <v>-1</v>
      </c>
      <c r="N93" s="34">
        <f t="shared" ca="1" si="55"/>
        <v>-1</v>
      </c>
      <c r="O93" s="24">
        <v>0</v>
      </c>
      <c r="P93" s="24">
        <v>5</v>
      </c>
      <c r="Q93" s="23" t="s">
        <v>195</v>
      </c>
    </row>
    <row r="94" spans="1:20" ht="15">
      <c r="A94" s="23" t="s">
        <v>208</v>
      </c>
      <c r="B94" s="26" t="s">
        <v>285</v>
      </c>
      <c r="D94" s="23" t="str">
        <f t="shared" ca="1" si="49"/>
        <v>UC-LO_R-WH_Det_KER_X0</v>
      </c>
      <c r="E94" s="23" t="str">
        <f t="shared" si="41"/>
        <v>RSDWH_Det</v>
      </c>
      <c r="G94" s="23" t="str">
        <f t="shared" si="42"/>
        <v>RSDWH_Det</v>
      </c>
      <c r="H94" s="24">
        <v>1</v>
      </c>
      <c r="I94" s="34">
        <f t="shared" ca="1" si="50"/>
        <v>-0.77127605550082257</v>
      </c>
      <c r="J94" s="34">
        <f t="shared" ca="1" si="51"/>
        <v>-0.92553126660098717</v>
      </c>
      <c r="K94" s="34">
        <f t="shared" ca="1" si="52"/>
        <v>-1</v>
      </c>
      <c r="L94" s="34">
        <f t="shared" ca="1" si="53"/>
        <v>-1</v>
      </c>
      <c r="M94" s="34">
        <f t="shared" ca="1" si="54"/>
        <v>-1</v>
      </c>
      <c r="N94" s="34">
        <f t="shared" ca="1" si="55"/>
        <v>-1</v>
      </c>
      <c r="O94" s="24">
        <v>0</v>
      </c>
      <c r="P94" s="24">
        <v>5</v>
      </c>
      <c r="Q94" s="23" t="s">
        <v>196</v>
      </c>
    </row>
    <row r="95" spans="1:20" ht="15">
      <c r="A95" s="23" t="s">
        <v>209</v>
      </c>
      <c r="B95" s="26" t="s">
        <v>285</v>
      </c>
      <c r="D95" s="23" t="str">
        <f t="shared" ca="1" si="49"/>
        <v>UC-LO_R-WH_Det_GAS_X0</v>
      </c>
      <c r="E95" s="23" t="str">
        <f t="shared" si="41"/>
        <v>RSDWH_Det</v>
      </c>
      <c r="G95" s="23" t="str">
        <f t="shared" si="42"/>
        <v>RSDWH_Det</v>
      </c>
      <c r="H95" s="24">
        <v>1</v>
      </c>
      <c r="I95" s="34">
        <f t="shared" ca="1" si="50"/>
        <v>-0.15209665270959594</v>
      </c>
      <c r="J95" s="34">
        <f t="shared" ca="1" si="51"/>
        <v>-0.18251598325151513</v>
      </c>
      <c r="K95" s="34">
        <f t="shared" ca="1" si="52"/>
        <v>-0.45415817144441012</v>
      </c>
      <c r="L95" s="34">
        <f t="shared" ca="1" si="53"/>
        <v>-1</v>
      </c>
      <c r="M95" s="34">
        <f t="shared" ca="1" si="54"/>
        <v>-1</v>
      </c>
      <c r="N95" s="34">
        <f t="shared" ca="1" si="55"/>
        <v>-1</v>
      </c>
      <c r="O95" s="24">
        <v>0</v>
      </c>
      <c r="P95" s="24">
        <v>5</v>
      </c>
      <c r="Q95" s="23" t="s">
        <v>197</v>
      </c>
    </row>
    <row r="96" spans="1:20" ht="15">
      <c r="A96" s="23" t="s">
        <v>143</v>
      </c>
      <c r="B96" s="26" t="s">
        <v>285</v>
      </c>
      <c r="D96" s="23" t="str">
        <f t="shared" ca="1" si="49"/>
        <v>UC-LO_R-WH_Det_PEA_X0</v>
      </c>
      <c r="E96" s="23" t="str">
        <f t="shared" si="41"/>
        <v>RSDWH_Det</v>
      </c>
      <c r="G96" s="23" t="str">
        <f t="shared" si="42"/>
        <v>RSDWH_Det</v>
      </c>
      <c r="H96" s="24">
        <v>1</v>
      </c>
      <c r="I96" s="34">
        <f t="shared" ca="1" si="50"/>
        <v>-3.0094788985099527E-2</v>
      </c>
      <c r="J96" s="34">
        <f t="shared" ca="1" si="51"/>
        <v>-3.6113746782119434E-2</v>
      </c>
      <c r="K96" s="34">
        <f t="shared" ca="1" si="52"/>
        <v>-8.9862558392883429E-2</v>
      </c>
      <c r="L96" s="34">
        <f t="shared" ca="1" si="53"/>
        <v>-0.22360680130017965</v>
      </c>
      <c r="M96" s="34">
        <f t="shared" ca="1" si="54"/>
        <v>-1</v>
      </c>
      <c r="N96" s="34">
        <f t="shared" ca="1" si="55"/>
        <v>-1</v>
      </c>
      <c r="O96" s="24">
        <v>0</v>
      </c>
      <c r="P96" s="24">
        <v>5</v>
      </c>
      <c r="Q96" s="23" t="s">
        <v>198</v>
      </c>
    </row>
    <row r="97" spans="1:17" ht="15">
      <c r="A97" s="56" t="s">
        <v>174</v>
      </c>
      <c r="B97" s="26" t="s">
        <v>285</v>
      </c>
      <c r="D97" s="23" t="str">
        <f t="shared" ca="1" si="49"/>
        <v>UC-LO_R-WH_Det_SMF_X0</v>
      </c>
      <c r="E97" s="23" t="str">
        <f t="shared" si="41"/>
        <v>RSDWH_Det</v>
      </c>
      <c r="G97" s="23" t="str">
        <f t="shared" si="42"/>
        <v>RSDWH_Det</v>
      </c>
      <c r="H97" s="24">
        <v>1</v>
      </c>
      <c r="I97" s="34">
        <f t="shared" ca="1" si="50"/>
        <v>-3.630514327386495E-2</v>
      </c>
      <c r="J97" s="34">
        <f t="shared" ca="1" si="51"/>
        <v>-4.3566171928637938E-2</v>
      </c>
      <c r="K97" s="34">
        <f t="shared" ca="1" si="52"/>
        <v>-0.10840657693346835</v>
      </c>
      <c r="L97" s="34">
        <f t="shared" ca="1" si="53"/>
        <v>-0.26975025351508791</v>
      </c>
      <c r="M97" s="34">
        <f t="shared" ca="1" si="54"/>
        <v>-1</v>
      </c>
      <c r="N97" s="34">
        <f t="shared" ca="1" si="55"/>
        <v>-1</v>
      </c>
      <c r="O97" s="24">
        <v>0</v>
      </c>
      <c r="P97" s="24">
        <v>5</v>
      </c>
      <c r="Q97" s="23" t="s">
        <v>199</v>
      </c>
    </row>
    <row r="98" spans="1:17" ht="15">
      <c r="A98" s="23" t="s">
        <v>144</v>
      </c>
      <c r="B98" s="26" t="s">
        <v>285</v>
      </c>
      <c r="D98" s="23" t="str">
        <f t="shared" ca="1" si="49"/>
        <v>UC-LO_R-WH_Det_WOO_X0</v>
      </c>
      <c r="E98" s="23" t="str">
        <f t="shared" si="41"/>
        <v>RSDWH_Det</v>
      </c>
      <c r="G98" s="23" t="str">
        <f t="shared" si="42"/>
        <v>RSDWH_Det</v>
      </c>
      <c r="H98" s="24">
        <v>1</v>
      </c>
      <c r="I98" s="34">
        <f t="shared" ca="1" si="50"/>
        <v>-8.0460669878446456E-3</v>
      </c>
      <c r="J98" s="34">
        <f t="shared" ca="1" si="51"/>
        <v>-9.6552803854135748E-3</v>
      </c>
      <c r="K98" s="34">
        <f t="shared" ca="1" si="52"/>
        <v>-2.4025427288632308E-2</v>
      </c>
      <c r="L98" s="34">
        <f t="shared" ca="1" si="53"/>
        <v>-5.9782951230849528E-2</v>
      </c>
      <c r="M98" s="34">
        <f t="shared" ca="1" si="54"/>
        <v>-1</v>
      </c>
      <c r="N98" s="34">
        <f t="shared" ca="1" si="55"/>
        <v>-1</v>
      </c>
      <c r="O98" s="24">
        <v>0</v>
      </c>
      <c r="P98" s="24">
        <v>5</v>
      </c>
      <c r="Q98" s="23" t="s">
        <v>200</v>
      </c>
    </row>
    <row r="99" spans="1:17" ht="15">
      <c r="A99" s="23" t="s">
        <v>145</v>
      </c>
      <c r="B99" s="26" t="s">
        <v>285</v>
      </c>
      <c r="D99" s="23" t="str">
        <f t="shared" ca="1" si="49"/>
        <v>UC-LO_R-WH_Det_HET_X0</v>
      </c>
      <c r="E99" s="23" t="str">
        <f t="shared" si="41"/>
        <v>RSDWH_Det</v>
      </c>
      <c r="G99" s="23" t="str">
        <f t="shared" si="42"/>
        <v>RSDWH_Det</v>
      </c>
      <c r="H99" s="24">
        <v>1</v>
      </c>
      <c r="I99" s="34">
        <f t="shared" ca="1" si="50"/>
        <v>-7.6248961471573736E-5</v>
      </c>
      <c r="J99" s="34">
        <f t="shared" ca="1" si="51"/>
        <v>-9.1498753765888475E-5</v>
      </c>
      <c r="K99" s="34">
        <f t="shared" ca="1" si="52"/>
        <v>-2.276781789707356E-4</v>
      </c>
      <c r="L99" s="34">
        <f t="shared" ca="1" si="53"/>
        <v>-5.6653616629646073E-4</v>
      </c>
      <c r="M99" s="34">
        <f t="shared" ca="1" si="54"/>
        <v>-2.1719636886219397E-2</v>
      </c>
      <c r="N99" s="34">
        <f t="shared" ca="1" si="55"/>
        <v>-0.83267874944874343</v>
      </c>
      <c r="O99" s="24">
        <v>0</v>
      </c>
      <c r="P99" s="24">
        <v>5</v>
      </c>
      <c r="Q99" s="23" t="s">
        <v>201</v>
      </c>
    </row>
    <row r="100" spans="1:17" ht="15">
      <c r="A100" s="26" t="s">
        <v>147</v>
      </c>
      <c r="B100" s="26" t="s">
        <v>285</v>
      </c>
      <c r="D100" s="23" t="str">
        <f t="shared" ca="1" si="49"/>
        <v>UC-LO_R-WH_Det_SOL_X0</v>
      </c>
      <c r="E100" s="23" t="str">
        <f t="shared" si="41"/>
        <v>RSDWH_Det</v>
      </c>
      <c r="G100" s="23" t="str">
        <f t="shared" si="42"/>
        <v>RSDWH_Det</v>
      </c>
      <c r="H100" s="24">
        <v>1</v>
      </c>
      <c r="I100" s="34">
        <f t="shared" ca="1" si="50"/>
        <v>-9.2611489275128162E-2</v>
      </c>
      <c r="J100" s="34">
        <f t="shared" ca="1" si="51"/>
        <v>-0.11113378713015379</v>
      </c>
      <c r="K100" s="34">
        <f t="shared" ca="1" si="52"/>
        <v>-0.27653642519170424</v>
      </c>
      <c r="L100" s="34">
        <f t="shared" ca="1" si="53"/>
        <v>-0.68811111753302145</v>
      </c>
      <c r="M100" s="34">
        <f t="shared" ca="1" si="54"/>
        <v>-1</v>
      </c>
      <c r="N100" s="34">
        <f t="shared" ca="1" si="55"/>
        <v>-1</v>
      </c>
      <c r="O100" s="24">
        <v>0</v>
      </c>
      <c r="P100" s="24">
        <v>5</v>
      </c>
      <c r="Q100" s="23" t="s">
        <v>202</v>
      </c>
    </row>
    <row r="101" spans="1:17" ht="15">
      <c r="J101" s="34" t="str">
        <f t="shared" ref="J101" si="56">IF(L34="","",-L34)</f>
        <v/>
      </c>
      <c r="K101" s="34" t="str">
        <f t="shared" ref="K101:O101" si="57">IF(M34="","",-M34)</f>
        <v/>
      </c>
      <c r="L101" s="34" t="str">
        <f t="shared" si="57"/>
        <v/>
      </c>
      <c r="M101" s="34" t="str">
        <f t="shared" si="57"/>
        <v/>
      </c>
      <c r="N101" s="34" t="str">
        <f t="shared" si="57"/>
        <v/>
      </c>
      <c r="O101" s="34" t="str">
        <f t="shared" si="57"/>
        <v/>
      </c>
    </row>
  </sheetData>
  <mergeCells count="5">
    <mergeCell ref="S3:V3"/>
    <mergeCell ref="E4:J4"/>
    <mergeCell ref="E19:I19"/>
    <mergeCell ref="L19:P19"/>
    <mergeCell ref="Y7:Z7"/>
  </mergeCells>
  <conditionalFormatting sqref="D46:D59 D62:D71">
    <cfRule type="containsText" dxfId="10" priority="4" operator="containsText" text="\I: DISABLED">
      <formula>NOT(ISERROR(SEARCH("\I: DISABLED",D46)))</formula>
    </cfRule>
  </conditionalFormatting>
  <conditionalFormatting sqref="D75:D88 D91:D100">
    <cfRule type="containsText" dxfId="9" priority="3" operator="containsText" text="\I: DISABLED">
      <formula>NOT(ISERROR(SEARCH("\I: DISABLED",D75)))</formula>
    </cfRule>
  </conditionalFormatting>
  <conditionalFormatting sqref="D89:E90">
    <cfRule type="containsText" dxfId="1" priority="2" operator="containsText" text="\I: DISABLED">
      <formula>NOT(ISERROR(SEARCH("\I: DISABLED",D89)))</formula>
    </cfRule>
  </conditionalFormatting>
  <conditionalFormatting sqref="D60:E61">
    <cfRule type="containsText" dxfId="0" priority="1" operator="containsText" text="\I: DISABLED">
      <formula>NOT(ISERROR(SEARCH("\I: DISABLED",D60)))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G12"/>
  <sheetViews>
    <sheetView zoomScaleNormal="100" workbookViewId="0">
      <selection activeCell="C18" sqref="C18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7">
      <c r="A3" s="20" t="s">
        <v>4</v>
      </c>
    </row>
    <row r="4" spans="1:7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7">
      <c r="A5" s="31" t="s">
        <v>45</v>
      </c>
      <c r="B5" s="31"/>
      <c r="C5" s="31" t="s">
        <v>5</v>
      </c>
      <c r="D5" s="31"/>
      <c r="E5" s="31">
        <v>1</v>
      </c>
      <c r="F5" s="31" t="s">
        <v>210</v>
      </c>
    </row>
    <row r="10" spans="1:7">
      <c r="A10" s="20" t="s">
        <v>13</v>
      </c>
    </row>
    <row r="11" spans="1:7" ht="15.75" thickBot="1">
      <c r="A11" s="8" t="s">
        <v>7</v>
      </c>
      <c r="B11" s="8" t="s">
        <v>0</v>
      </c>
      <c r="C11" s="8" t="s">
        <v>1</v>
      </c>
      <c r="D11" s="8" t="s">
        <v>2</v>
      </c>
      <c r="E11" s="8" t="s">
        <v>3</v>
      </c>
      <c r="F11" s="8" t="s">
        <v>6</v>
      </c>
      <c r="G11" s="8" t="s">
        <v>15</v>
      </c>
    </row>
    <row r="12" spans="1:7">
      <c r="A12" s="31" t="s">
        <v>45</v>
      </c>
      <c r="B12" s="31"/>
      <c r="C12" s="31" t="s">
        <v>14</v>
      </c>
      <c r="D12" s="31">
        <v>2018</v>
      </c>
      <c r="E12" s="31">
        <v>1</v>
      </c>
      <c r="F12" s="31" t="s">
        <v>210</v>
      </c>
      <c r="G12" s="31" t="s">
        <v>5</v>
      </c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>
      <selection activeCell="E14" sqref="E14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47</v>
      </c>
    </row>
    <row r="2" spans="1:8">
      <c r="A2" s="69" t="s">
        <v>51</v>
      </c>
      <c r="B2" s="70">
        <v>2018</v>
      </c>
      <c r="C2" s="71">
        <f ca="1">OFFSET(AF!$K$1,MATCH(Stock!$C2,AF!$C$2:$C$143,0),MATCH(Stock!L$1,AF!$L$1:$L$1,0))*Stock!L2*$H$2</f>
        <v>6.4931250328995624E-4</v>
      </c>
      <c r="H2" s="35">
        <v>31.536000000000001</v>
      </c>
    </row>
    <row r="3" spans="1:8">
      <c r="A3" s="72" t="s">
        <v>50</v>
      </c>
      <c r="B3" s="73">
        <v>2018</v>
      </c>
      <c r="C3" s="74">
        <f ca="1">OFFSET(AF!$K$1,MATCH(Stock!$C3,AF!$C$2:$C$143,0),MATCH(Stock!L$1,AF!$L$1:$L$1,0))*Stock!L3*$H$2</f>
        <v>2.7893367393956012</v>
      </c>
    </row>
    <row r="4" spans="1:8">
      <c r="A4" s="72" t="s">
        <v>54</v>
      </c>
      <c r="B4" s="73">
        <v>2018</v>
      </c>
      <c r="C4" s="74">
        <f ca="1">OFFSET(AF!$K$1,MATCH(Stock!$C4,AF!$C$2:$C$143,0),MATCH(Stock!L$1,AF!$L$1:$L$1,0))*Stock!L4*$H$2</f>
        <v>24.777195359761901</v>
      </c>
    </row>
    <row r="5" spans="1:8">
      <c r="A5" s="72" t="s">
        <v>55</v>
      </c>
      <c r="B5" s="73">
        <v>2018</v>
      </c>
      <c r="C5" s="74">
        <f ca="1">OFFSET(AF!$K$1,MATCH(Stock!$C5,AF!$C$2:$C$143,0),MATCH(Stock!L$1,AF!$L$1:$L$1,0))*Stock!L5*$H$2</f>
        <v>27.122274095072139</v>
      </c>
    </row>
    <row r="6" spans="1:8">
      <c r="A6" s="72" t="s">
        <v>52</v>
      </c>
      <c r="B6" s="73">
        <v>2018</v>
      </c>
      <c r="C6" s="74">
        <f ca="1">OFFSET(AF!$K$1,MATCH(Stock!$C6,AF!$C$2:$C$143,0),MATCH(Stock!L$1,AF!$L$1:$L$1,0))*Stock!L6*$H$2</f>
        <v>4.6579089188662591E-7</v>
      </c>
    </row>
    <row r="7" spans="1:8">
      <c r="A7" s="72" t="s">
        <v>57</v>
      </c>
      <c r="B7" s="73">
        <v>2018</v>
      </c>
      <c r="C7" s="74">
        <f ca="1">OFFSET(AF!$K$1,MATCH(Stock!$C7,AF!$C$2:$C$143,0),MATCH(Stock!L$1,AF!$L$1:$L$1,0))*Stock!L7*$H$2</f>
        <v>31.507941606452487</v>
      </c>
    </row>
    <row r="8" spans="1:8">
      <c r="A8" s="72" t="s">
        <v>62</v>
      </c>
      <c r="B8" s="73">
        <v>2018</v>
      </c>
      <c r="C8" s="74">
        <f ca="1">OFFSET(AF!$K$1,MATCH(Stock!$C8,AF!$C$2:$C$143,0),MATCH(Stock!L$1,AF!$L$1:$L$1,0))*Stock!L8*$H$2</f>
        <v>10.257829800422659</v>
      </c>
    </row>
    <row r="9" spans="1:8">
      <c r="A9" s="72" t="s">
        <v>61</v>
      </c>
      <c r="B9" s="73">
        <v>2018</v>
      </c>
      <c r="C9" s="74">
        <f ca="1">OFFSET(AF!$K$1,MATCH(Stock!$C9,AF!$C$2:$C$143,0),MATCH(Stock!L$1,AF!$L$1:$L$1,0))*Stock!L9*$H$2</f>
        <v>0.47129139417773591</v>
      </c>
    </row>
    <row r="10" spans="1:8">
      <c r="A10" s="72" t="s">
        <v>56</v>
      </c>
      <c r="B10" s="73">
        <v>2018</v>
      </c>
      <c r="C10" s="74">
        <f ca="1">OFFSET(AF!$K$1,MATCH(Stock!$C10,AF!$C$2:$C$143,0),MATCH(Stock!L$1,AF!$L$1:$L$1,0))*Stock!L10*$H$2</f>
        <v>7.0908933024293379</v>
      </c>
    </row>
    <row r="11" spans="1:8">
      <c r="A11" s="72" t="s">
        <v>53</v>
      </c>
      <c r="B11" s="73">
        <v>2018</v>
      </c>
      <c r="C11" s="74">
        <f ca="1">OFFSET(AF!$K$1,MATCH(Stock!$C11,AF!$C$2:$C$143,0),MATCH(Stock!L$1,AF!$L$1:$L$1,0))*Stock!L11*$H$2</f>
        <v>2.1281881614870066</v>
      </c>
    </row>
    <row r="12" spans="1:8">
      <c r="A12" s="72" t="s">
        <v>58</v>
      </c>
      <c r="B12" s="73">
        <v>2018</v>
      </c>
      <c r="C12" s="74">
        <f ca="1">OFFSET(AF!$K$1,MATCH(Stock!$C12,AF!$C$2:$C$143,0),MATCH(Stock!L$1,AF!$L$1:$L$1,0))*Stock!L12*$H$2</f>
        <v>5.0714380726831973E-2</v>
      </c>
    </row>
    <row r="13" spans="1:8">
      <c r="A13" s="72" t="s">
        <v>59</v>
      </c>
      <c r="B13" s="73">
        <v>2018</v>
      </c>
      <c r="C13" s="74">
        <f ca="1">OFFSET(AF!$K$1,MATCH(Stock!$C13,AF!$C$2:$C$143,0),MATCH(Stock!L$1,AF!$L$1:$L$1,0))*Stock!L13*$H$2</f>
        <v>1.4733870362223604</v>
      </c>
    </row>
    <row r="14" spans="1:8" ht="15.75" thickBot="1">
      <c r="A14" s="75" t="s">
        <v>60</v>
      </c>
      <c r="B14" s="76">
        <v>2018</v>
      </c>
      <c r="C14" s="77">
        <f ca="1">OFFSET(AF!$K$1,MATCH(Stock!$C14,AF!$C$2:$C$143,0),MATCH(Stock!L$1,AF!$L$1:$L$1,0))*Stock!L14*$H$2</f>
        <v>0.15966603989261513</v>
      </c>
    </row>
    <row r="15" spans="1:8">
      <c r="A15" t="s">
        <v>76</v>
      </c>
      <c r="B15" s="22">
        <v>2018</v>
      </c>
      <c r="C15" s="60">
        <f ca="1">OFFSET(AF!$K$1,MATCH(Stock!$C15,AF!$C$2:$C$143,0),MATCH(Stock!L$1,AF!$L$1:$L$1,0))*Stock!L15*$H$2</f>
        <v>9.058255356878313E-4</v>
      </c>
    </row>
    <row r="16" spans="1:8">
      <c r="A16" t="s">
        <v>75</v>
      </c>
      <c r="B16" s="22">
        <v>2018</v>
      </c>
      <c r="C16" s="60">
        <f ca="1">OFFSET(AF!$K$1,MATCH(Stock!$C16,AF!$C$2:$C$143,0),MATCH(Stock!L$1,AF!$L$1:$L$1,0))*Stock!L16*$H$2</f>
        <v>80.2599760994257</v>
      </c>
    </row>
    <row r="17" spans="1:3">
      <c r="A17" t="s">
        <v>79</v>
      </c>
      <c r="B17" s="22">
        <v>2018</v>
      </c>
      <c r="C17" s="60">
        <f ca="1">OFFSET(AF!$K$1,MATCH(Stock!$C17,AF!$C$2:$C$143,0),MATCH(Stock!L$1,AF!$L$1:$L$1,0))*Stock!L17*$H$2</f>
        <v>23.707217112675206</v>
      </c>
    </row>
    <row r="18" spans="1:3">
      <c r="A18" t="s">
        <v>80</v>
      </c>
      <c r="B18" s="22">
        <v>2018</v>
      </c>
      <c r="C18" s="60">
        <f ca="1">OFFSET(AF!$K$1,MATCH(Stock!$C18,AF!$C$2:$C$143,0),MATCH(Stock!L$1,AF!$L$1:$L$1,0))*Stock!L18*$H$2</f>
        <v>18.917308975955667</v>
      </c>
    </row>
    <row r="19" spans="1:3">
      <c r="A19" t="s">
        <v>77</v>
      </c>
      <c r="B19" s="22">
        <v>2018</v>
      </c>
      <c r="C19" s="60">
        <f ca="1">OFFSET(AF!$K$1,MATCH(Stock!$C19,AF!$C$2:$C$143,0),MATCH(Stock!L$1,AF!$L$1:$L$1,0))*Stock!L19*$H$2</f>
        <v>0</v>
      </c>
    </row>
    <row r="20" spans="1:3">
      <c r="A20" t="s">
        <v>82</v>
      </c>
      <c r="B20" s="22">
        <v>2018</v>
      </c>
      <c r="C20" s="60">
        <f ca="1">OFFSET(AF!$K$1,MATCH(Stock!$C20,AF!$C$2:$C$143,0),MATCH(Stock!L$1,AF!$L$1:$L$1,0))*Stock!L20*$H$2</f>
        <v>290.03411202293012</v>
      </c>
    </row>
    <row r="21" spans="1:3">
      <c r="A21" t="s">
        <v>87</v>
      </c>
      <c r="B21" s="22">
        <v>2018</v>
      </c>
      <c r="C21" s="60">
        <f ca="1">OFFSET(AF!$K$1,MATCH(Stock!$C21,AF!$C$2:$C$143,0),MATCH(Stock!L$1,AF!$L$1:$L$1,0))*Stock!L21*$H$2</f>
        <v>47.868653977737935</v>
      </c>
    </row>
    <row r="22" spans="1:3">
      <c r="A22" t="s">
        <v>86</v>
      </c>
      <c r="B22" s="22">
        <v>2018</v>
      </c>
      <c r="C22" s="60">
        <f ca="1">OFFSET(AF!$K$1,MATCH(Stock!$C22,AF!$C$2:$C$143,0),MATCH(Stock!L$1,AF!$L$1:$L$1,0))*Stock!L22*$H$2</f>
        <v>0.85450065468710501</v>
      </c>
    </row>
    <row r="23" spans="1:3">
      <c r="A23" t="s">
        <v>81</v>
      </c>
      <c r="B23" s="22">
        <v>2018</v>
      </c>
      <c r="C23" s="60">
        <f ca="1">OFFSET(AF!$K$1,MATCH(Stock!$C23,AF!$C$2:$C$143,0),MATCH(Stock!L$1,AF!$L$1:$L$1,0))*Stock!L23*$H$2</f>
        <v>205.40198590553368</v>
      </c>
    </row>
    <row r="24" spans="1:3">
      <c r="A24" t="s">
        <v>78</v>
      </c>
      <c r="B24" s="22">
        <v>2018</v>
      </c>
      <c r="C24" s="60">
        <f ca="1">OFFSET(AF!$K$1,MATCH(Stock!$C24,AF!$C$2:$C$143,0),MATCH(Stock!L$1,AF!$L$1:$L$1,0))*Stock!L24*$H$2</f>
        <v>8.3478080653556717</v>
      </c>
    </row>
    <row r="25" spans="1:3">
      <c r="A25" t="s">
        <v>83</v>
      </c>
      <c r="B25" s="22">
        <v>2018</v>
      </c>
      <c r="C25" s="60">
        <f ca="1">OFFSET(AF!$K$1,MATCH(Stock!$C25,AF!$C$2:$C$143,0),MATCH(Stock!L$1,AF!$L$1:$L$1,0))*Stock!L25*$H$2</f>
        <v>1.6120100580888945</v>
      </c>
    </row>
    <row r="26" spans="1:3">
      <c r="A26" t="s">
        <v>84</v>
      </c>
      <c r="B26" s="22">
        <v>2018</v>
      </c>
      <c r="C26" s="60">
        <f ca="1">OFFSET(AF!$K$1,MATCH(Stock!$C26,AF!$C$2:$C$143,0),MATCH(Stock!L$1,AF!$L$1:$L$1,0))*Stock!L26*$H$2</f>
        <v>45.686611366014667</v>
      </c>
    </row>
    <row r="27" spans="1:3" ht="15.75" thickBot="1">
      <c r="A27" s="75" t="s">
        <v>85</v>
      </c>
      <c r="B27" s="76">
        <v>2018</v>
      </c>
      <c r="C27" s="77">
        <f ca="1">OFFSET(AF!$K$1,MATCH(Stock!$C27,AF!$C$2:$C$143,0),MATCH(Stock!L$1,AF!$L$1:$L$1,0))*Stock!L27*$H$2</f>
        <v>2.1116851212557868</v>
      </c>
    </row>
    <row r="28" spans="1:3">
      <c r="A28" t="s">
        <v>101</v>
      </c>
      <c r="B28" s="22">
        <v>2018</v>
      </c>
      <c r="C28" s="60">
        <f ca="1">OFFSET(AF!$K$1,MATCH(Stock!$C28,AF!$C$2:$C$143,0),MATCH(Stock!L$1,AF!$L$1:$L$1,0))*Stock!L28*$H$2</f>
        <v>0</v>
      </c>
    </row>
    <row r="29" spans="1:3">
      <c r="A29" t="s">
        <v>100</v>
      </c>
      <c r="B29" s="22">
        <v>2018</v>
      </c>
      <c r="C29" s="60">
        <f ca="1">OFFSET(AF!$K$1,MATCH(Stock!$C29,AF!$C$2:$C$143,0),MATCH(Stock!L$1,AF!$L$1:$L$1,0))*Stock!L29*$H$2</f>
        <v>61.393976376738735</v>
      </c>
    </row>
    <row r="30" spans="1:3">
      <c r="A30" t="s">
        <v>104</v>
      </c>
      <c r="B30" s="22">
        <v>2018</v>
      </c>
      <c r="C30" s="60">
        <f ca="1">OFFSET(AF!$K$1,MATCH(Stock!$C30,AF!$C$2:$C$143,0),MATCH(Stock!L$1,AF!$L$1:$L$1,0))*Stock!L30*$H$2</f>
        <v>27.884453750198496</v>
      </c>
    </row>
    <row r="31" spans="1:3">
      <c r="A31" t="s">
        <v>105</v>
      </c>
      <c r="B31" s="22">
        <v>2018</v>
      </c>
      <c r="C31" s="60">
        <f ca="1">OFFSET(AF!$K$1,MATCH(Stock!$C31,AF!$C$2:$C$143,0),MATCH(Stock!L$1,AF!$L$1:$L$1,0))*Stock!L31*$H$2</f>
        <v>26.961941781504155</v>
      </c>
    </row>
    <row r="32" spans="1:3">
      <c r="A32" t="s">
        <v>102</v>
      </c>
      <c r="B32" s="22">
        <v>2018</v>
      </c>
      <c r="C32" s="60">
        <f ca="1">OFFSET(AF!$K$1,MATCH(Stock!$C32,AF!$C$2:$C$143,0),MATCH(Stock!L$1,AF!$L$1:$L$1,0))*Stock!L32*$H$2</f>
        <v>0</v>
      </c>
    </row>
    <row r="33" spans="1:7">
      <c r="A33" t="s">
        <v>107</v>
      </c>
      <c r="B33" s="22">
        <v>2018</v>
      </c>
      <c r="C33" s="60">
        <f ca="1">OFFSET(AF!$K$1,MATCH(Stock!$C33,AF!$C$2:$C$143,0),MATCH(Stock!L$1,AF!$L$1:$L$1,0))*Stock!L33*$H$2</f>
        <v>132.76333258599792</v>
      </c>
    </row>
    <row r="34" spans="1:7">
      <c r="A34" t="s">
        <v>112</v>
      </c>
      <c r="B34" s="22">
        <v>2018</v>
      </c>
      <c r="C34" s="60">
        <f ca="1">OFFSET(AF!$K$1,MATCH(Stock!$C34,AF!$C$2:$C$143,0),MATCH(Stock!L$1,AF!$L$1:$L$1,0))*Stock!L34*$H$2</f>
        <v>34.394833234822563</v>
      </c>
    </row>
    <row r="35" spans="1:7">
      <c r="A35" t="s">
        <v>111</v>
      </c>
      <c r="B35" s="22">
        <v>2018</v>
      </c>
      <c r="C35" s="60">
        <f ca="1">OFFSET(AF!$K$1,MATCH(Stock!$C35,AF!$C$2:$C$143,0),MATCH(Stock!L$1,AF!$L$1:$L$1,0))*Stock!L35*$H$2</f>
        <v>3.1065172595828812</v>
      </c>
    </row>
    <row r="36" spans="1:7">
      <c r="A36" t="s">
        <v>106</v>
      </c>
      <c r="B36" s="22">
        <v>2018</v>
      </c>
      <c r="C36" s="60">
        <f ca="1">OFFSET(AF!$K$1,MATCH(Stock!$C36,AF!$C$2:$C$143,0),MATCH(Stock!L$1,AF!$L$1:$L$1,0))*Stock!L36*$H$2</f>
        <v>740.48984408152717</v>
      </c>
    </row>
    <row r="37" spans="1:7">
      <c r="A37" t="s">
        <v>103</v>
      </c>
      <c r="B37" s="22">
        <v>2018</v>
      </c>
      <c r="C37" s="60">
        <f ca="1">OFFSET(AF!$K$1,MATCH(Stock!$C37,AF!$C$2:$C$143,0),MATCH(Stock!L$1,AF!$L$1:$L$1,0))*Stock!L37*$H$2</f>
        <v>33.780683872012567</v>
      </c>
    </row>
    <row r="38" spans="1:7">
      <c r="A38" t="s">
        <v>108</v>
      </c>
      <c r="B38" s="22">
        <v>2018</v>
      </c>
      <c r="C38" s="60">
        <f ca="1">OFFSET(AF!$K$1,MATCH(Stock!$C38,AF!$C$2:$C$143,0),MATCH(Stock!L$1,AF!$L$1:$L$1,0))*Stock!L38*$H$2</f>
        <v>6.3034411285415626</v>
      </c>
    </row>
    <row r="39" spans="1:7">
      <c r="A39" t="s">
        <v>109</v>
      </c>
      <c r="B39" s="22">
        <v>2018</v>
      </c>
      <c r="C39" s="60">
        <f ca="1">OFFSET(AF!$K$1,MATCH(Stock!$C39,AF!$C$2:$C$143,0),MATCH(Stock!L$1,AF!$L$1:$L$1,0))*Stock!L39*$H$2</f>
        <v>129.97218665443734</v>
      </c>
    </row>
    <row r="40" spans="1:7" ht="15.75" thickBot="1">
      <c r="A40" s="75" t="s">
        <v>110</v>
      </c>
      <c r="B40" s="76">
        <v>2018</v>
      </c>
      <c r="C40" s="77">
        <f ca="1">OFFSET(AF!$K$1,MATCH(Stock!$C40,AF!$C$2:$C$143,0),MATCH(Stock!L$1,AF!$L$1:$L$1,0))*Stock!L40*$H$2</f>
        <v>10.330825671479902</v>
      </c>
    </row>
    <row r="41" spans="1:7">
      <c r="A41" t="s">
        <v>64</v>
      </c>
      <c r="B41" s="22">
        <v>2018</v>
      </c>
      <c r="C41" s="60">
        <f ca="1">OFFSET(AF!$K$1,MATCH(Stock!$C41,AF!$C$2:$C$143,0),MATCH(Stock!L$1,AF!$L$1:$L$1,0))*Stock!L41*$H$2</f>
        <v>1.3806535090174024E-3</v>
      </c>
    </row>
    <row r="42" spans="1:7">
      <c r="A42" t="s">
        <v>63</v>
      </c>
      <c r="B42" s="22">
        <v>2018</v>
      </c>
      <c r="C42" s="60">
        <f ca="1">OFFSET(AF!$K$1,MATCH(Stock!$C42,AF!$C$2:$C$143,0),MATCH(Stock!L$1,AF!$L$1:$L$1,0))*Stock!L42*$H$2</f>
        <v>9.8541909970023836E-2</v>
      </c>
    </row>
    <row r="43" spans="1:7">
      <c r="A43" t="s">
        <v>67</v>
      </c>
      <c r="B43" s="22">
        <v>2018</v>
      </c>
      <c r="C43" s="60">
        <f ca="1">OFFSET(AF!$K$1,MATCH(Stock!$C43,AF!$C$2:$C$143,0),MATCH(Stock!L$1,AF!$L$1:$L$1,0))*Stock!L43*$H$2</f>
        <v>15.479866864639591</v>
      </c>
    </row>
    <row r="44" spans="1:7">
      <c r="A44" t="s">
        <v>68</v>
      </c>
      <c r="B44" s="22">
        <v>2018</v>
      </c>
      <c r="C44" s="60">
        <f ca="1">OFFSET(AF!$K$1,MATCH(Stock!$C44,AF!$C$2:$C$143,0),MATCH(Stock!L$1,AF!$L$1:$L$1,0))*Stock!L44*$H$2</f>
        <v>47.42925990362636</v>
      </c>
    </row>
    <row r="45" spans="1:7">
      <c r="A45" t="s">
        <v>65</v>
      </c>
      <c r="B45" s="22">
        <v>2018</v>
      </c>
      <c r="C45" s="60">
        <f ca="1">OFFSET(AF!$K$1,MATCH(Stock!$C45,AF!$C$2:$C$143,0),MATCH(Stock!L$1,AF!$L$1:$L$1,0))*Stock!L45*$H$2</f>
        <v>1.2475651887892808E-3</v>
      </c>
    </row>
    <row r="46" spans="1:7">
      <c r="A46" t="s">
        <v>70</v>
      </c>
      <c r="B46" s="22">
        <v>2018</v>
      </c>
      <c r="C46" s="60">
        <f ca="1">OFFSET(AF!$K$1,MATCH(Stock!$C46,AF!$C$2:$C$143,0),MATCH(Stock!L$1,AF!$L$1:$L$1,0))*Stock!L46*$H$2</f>
        <v>18.743469602673013</v>
      </c>
    </row>
    <row r="47" spans="1:7">
      <c r="A47" t="s">
        <v>74</v>
      </c>
      <c r="B47" s="22">
        <v>2018</v>
      </c>
      <c r="C47" s="60">
        <f ca="1">OFFSET(AF!$K$1,MATCH(Stock!$C47,AF!$C$2:$C$143,0),MATCH(Stock!L$1,AF!$L$1:$L$1,0))*Stock!L47*$H$2</f>
        <v>0.12767424458931906</v>
      </c>
      <c r="F47" s="35"/>
      <c r="G47" s="35"/>
    </row>
    <row r="48" spans="1:7">
      <c r="A48" t="s">
        <v>69</v>
      </c>
      <c r="B48" s="22">
        <v>2018</v>
      </c>
      <c r="C48" s="60">
        <f ca="1">OFFSET(AF!$K$1,MATCH(Stock!$C48,AF!$C$2:$C$143,0),MATCH(Stock!L$1,AF!$L$1:$L$1,0))*Stock!L48*$H$2</f>
        <v>1.864543957467671</v>
      </c>
      <c r="F48" s="35"/>
      <c r="G48" s="35"/>
    </row>
    <row r="49" spans="1:7">
      <c r="A49" t="s">
        <v>66</v>
      </c>
      <c r="B49" s="22">
        <v>2018</v>
      </c>
      <c r="C49" s="60">
        <f ca="1">OFFSET(AF!$K$1,MATCH(Stock!$C49,AF!$C$2:$C$143,0),MATCH(Stock!L$1,AF!$L$1:$L$1,0))*Stock!L49*$H$2</f>
        <v>1.0563917129228235</v>
      </c>
      <c r="F49" s="35"/>
      <c r="G49" s="35"/>
    </row>
    <row r="50" spans="1:7">
      <c r="A50" t="s">
        <v>71</v>
      </c>
      <c r="B50" s="22">
        <v>2018</v>
      </c>
      <c r="C50" s="60">
        <f ca="1">OFFSET(AF!$K$1,MATCH(Stock!$C50,AF!$C$2:$C$143,0),MATCH(Stock!L$1,AF!$L$1:$L$1,0))*Stock!L50*$H$2</f>
        <v>5.4183615185575858E-3</v>
      </c>
      <c r="F50" s="35"/>
      <c r="G50" s="35"/>
    </row>
    <row r="51" spans="1:7">
      <c r="A51" t="s">
        <v>72</v>
      </c>
      <c r="B51" s="22">
        <v>2018</v>
      </c>
      <c r="C51" s="60">
        <f ca="1">OFFSET(AF!$K$1,MATCH(Stock!$C51,AF!$C$2:$C$143,0),MATCH(Stock!L$1,AF!$L$1:$L$1,0))*Stock!L51*$H$2</f>
        <v>0.16177800625175665</v>
      </c>
      <c r="F51" s="35"/>
      <c r="G51" s="35"/>
    </row>
    <row r="52" spans="1:7">
      <c r="A52" t="s">
        <v>138</v>
      </c>
      <c r="B52" s="22">
        <v>2018</v>
      </c>
      <c r="C52" s="60">
        <f ca="1">OFFSET(AF!$K$1,MATCH(Stock!$C52,AF!$C$2:$C$143,0),MATCH(Stock!L$1,AF!$L$1:$L$1,0))*Stock!L52*$H$2</f>
        <v>0.56280662922421099</v>
      </c>
      <c r="F52" s="35"/>
      <c r="G52" s="35"/>
    </row>
    <row r="53" spans="1:7" ht="15.75" thickBot="1">
      <c r="A53" s="75" t="s">
        <v>73</v>
      </c>
      <c r="B53" s="76">
        <v>2018</v>
      </c>
      <c r="C53" s="77">
        <f ca="1">OFFSET(AF!$K$1,MATCH(Stock!$C53,AF!$C$2:$C$143,0),MATCH(Stock!L$1,AF!$L$1:$L$1,0))*Stock!L53*$H$2</f>
        <v>8.3976112565309707E-2</v>
      </c>
      <c r="F53" s="35"/>
      <c r="G53" s="35"/>
    </row>
    <row r="54" spans="1:7">
      <c r="A54" t="s">
        <v>89</v>
      </c>
      <c r="B54" s="22">
        <v>2018</v>
      </c>
      <c r="C54" s="60">
        <f ca="1">OFFSET(AF!$K$1,MATCH(Stock!$C54,AF!$C$2:$C$143,0),MATCH(Stock!L$1,AF!$L$1:$L$1,0))*Stock!L54*$H$2</f>
        <v>2.4646387552562346E-3</v>
      </c>
      <c r="F54" s="35"/>
      <c r="G54" s="35"/>
    </row>
    <row r="55" spans="1:7">
      <c r="A55" t="s">
        <v>88</v>
      </c>
      <c r="B55" s="22">
        <v>2018</v>
      </c>
      <c r="C55" s="60">
        <f ca="1">OFFSET(AF!$K$1,MATCH(Stock!$C55,AF!$C$2:$C$143,0),MATCH(Stock!L$1,AF!$L$1:$L$1,0))*Stock!L55*$H$2</f>
        <v>5.5699993129945904</v>
      </c>
      <c r="F55" s="35"/>
      <c r="G55" s="35"/>
    </row>
    <row r="56" spans="1:7">
      <c r="A56" t="s">
        <v>92</v>
      </c>
      <c r="B56" s="22">
        <v>2018</v>
      </c>
      <c r="C56" s="60">
        <f ca="1">OFFSET(AF!$K$1,MATCH(Stock!$C56,AF!$C$2:$C$143,0),MATCH(Stock!L$1,AF!$L$1:$L$1,0))*Stock!L56*$H$2</f>
        <v>9.2078641309524905</v>
      </c>
      <c r="F56" s="35"/>
      <c r="G56" s="35"/>
    </row>
    <row r="57" spans="1:7">
      <c r="A57" t="s">
        <v>93</v>
      </c>
      <c r="B57" s="22">
        <v>2018</v>
      </c>
      <c r="C57" s="60">
        <f ca="1">OFFSET(AF!$K$1,MATCH(Stock!$C57,AF!$C$2:$C$143,0),MATCH(Stock!L$1,AF!$L$1:$L$1,0))*Stock!L57*$H$2</f>
        <v>29.237252196501533</v>
      </c>
      <c r="F57" s="35"/>
      <c r="G57" s="35"/>
    </row>
    <row r="58" spans="1:7">
      <c r="A58" t="s">
        <v>90</v>
      </c>
      <c r="B58" s="22">
        <v>2018</v>
      </c>
      <c r="C58" s="60">
        <f ca="1">OFFSET(AF!$K$1,MATCH(Stock!$C58,AF!$C$2:$C$143,0),MATCH(Stock!L$1,AF!$L$1:$L$1,0))*Stock!L58*$H$2</f>
        <v>6.2099024577189673E-4</v>
      </c>
      <c r="F58" s="35"/>
      <c r="G58" s="35"/>
    </row>
    <row r="59" spans="1:7">
      <c r="A59" t="s">
        <v>95</v>
      </c>
      <c r="B59" s="22">
        <v>2018</v>
      </c>
      <c r="C59" s="60">
        <f ca="1">OFFSET(AF!$K$1,MATCH(Stock!$C59,AF!$C$2:$C$143,0),MATCH(Stock!L$1,AF!$L$1:$L$1,0))*Stock!L59*$H$2</f>
        <v>120.82234642521925</v>
      </c>
      <c r="F59" s="35"/>
      <c r="G59" s="35"/>
    </row>
    <row r="60" spans="1:7">
      <c r="A60" t="s">
        <v>99</v>
      </c>
      <c r="B60" s="22">
        <v>2018</v>
      </c>
      <c r="C60" s="60">
        <f ca="1">OFFSET(AF!$K$1,MATCH(Stock!$C60,AF!$C$2:$C$143,0),MATCH(Stock!L$1,AF!$L$1:$L$1,0))*Stock!L60*$H$2</f>
        <v>4.5848846146630005E-2</v>
      </c>
      <c r="F60" s="35"/>
      <c r="G60" s="35"/>
    </row>
    <row r="61" spans="1:7">
      <c r="A61" t="s">
        <v>94</v>
      </c>
      <c r="B61" s="22">
        <v>2018</v>
      </c>
      <c r="C61" s="60">
        <f ca="1">OFFSET(AF!$K$1,MATCH(Stock!$C61,AF!$C$2:$C$143,0),MATCH(Stock!L$1,AF!$L$1:$L$1,0))*Stock!L61*$H$2</f>
        <v>79.206337018894615</v>
      </c>
      <c r="F61" s="35"/>
      <c r="G61" s="35"/>
    </row>
    <row r="62" spans="1:7">
      <c r="A62" t="s">
        <v>91</v>
      </c>
      <c r="B62" s="22">
        <v>2018</v>
      </c>
      <c r="C62" s="60">
        <f ca="1">OFFSET(AF!$K$1,MATCH(Stock!$C62,AF!$C$2:$C$143,0),MATCH(Stock!L$1,AF!$L$1:$L$1,0))*Stock!L62*$H$2</f>
        <v>3.8103038467691563</v>
      </c>
      <c r="F62" s="35"/>
      <c r="G62" s="35"/>
    </row>
    <row r="63" spans="1:7">
      <c r="A63" t="s">
        <v>96</v>
      </c>
      <c r="B63" s="22">
        <v>2018</v>
      </c>
      <c r="C63" s="60">
        <f ca="1">OFFSET(AF!$K$1,MATCH(Stock!$C63,AF!$C$2:$C$143,0),MATCH(Stock!L$1,AF!$L$1:$L$1,0))*Stock!L63*$H$2</f>
        <v>0.40767514297980423</v>
      </c>
      <c r="F63" s="35"/>
      <c r="G63" s="35"/>
    </row>
    <row r="64" spans="1:7">
      <c r="A64" t="s">
        <v>97</v>
      </c>
      <c r="B64" s="22">
        <v>2018</v>
      </c>
      <c r="C64" s="60">
        <f ca="1">OFFSET(AF!$K$1,MATCH(Stock!$C64,AF!$C$2:$C$143,0),MATCH(Stock!L$1,AF!$L$1:$L$1,0))*Stock!L64*$H$2</f>
        <v>8.7773613897295295</v>
      </c>
      <c r="F64" s="35"/>
      <c r="G64" s="35"/>
    </row>
    <row r="65" spans="1:3">
      <c r="A65" t="s">
        <v>226</v>
      </c>
      <c r="B65" s="22">
        <v>2018</v>
      </c>
      <c r="C65" s="60">
        <f ca="1">OFFSET(AF!$K$1,MATCH(Stock!$C65,AF!$C$2:$C$143,0),MATCH(Stock!L$1,AF!$L$1:$L$1,0))*Stock!L65*$H$2</f>
        <v>8.3159993635592802</v>
      </c>
    </row>
    <row r="66" spans="1:3" ht="15.75" thickBot="1">
      <c r="A66" s="75" t="s">
        <v>98</v>
      </c>
      <c r="B66" s="76">
        <v>2018</v>
      </c>
      <c r="C66" s="77">
        <f ca="1">OFFSET(AF!$K$1,MATCH(Stock!$C66,AF!$C$2:$C$143,0),MATCH(Stock!L$1,AF!$L$1:$L$1,0))*Stock!L66*$H$2</f>
        <v>0.30819671015773209</v>
      </c>
    </row>
    <row r="67" spans="1:3">
      <c r="A67" t="s">
        <v>114</v>
      </c>
      <c r="B67" s="22">
        <v>2018</v>
      </c>
      <c r="C67" s="60">
        <f ca="1">OFFSET(AF!$K$1,MATCH(Stock!$C67,AF!$C$2:$C$143,0),MATCH(Stock!L$1,AF!$L$1:$L$1,0))*Stock!L67*$H$2</f>
        <v>1.8565854032767505E-3</v>
      </c>
    </row>
    <row r="68" spans="1:3">
      <c r="A68" t="s">
        <v>113</v>
      </c>
      <c r="B68" s="22">
        <v>2018</v>
      </c>
      <c r="C68" s="60">
        <f ca="1">OFFSET(AF!$K$1,MATCH(Stock!$C68,AF!$C$2:$C$143,0),MATCH(Stock!L$1,AF!$L$1:$L$1,0))*Stock!L68*$H$2</f>
        <v>1.7868554702349573</v>
      </c>
    </row>
    <row r="69" spans="1:3">
      <c r="A69" t="s">
        <v>117</v>
      </c>
      <c r="B69" s="22">
        <v>2018</v>
      </c>
      <c r="C69" s="60">
        <f ca="1">OFFSET(AF!$K$1,MATCH(Stock!$C69,AF!$C$2:$C$143,0),MATCH(Stock!L$1,AF!$L$1:$L$1,0))*Stock!L69*$H$2</f>
        <v>6.8630257189474104</v>
      </c>
    </row>
    <row r="70" spans="1:3">
      <c r="A70" t="s">
        <v>118</v>
      </c>
      <c r="B70" s="22">
        <v>2018</v>
      </c>
      <c r="C70" s="60">
        <f ca="1">OFFSET(AF!$K$1,MATCH(Stock!$C70,AF!$C$2:$C$143,0),MATCH(Stock!L$1,AF!$L$1:$L$1,0))*Stock!L70*$H$2</f>
        <v>21.806037431807457</v>
      </c>
    </row>
    <row r="71" spans="1:3">
      <c r="A71" t="s">
        <v>115</v>
      </c>
      <c r="B71" s="22">
        <v>2018</v>
      </c>
      <c r="C71" s="60">
        <f ca="1">OFFSET(AF!$K$1,MATCH(Stock!$C71,AF!$C$2:$C$143,0),MATCH(Stock!L$1,AF!$L$1:$L$1,0))*Stock!L71*$H$2</f>
        <v>2.1030223310478601E-3</v>
      </c>
    </row>
    <row r="72" spans="1:3">
      <c r="A72" t="s">
        <v>120</v>
      </c>
      <c r="B72" s="22">
        <v>2018</v>
      </c>
      <c r="C72" s="60">
        <f ca="1">OFFSET(AF!$K$1,MATCH(Stock!$C72,AF!$C$2:$C$143,0),MATCH(Stock!L$1,AF!$L$1:$L$1,0))*Stock!L72*$H$2</f>
        <v>42.416422198201801</v>
      </c>
    </row>
    <row r="73" spans="1:3">
      <c r="A73" t="s">
        <v>124</v>
      </c>
      <c r="B73" s="22">
        <v>2018</v>
      </c>
      <c r="C73" s="60">
        <f ca="1">OFFSET(AF!$K$1,MATCH(Stock!$C73,AF!$C$2:$C$143,0),MATCH(Stock!L$1,AF!$L$1:$L$1,0))*Stock!L73*$H$2</f>
        <v>2.126416383487343E-2</v>
      </c>
    </row>
    <row r="74" spans="1:3">
      <c r="A74" t="s">
        <v>119</v>
      </c>
      <c r="B74" s="22">
        <v>2018</v>
      </c>
      <c r="C74" s="60">
        <f ca="1">OFFSET(AF!$K$1,MATCH(Stock!$C74,AF!$C$2:$C$143,0),MATCH(Stock!L$1,AF!$L$1:$L$1,0))*Stock!L74*$H$2</f>
        <v>215.09198406851334</v>
      </c>
    </row>
    <row r="75" spans="1:3">
      <c r="A75" t="s">
        <v>116</v>
      </c>
      <c r="B75" s="22">
        <v>2018</v>
      </c>
      <c r="C75" s="60">
        <f ca="1">OFFSET(AF!$K$1,MATCH(Stock!$C75,AF!$C$2:$C$143,0),MATCH(Stock!L$1,AF!$L$1:$L$1,0))*Stock!L75*$H$2</f>
        <v>8.2359888817544658</v>
      </c>
    </row>
    <row r="76" spans="1:3">
      <c r="A76" t="s">
        <v>121</v>
      </c>
      <c r="B76" s="22">
        <v>2018</v>
      </c>
      <c r="C76" s="60">
        <f ca="1">OFFSET(AF!$K$1,MATCH(Stock!$C76,AF!$C$2:$C$143,0),MATCH(Stock!L$1,AF!$L$1:$L$1,0))*Stock!L76*$H$2</f>
        <v>0.85999372856085576</v>
      </c>
    </row>
    <row r="77" spans="1:3">
      <c r="A77" t="s">
        <v>122</v>
      </c>
      <c r="B77" s="22">
        <v>2018</v>
      </c>
      <c r="C77" s="60">
        <f ca="1">OFFSET(AF!$K$1,MATCH(Stock!$C77,AF!$C$2:$C$143,0),MATCH(Stock!L$1,AF!$L$1:$L$1,0))*Stock!L77*$H$2</f>
        <v>10.124708582579515</v>
      </c>
    </row>
    <row r="78" spans="1:3">
      <c r="A78" t="s">
        <v>227</v>
      </c>
      <c r="B78" s="22">
        <v>2018</v>
      </c>
      <c r="C78" s="60">
        <f ca="1">OFFSET(AF!$K$1,MATCH(Stock!$C78,AF!$C$2:$C$143,0),MATCH(Stock!L$1,AF!$L$1:$L$1,0))*Stock!L78*$H$2</f>
        <v>25.827314142135862</v>
      </c>
    </row>
    <row r="79" spans="1:3">
      <c r="A79" t="s">
        <v>123</v>
      </c>
      <c r="B79" s="22">
        <v>2018</v>
      </c>
      <c r="C79" s="60">
        <f ca="1">OFFSET(AF!$K$1,MATCH(Stock!$C79,AF!$C$2:$C$143,0),MATCH(Stock!L$1,AF!$L$1:$L$1,0))*Stock!L79*$H$2</f>
        <v>1.6161397659841816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zoomScaleNormal="100" workbookViewId="0">
      <selection activeCell="K10" sqref="K10:L13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51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6.0216666124813967E-6</v>
      </c>
      <c r="E2" s="61"/>
    </row>
    <row r="3" spans="1:5">
      <c r="A3" s="63" t="str">
        <f>LEFT(B3,8)&amp;"*"</f>
        <v>R-SH_Apt*</v>
      </c>
      <c r="B3" s="72" t="s">
        <v>50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2.5868061726027795E-2</v>
      </c>
    </row>
    <row r="4" spans="1:5">
      <c r="A4" s="63" t="str">
        <f t="shared" ref="A4:A14" si="0">LEFT(B4,8)&amp;"*"</f>
        <v>R-SH_Apt*</v>
      </c>
      <c r="B4" s="72" t="s">
        <v>54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0.22978151397491361</v>
      </c>
    </row>
    <row r="5" spans="1:5">
      <c r="A5" s="63" t="str">
        <f t="shared" si="0"/>
        <v>R-SH_Apt*</v>
      </c>
      <c r="B5" s="72" t="s">
        <v>55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0.25152956634185192</v>
      </c>
    </row>
    <row r="6" spans="1:5">
      <c r="A6" s="63" t="str">
        <f t="shared" si="0"/>
        <v>R-SH_Apt*</v>
      </c>
      <c r="B6" s="72" t="s">
        <v>52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4.3197034522822084E-9</v>
      </c>
    </row>
    <row r="7" spans="1:5">
      <c r="A7" s="63" t="str">
        <f t="shared" si="0"/>
        <v>R-SH_Apt*</v>
      </c>
      <c r="B7" s="72" t="s">
        <v>57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0.29220185817808386</v>
      </c>
    </row>
    <row r="8" spans="1:5">
      <c r="A8" s="63" t="str">
        <f t="shared" si="0"/>
        <v>R-SH_Apt*</v>
      </c>
      <c r="B8" s="72" t="s">
        <v>62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9.5130204505146018E-2</v>
      </c>
    </row>
    <row r="9" spans="1:5">
      <c r="A9" s="63" t="str">
        <f t="shared" si="0"/>
        <v>R-SH_Apt*</v>
      </c>
      <c r="B9" s="72" t="s">
        <v>61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4.3707146230673542E-3</v>
      </c>
    </row>
    <row r="10" spans="1:5">
      <c r="A10" s="63" t="str">
        <f t="shared" si="0"/>
        <v>R-SH_Apt*</v>
      </c>
      <c r="B10" s="72" t="s">
        <v>56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6.5760316081329304E-2</v>
      </c>
    </row>
    <row r="11" spans="1:5">
      <c r="A11" s="63" t="str">
        <f t="shared" si="0"/>
        <v>R-SH_Apt*</v>
      </c>
      <c r="B11" s="72" t="s">
        <v>53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1.9736628406463497E-2</v>
      </c>
    </row>
    <row r="12" spans="1:5">
      <c r="A12" s="63" t="str">
        <f t="shared" si="0"/>
        <v>R-SH_Apt*</v>
      </c>
      <c r="B12" s="72" t="s">
        <v>58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4.7032067247758152E-4</v>
      </c>
    </row>
    <row r="13" spans="1:5">
      <c r="A13" s="63" t="str">
        <f t="shared" si="0"/>
        <v>R-SH_Apt*</v>
      </c>
      <c r="B13" s="72" t="s">
        <v>59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1.3664060800198585E-2</v>
      </c>
    </row>
    <row r="14" spans="1:5" ht="15.75" thickBot="1">
      <c r="A14" s="54" t="str">
        <f t="shared" si="0"/>
        <v>R-SH_Apt*</v>
      </c>
      <c r="B14" s="75" t="s">
        <v>60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1.4807287041246713E-3</v>
      </c>
      <c r="D14" s="67">
        <f ca="1">SUM(C2:C14)</f>
        <v>1</v>
      </c>
    </row>
    <row r="15" spans="1:5">
      <c r="A15" s="24" t="str">
        <f>LEFT(B15,8)&amp;"*"</f>
        <v>R-SH_Att*</v>
      </c>
      <c r="B15" t="s">
        <v>76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1.2497545079851297E-6</v>
      </c>
    </row>
    <row r="16" spans="1:5">
      <c r="A16" s="24" t="str">
        <f>LEFT(B16,8)&amp;"*"</f>
        <v>R-SH_Att*</v>
      </c>
      <c r="B16" t="s">
        <v>75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0.11073353862216971</v>
      </c>
    </row>
    <row r="17" spans="1:4">
      <c r="A17" s="24" t="str">
        <f t="shared" ref="A17:A27" si="1">LEFT(B17,8)&amp;"*"</f>
        <v>R-SH_Att*</v>
      </c>
      <c r="B17" t="s">
        <v>79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3.270850764419013E-2</v>
      </c>
    </row>
    <row r="18" spans="1:4">
      <c r="A18" s="24" t="str">
        <f t="shared" si="1"/>
        <v>R-SH_Att*</v>
      </c>
      <c r="B18" t="s">
        <v>80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2.6099940043858221E-2</v>
      </c>
    </row>
    <row r="19" spans="1:4">
      <c r="A19" s="24" t="str">
        <f t="shared" si="1"/>
        <v>R-SH_Att*</v>
      </c>
      <c r="B19" t="s">
        <v>77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82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0.40015590716912308</v>
      </c>
    </row>
    <row r="21" spans="1:4">
      <c r="A21" s="24" t="str">
        <f t="shared" si="1"/>
        <v>R-SH_Att*</v>
      </c>
      <c r="B21" t="s">
        <v>87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6.6043695770214045E-2</v>
      </c>
    </row>
    <row r="22" spans="1:4">
      <c r="A22" s="24" t="str">
        <f t="shared" si="1"/>
        <v>R-SH_Att*</v>
      </c>
      <c r="B22" t="s">
        <v>86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1.1789423053309494E-3</v>
      </c>
    </row>
    <row r="23" spans="1:4">
      <c r="A23" s="24" t="str">
        <f t="shared" si="1"/>
        <v>R-SH_Att*</v>
      </c>
      <c r="B23" t="s">
        <v>81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0.28339017583514486</v>
      </c>
    </row>
    <row r="24" spans="1:4">
      <c r="A24" s="24" t="str">
        <f t="shared" si="1"/>
        <v>R-SH_Att*</v>
      </c>
      <c r="B24" t="s">
        <v>78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1.1517351134896943E-2</v>
      </c>
    </row>
    <row r="25" spans="1:4">
      <c r="A25" s="24" t="str">
        <f t="shared" si="1"/>
        <v>R-SH_Att*</v>
      </c>
      <c r="B25" t="s">
        <v>83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2.224067171482623E-3</v>
      </c>
    </row>
    <row r="26" spans="1:4">
      <c r="A26" s="24" t="str">
        <f t="shared" si="1"/>
        <v>R-SH_Att*</v>
      </c>
      <c r="B26" t="s">
        <v>84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6.3033162855014147E-2</v>
      </c>
    </row>
    <row r="27" spans="1:4" ht="15.75" thickBot="1">
      <c r="A27" s="54" t="str">
        <f t="shared" si="1"/>
        <v>R-SH_Att*</v>
      </c>
      <c r="B27" s="75" t="s">
        <v>85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2.9134616940673622E-3</v>
      </c>
      <c r="D27" s="67">
        <f ca="1">SUM(C15:C27)</f>
        <v>1</v>
      </c>
    </row>
    <row r="28" spans="1:4">
      <c r="A28" s="24" t="str">
        <f>LEFT(B28,8)&amp;"*"</f>
        <v>R-SH_Det*</v>
      </c>
      <c r="B28" t="s">
        <v>101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100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5.0848840322285288E-2</v>
      </c>
    </row>
    <row r="30" spans="1:4">
      <c r="A30" s="24" t="str">
        <f t="shared" ref="A30:A40" si="2">LEFT(B30,8)&amp;"*"</f>
        <v>R-SH_Det*</v>
      </c>
      <c r="B30" t="s">
        <v>104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2.3094971524848337E-2</v>
      </c>
    </row>
    <row r="31" spans="1:4">
      <c r="A31" s="24" t="str">
        <f t="shared" si="2"/>
        <v>R-SH_Det*</v>
      </c>
      <c r="B31" t="s">
        <v>105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2.2330911814760743E-2</v>
      </c>
    </row>
    <row r="32" spans="1:4">
      <c r="A32" s="24" t="str">
        <f t="shared" si="2"/>
        <v>R-SH_Det*</v>
      </c>
      <c r="B32" t="s">
        <v>102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107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0.10995967190484283</v>
      </c>
    </row>
    <row r="34" spans="1:4">
      <c r="A34" s="24" t="str">
        <f t="shared" si="2"/>
        <v>R-SH_Det*</v>
      </c>
      <c r="B34" t="s">
        <v>112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2.8487116917414231E-2</v>
      </c>
    </row>
    <row r="35" spans="1:4">
      <c r="A35" s="24" t="str">
        <f t="shared" si="2"/>
        <v>R-SH_Det*</v>
      </c>
      <c r="B35" t="s">
        <v>111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2.572936457505674E-3</v>
      </c>
    </row>
    <row r="36" spans="1:4">
      <c r="A36" s="24" t="str">
        <f t="shared" si="2"/>
        <v>R-SH_Det*</v>
      </c>
      <c r="B36" t="s">
        <v>106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0.61330202186157279</v>
      </c>
    </row>
    <row r="37" spans="1:4">
      <c r="A37" s="24" t="str">
        <f t="shared" si="2"/>
        <v>R-SH_Det*</v>
      </c>
      <c r="B37" t="s">
        <v>103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2.7978454916244507E-2</v>
      </c>
    </row>
    <row r="38" spans="1:4">
      <c r="A38" s="24" t="str">
        <f t="shared" si="2"/>
        <v>R-SH_Det*</v>
      </c>
      <c r="B38" t="s">
        <v>108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5.2207511280793492E-3</v>
      </c>
    </row>
    <row r="39" spans="1:4">
      <c r="A39" s="24" t="str">
        <f t="shared" si="2"/>
        <v>R-SH_Det*</v>
      </c>
      <c r="B39" t="s">
        <v>109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0.10764793804810092</v>
      </c>
    </row>
    <row r="40" spans="1:4" ht="15.75" thickBot="1">
      <c r="A40" s="54" t="str">
        <f t="shared" si="2"/>
        <v>R-SH_Det*</v>
      </c>
      <c r="B40" s="75" t="s">
        <v>110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8.5563851043451798E-3</v>
      </c>
      <c r="D40" s="67">
        <f ca="1">SUM(C28:C40)</f>
        <v>0.99999999999999989</v>
      </c>
    </row>
    <row r="41" spans="1:4">
      <c r="A41" s="24" t="str">
        <f>LEFT(B41,8)&amp;"*"</f>
        <v>R-WH_Apt*</v>
      </c>
      <c r="B41" t="s">
        <v>64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1.6126048586920007E-5</v>
      </c>
    </row>
    <row r="42" spans="1:4">
      <c r="A42" s="24" t="str">
        <f>LEFT(B42,8)&amp;"*"</f>
        <v>R-WH_Apt*</v>
      </c>
      <c r="B42" t="s">
        <v>63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1.1509706219885989E-3</v>
      </c>
    </row>
    <row r="43" spans="1:4">
      <c r="A43" s="24" t="str">
        <f t="shared" ref="A43:A53" si="3">LEFT(B43,8)&amp;"*"</f>
        <v>R-WH_Apt*</v>
      </c>
      <c r="B43" t="s">
        <v>67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0.18080501990386399</v>
      </c>
    </row>
    <row r="44" spans="1:4">
      <c r="A44" s="24" t="str">
        <f t="shared" si="3"/>
        <v>R-WH_Apt*</v>
      </c>
      <c r="B44" t="s">
        <v>68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0.55397429163227885</v>
      </c>
    </row>
    <row r="45" spans="1:4">
      <c r="A45" s="24" t="str">
        <f t="shared" si="3"/>
        <v>R-WH_Apt*</v>
      </c>
      <c r="B45" t="s">
        <v>65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1.4571575502737083E-5</v>
      </c>
    </row>
    <row r="46" spans="1:4">
      <c r="A46" s="24" t="str">
        <f t="shared" si="3"/>
        <v>R-WH_Apt*</v>
      </c>
      <c r="B46" t="s">
        <v>70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0.21892393676330665</v>
      </c>
    </row>
    <row r="47" spans="1:4">
      <c r="A47" s="24" t="str">
        <f t="shared" si="3"/>
        <v>R-WH_Apt*</v>
      </c>
      <c r="B47" t="s">
        <v>74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1.4912366195418236E-3</v>
      </c>
    </row>
    <row r="48" spans="1:4">
      <c r="A48" s="24" t="str">
        <f t="shared" si="3"/>
        <v>R-WH_Apt*</v>
      </c>
      <c r="B48" t="s">
        <v>69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2.1777894492855547E-2</v>
      </c>
    </row>
    <row r="49" spans="1:4">
      <c r="A49" s="24" t="str">
        <f t="shared" si="3"/>
        <v>R-WH_Apt*</v>
      </c>
      <c r="B49" t="s">
        <v>66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1.2338667144327216E-2</v>
      </c>
    </row>
    <row r="50" spans="1:4">
      <c r="A50" s="24" t="str">
        <f t="shared" si="3"/>
        <v>R-WH_Apt*</v>
      </c>
      <c r="B50" t="s">
        <v>71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6.3286523765070123E-5</v>
      </c>
    </row>
    <row r="51" spans="1:4">
      <c r="A51" s="24" t="str">
        <f t="shared" si="3"/>
        <v>R-WH_Apt*</v>
      </c>
      <c r="B51" t="s">
        <v>72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1.8895689411368404E-3</v>
      </c>
    </row>
    <row r="52" spans="1:4">
      <c r="A52" s="24" t="str">
        <f t="shared" si="3"/>
        <v>R-WH_Apt*</v>
      </c>
      <c r="B52" t="s">
        <v>138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6.5735877891401522E-3</v>
      </c>
    </row>
    <row r="53" spans="1:4" ht="15.75" thickBot="1">
      <c r="A53" s="54" t="str">
        <f t="shared" si="3"/>
        <v>R-WH_Apt*</v>
      </c>
      <c r="B53" s="75" t="s">
        <v>73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9.808419437057896E-4</v>
      </c>
      <c r="D53" s="67">
        <f ca="1">SUM(C41:C53)</f>
        <v>1.0000000000000002</v>
      </c>
    </row>
    <row r="54" spans="1:4">
      <c r="A54" s="24" t="str">
        <f>LEFT(B54,8)&amp;"*"</f>
        <v>R-WH_Att*</v>
      </c>
      <c r="B54" t="s">
        <v>89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9.2755925615950171E-6</v>
      </c>
    </row>
    <row r="55" spans="1:4">
      <c r="A55" s="24" t="str">
        <f>LEFT(B55,8)&amp;"*"</f>
        <v>R-WH_Att*</v>
      </c>
      <c r="B55" t="s">
        <v>88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2.0962522027018381E-2</v>
      </c>
    </row>
    <row r="56" spans="1:4">
      <c r="A56" s="24" t="str">
        <f t="shared" ref="A56:A66" si="4">LEFT(B56,8)&amp;"*"</f>
        <v>R-WH_Att*</v>
      </c>
      <c r="B56" t="s">
        <v>92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3.4653514986361988E-2</v>
      </c>
    </row>
    <row r="57" spans="1:4">
      <c r="A57" s="24" t="str">
        <f t="shared" si="4"/>
        <v>R-WH_Att*</v>
      </c>
      <c r="B57" t="s">
        <v>93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0.1100335042679116</v>
      </c>
    </row>
    <row r="58" spans="1:4">
      <c r="A58" s="24" t="str">
        <f t="shared" si="4"/>
        <v>R-WH_Att*</v>
      </c>
      <c r="B58" t="s">
        <v>90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2.3370777937418368E-6</v>
      </c>
    </row>
    <row r="59" spans="1:4">
      <c r="A59" s="24" t="str">
        <f t="shared" si="4"/>
        <v>R-WH_Att*</v>
      </c>
      <c r="B59" t="s">
        <v>95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0.45471120479062144</v>
      </c>
    </row>
    <row r="60" spans="1:4">
      <c r="A60" s="24" t="str">
        <f t="shared" si="4"/>
        <v>R-WH_Att*</v>
      </c>
      <c r="B60" t="s">
        <v>99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1.7255072994710828E-4</v>
      </c>
    </row>
    <row r="61" spans="1:4">
      <c r="A61" s="24" t="str">
        <f t="shared" si="4"/>
        <v>R-WH_Att*</v>
      </c>
      <c r="B61" t="s">
        <v>94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0.29809062643229672</v>
      </c>
    </row>
    <row r="62" spans="1:4">
      <c r="A62" s="24" t="str">
        <f t="shared" si="4"/>
        <v>R-WH_Att*</v>
      </c>
      <c r="B62" t="s">
        <v>91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1.4339961969329041E-2</v>
      </c>
    </row>
    <row r="63" spans="1:4">
      <c r="A63" s="24" t="str">
        <f t="shared" si="4"/>
        <v>R-WH_Att*</v>
      </c>
      <c r="B63" t="s">
        <v>96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1.5342729297371303E-3</v>
      </c>
    </row>
    <row r="64" spans="1:4">
      <c r="A64" s="24" t="str">
        <f t="shared" si="4"/>
        <v>R-WH_Att*</v>
      </c>
      <c r="B64" t="s">
        <v>97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3.3033331088937717E-2</v>
      </c>
    </row>
    <row r="65" spans="1:4">
      <c r="A65" s="24" t="str">
        <f t="shared" si="4"/>
        <v>R-WH_Att*</v>
      </c>
      <c r="B65" t="s">
        <v>226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3.1297009216606261E-2</v>
      </c>
    </row>
    <row r="66" spans="1:4" ht="15.75" thickBot="1">
      <c r="A66" s="54" t="str">
        <f t="shared" si="4"/>
        <v>R-WH_Att*</v>
      </c>
      <c r="B66" s="75" t="s">
        <v>98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1.1598888908771995E-3</v>
      </c>
      <c r="D66" s="67">
        <f ca="1">SUM(C54:C66)</f>
        <v>1</v>
      </c>
    </row>
    <row r="67" spans="1:4">
      <c r="A67" s="24" t="str">
        <f>LEFT(B67,8)&amp;"*"</f>
        <v>R-WH_Det*</v>
      </c>
      <c r="B67" t="s">
        <v>114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5.5477809983672688E-6</v>
      </c>
    </row>
    <row r="68" spans="1:4">
      <c r="A68" s="24" t="str">
        <f>LEFT(B68,8)&amp;"*"</f>
        <v>R-WH_Det*</v>
      </c>
      <c r="B68" t="s">
        <v>113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5.3394165477667604E-3</v>
      </c>
    </row>
    <row r="69" spans="1:4">
      <c r="A69" s="24" t="str">
        <f t="shared" ref="A69:A79" si="5">LEFT(B69,8)&amp;"*"</f>
        <v>R-WH_Det*</v>
      </c>
      <c r="B69" t="s">
        <v>117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2.0507843920179063E-2</v>
      </c>
    </row>
    <row r="70" spans="1:4">
      <c r="A70" s="24" t="str">
        <f t="shared" si="5"/>
        <v>R-WH_Det*</v>
      </c>
      <c r="B70" t="s">
        <v>118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6.5160008206653838E-2</v>
      </c>
    </row>
    <row r="71" spans="1:4">
      <c r="A71" s="24" t="str">
        <f t="shared" si="5"/>
        <v>R-WH_Det*</v>
      </c>
      <c r="B71" t="s">
        <v>115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6.2841748657172917E-6</v>
      </c>
    </row>
    <row r="72" spans="1:4">
      <c r="A72" s="24" t="str">
        <f t="shared" si="5"/>
        <v>R-WH_Det*</v>
      </c>
      <c r="B72" t="s">
        <v>120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0.12674721059132996</v>
      </c>
    </row>
    <row r="73" spans="1:4">
      <c r="A73" s="24" t="str">
        <f t="shared" si="5"/>
        <v>R-WH_Det*</v>
      </c>
      <c r="B73" t="s">
        <v>124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6.3540801226311445E-5</v>
      </c>
    </row>
    <row r="74" spans="1:4">
      <c r="A74" s="24" t="str">
        <f t="shared" si="5"/>
        <v>R-WH_Det*</v>
      </c>
      <c r="B74" t="s">
        <v>119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0.64273004625068553</v>
      </c>
    </row>
    <row r="75" spans="1:4">
      <c r="A75" s="24" t="str">
        <f t="shared" si="5"/>
        <v>R-WH_Det*</v>
      </c>
      <c r="B75" t="s">
        <v>116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2.4610482523625955E-2</v>
      </c>
    </row>
    <row r="76" spans="1:4">
      <c r="A76" s="24" t="str">
        <f t="shared" si="5"/>
        <v>R-WH_Det*</v>
      </c>
      <c r="B76" t="s">
        <v>121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2.5698019911200068E-3</v>
      </c>
    </row>
    <row r="77" spans="1:4">
      <c r="A77" s="24" t="str">
        <f t="shared" si="5"/>
        <v>R-WH_Det*</v>
      </c>
      <c r="B77" t="s">
        <v>122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3.0254286061554125E-2</v>
      </c>
    </row>
    <row r="78" spans="1:4">
      <c r="A78" s="24" t="str">
        <f t="shared" si="5"/>
        <v>R-WH_Det*</v>
      </c>
      <c r="B78" t="s">
        <v>227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7.7176241062606801E-2</v>
      </c>
    </row>
    <row r="79" spans="1:4" ht="15.75" thickBot="1">
      <c r="A79" s="54" t="str">
        <f t="shared" si="5"/>
        <v>R-WH_Det*</v>
      </c>
      <c r="B79" s="75" t="s">
        <v>123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4.8292900873875165E-3</v>
      </c>
      <c r="D79" s="67">
        <f ca="1">SUM(C67:C79)</f>
        <v>0.99999999999999989</v>
      </c>
    </row>
    <row r="80" spans="1:4">
      <c r="C80" s="37"/>
    </row>
    <row r="81" spans="3:3">
      <c r="C81" s="37"/>
    </row>
    <row r="82" spans="3:3">
      <c r="C82" s="37"/>
    </row>
    <row r="83" spans="3:3">
      <c r="C83" s="37"/>
    </row>
    <row r="84" spans="3:3">
      <c r="C84" s="37"/>
    </row>
    <row r="85" spans="3:3">
      <c r="C85" s="37"/>
    </row>
    <row r="86" spans="3:3">
      <c r="C86" s="37"/>
    </row>
    <row r="87" spans="3:3">
      <c r="C87" s="37"/>
    </row>
    <row r="88" spans="3:3">
      <c r="C88" s="37"/>
    </row>
    <row r="89" spans="3:3">
      <c r="C89" s="37"/>
    </row>
    <row r="90" spans="3:3">
      <c r="C90" s="37"/>
    </row>
    <row r="91" spans="3:3">
      <c r="C91" s="37"/>
    </row>
    <row r="92" spans="3:3">
      <c r="C92" s="37"/>
    </row>
    <row r="93" spans="3:3">
      <c r="C93" s="37"/>
    </row>
    <row r="94" spans="3:3">
      <c r="C94" s="37"/>
    </row>
    <row r="95" spans="3:3">
      <c r="C95" s="3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AF</vt:lpstr>
      <vt:lpstr>Stock</vt:lpstr>
      <vt:lpstr>Legend</vt:lpstr>
      <vt:lpstr>Apt_RSD_share</vt:lpstr>
      <vt:lpstr>Att_RSD_share</vt:lpstr>
      <vt:lpstr>Det_RSD_share</vt:lpstr>
      <vt:lpstr>FillData</vt:lpstr>
      <vt:lpstr>Stock-AF-Cap2Act</vt:lpstr>
      <vt:lpstr>SharesElab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2021-02-24T12:37:59Z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85286438465118</vt:r8>
  </property>
</Properties>
</file>