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C84CFE99-582D-4D38-8CE1-BC9BC5BD338F}" xr6:coauthVersionLast="46" xr6:coauthVersionMax="46" xr10:uidLastSave="{00000000-0000-0000-0000-000000000000}"/>
  <bookViews>
    <workbookView xWindow="1080" yWindow="1080" windowWidth="10080" windowHeight="7875" tabRatio="766" firstSheet="3" activeTab="5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</workbook>
</file>

<file path=xl/calcChain.xml><?xml version="1.0" encoding="utf-8"?>
<calcChain xmlns="http://schemas.openxmlformats.org/spreadsheetml/2006/main">
  <c r="B14" i="23" l="1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C15" i="22"/>
  <c r="D15" i="22" s="1"/>
  <c r="E39" i="34"/>
  <c r="I23" i="23"/>
  <c r="J23" i="23" s="1"/>
  <c r="K23" i="23" s="1"/>
  <c r="L23" i="23" s="1"/>
  <c r="M23" i="23" s="1"/>
  <c r="N23" i="23" s="1"/>
  <c r="O23" i="23" s="1"/>
  <c r="P23" i="23" s="1"/>
  <c r="Q23" i="23" s="1"/>
  <c r="R23" i="23" s="1"/>
  <c r="S23" i="23" s="1"/>
  <c r="T23" i="23" s="1"/>
  <c r="I22" i="23"/>
  <c r="J22" i="23" s="1"/>
  <c r="K22" i="23" s="1"/>
  <c r="L22" i="23" s="1"/>
  <c r="M22" i="23" s="1"/>
  <c r="N22" i="23" s="1"/>
  <c r="O22" i="23" s="1"/>
  <c r="P22" i="23" s="1"/>
  <c r="Q22" i="23" s="1"/>
  <c r="R22" i="23" s="1"/>
  <c r="S22" i="23" s="1"/>
  <c r="T22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H14" i="34"/>
  <c r="I12" i="34"/>
  <c r="I9" i="34"/>
  <c r="I14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L3" i="33"/>
  <c r="P5" i="31"/>
  <c r="T3" i="33"/>
  <c r="X5" i="31"/>
  <c r="G7" i="34" l="1"/>
  <c r="H7" i="34"/>
  <c r="I8" i="34"/>
  <c r="O7" i="34"/>
  <c r="G5" i="34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J47" i="23" l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S22" i="34"/>
  <c r="W28" i="34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5" authorId="0" shapeId="0" xr:uid="{8FA5CC8D-99D3-4526-A316-A22BC2E9F24B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<sst xmlns="http://schemas.openxmlformats.org/spreadsheetml/2006/main" count="691" uniqueCount="241">
  <si>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</si>
  <si>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</si>
  <si>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</si>
  <si>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</si>
  <si>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</si>
  <si>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</si>
  <si>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</si>
  <si>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</si>
  <si>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</si>
  <si>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</si>
  <si>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</si>
  <si>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</si>
  <si>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</si>
  <si>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</si>
  <si>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</si>
  <si>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</si>
  <si>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</si>
  <si>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</si>
  <si>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</si>
  <si>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</si>
  <si>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</si>
  <si>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</si>
  <si>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</si>
  <si>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</si>
  <si>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</si>
  <si>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</si>
  <si>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</si>
  <si>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</si>
  <si>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</si>
  <si>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</si>
  <si>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</si>
  <si>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</si>
  <si>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</si>
  <si>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</si>
  <si>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</si>
  <si>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</si>
  <si>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</si>
  <si>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</si>
  <si>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</si>
  <si>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</si>
  <si>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</si>
  <si>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</si>
  <si>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</si>
  <si>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</si>
  <si>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</si>
  <si>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</si>
  <si>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</si>
  <si>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</si>
  <si>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</si>
  <si>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</si>
  <si>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</si>
  <si>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</si>
  <si>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</si>
  <si>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</si>
  <si>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</si>
  <si>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</si>
  <si>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</si>
  <si>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</si>
  <si>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</si>
  <si>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</si>
  <si>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</si>
  <si>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</si>
  <si>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</si>
  <si>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</si>
  <si>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</si>
  <si>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</si>
  <si>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</si>
  <si>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</si>
  <si>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</si>
  <si>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</si>
  <si>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</si>
  <si>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</si>
  <si>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</si>
  <si>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</si>
  <si>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</si>
  <si>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</si>
  <si>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</si>
  <si>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</si>
  <si>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</si>
  <si>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</si>
  <si>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</si>
  <si>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</si>
  <si>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</si>
  <si>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</si>
  <si>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</si>
  <si>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</si>
  <si>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</si>
  <si>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</si>
  <si>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</si>
  <si>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</si>
  <si>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</si>
  <si>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</si>
  <si>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</si>
  <si>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</si>
  <si>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</si>
  <si>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</si>
  <si>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</si>
  <si>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</si>
  <si>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</si>
  <si>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</si>
  <si>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</si>
  <si>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</si>
  <si>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</si>
  <si>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</si>
  <si>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</si>
  <si>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</si>
  <si>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</si>
  <si>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</si>
  <si>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</si>
  <si>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</si>
  <si>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</si>
  <si>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</si>
  <si>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</si>
  <si>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</si>
  <si>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</si>
  <si>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</si>
  <si>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</si>
  <si>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</si>
  <si>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</si>
  <si>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</si>
  <si>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</si>
  <si>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</si>
  <si>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</si>
  <si>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</si>
  <si>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</si>
  <si>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</si>
  <si>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</si>
  <si>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</si>
  <si>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</si>
  <si>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</si>
  <si>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</si>
  <si>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</si>
  <si>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</si>
  <si>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</si>
  <si>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</si>
  <si>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</si>
  <si>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</si>
  <si>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</si>
  <si>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</si>
  <si>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</si>
  <si>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</si>
  <si>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</si>
  <si>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</si>
  <si>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</si>
  <si>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</si>
  <si>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</si>
  <si>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</si>
  <si>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</si>
  <si>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</si>
  <si>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</si>
  <si>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</si>
  <si>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</si>
  <si>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</si>
  <si>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</si>
  <si>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</si>
  <si>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</si>
  <si>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</si>
  <si>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</si>
  <si>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</si>
  <si>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</si>
  <si>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</si>
  <si>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</si>
  <si>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</si>
  <si>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</si>
  <si>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</si>
  <si>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</si>
  <si>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</si>
  <si>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</si>
  <si>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</si>
  <si>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</si>
  <si>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</si>
  <si>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</si>
  <si>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</si>
  <si>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</si>
  <si>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</si>
  <si>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</si>
  <si>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</si>
  <si>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</si>
  <si>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</si>
  <si>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</si>
  <si>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</si>
  <si>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</si>
  <si>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</si>
  <si>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</si>
  <si>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</si>
  <si>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</si>
  <si>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</si>
  <si>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</si>
  <si>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</si>
  <si>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</si>
  <si>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</si>
  <si>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</si>
  <si>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</si>
  <si>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</si>
  <si>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</si>
  <si>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</si>
  <si>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</si>
  <si>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</si>
  <si>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</si>
  <si>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</si>
  <si>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</si>
  <si>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</si>
  <si>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</si>
  <si>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</si>
  <si>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</si>
  <si>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</si>
  <si>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</si>
  <si>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</si>
  <si>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</si>
  <si>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</si>
  <si>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</si>
  <si>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</si>
  <si>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</si>
  <si>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</si>
  <si>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</si>
  <si>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</si>
  <si>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</si>
  <si>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</si>
  <si>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</si>
  <si>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</si>
  <si>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</si>
  <si>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</si>
  <si>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</si>
  <si>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</si>
  <si>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</si>
  <si>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</si>
  <si>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Non-Energy Mining demand</t>
  </si>
  <si>
    <t>Food and beverages demand</t>
  </si>
  <si>
    <t>Textiles and textile products demand</t>
  </si>
  <si>
    <t>Wood and wood products demand</t>
  </si>
  <si>
    <t>Pulp, paper, publishing and printing demand</t>
  </si>
  <si>
    <t>Chemicals and man-made fibres demand</t>
  </si>
  <si>
    <t>Rubber and plastic products demand</t>
  </si>
  <si>
    <t>Other non-metallic mineral products demand</t>
  </si>
  <si>
    <t>Basic metals and fabricated metal products demand</t>
  </si>
  <si>
    <t>Machinery and equipment n.e.c. demand</t>
  </si>
  <si>
    <t>Electrical and optical equipment demand</t>
  </si>
  <si>
    <t>Transport equipment manufacture demand</t>
  </si>
  <si>
    <t>Other manufacturing demand</t>
  </si>
  <si>
    <t>CDCE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</si>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</sst>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\Te\x\t"/>
    <numFmt numFmtId="166" formatCode="_-* #,##0.000_-;\-* #,##0.000_-;_-* &quot;-&quot;??_-;_-@_-"/>
    <numFmt numFmtId="167" formatCode="_-* #,##0.0_-;\-* #,##0.0_-;_-* &quot;-&quot;??_-;_-@_-"/>
    <numFmt numFmtId="168" formatCode="0.000"/>
    <numFmt numFmtId="169" formatCode="0.0%"/>
    <numFmt numFmtId="170" formatCode="0.0E+00"/>
    <numFmt numFmtId="171" formatCode="0.0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88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4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3" fontId="0" fillId="0" borderId="0" xfId="0" applyNumberFormat="1"/>
    <xf numFmtId="0" fontId="0" fillId="0" borderId="3" xfId="0" applyBorder="1"/>
    <xf numFmtId="167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5" fontId="8" fillId="20" borderId="3" xfId="19" applyNumberFormat="1" applyBorder="1" applyAlignment="1">
      <alignment vertical="center"/>
    </xf>
    <xf numFmtId="0" fontId="18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8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4" fontId="0" fillId="38" borderId="0" xfId="0" applyNumberFormat="1" applyFill="1"/>
    <xf numFmtId="2" fontId="0" fillId="38" borderId="0" xfId="0" applyNumberFormat="1" applyFill="1"/>
    <xf numFmtId="168" fontId="0" fillId="36" borderId="0" xfId="0" applyNumberFormat="1" applyFill="1"/>
    <xf numFmtId="164" fontId="0" fillId="36" borderId="0" xfId="0" applyNumberFormat="1" applyFill="1"/>
    <xf numFmtId="169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8" fontId="0" fillId="0" borderId="6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0" fontId="0" fillId="0" borderId="6" xfId="0" applyNumberFormat="1" applyBorder="1"/>
    <xf numFmtId="170" fontId="0" fillId="0" borderId="0" xfId="0" applyNumberFormat="1" applyBorder="1"/>
    <xf numFmtId="170" fontId="0" fillId="0" borderId="3" xfId="0" applyNumberFormat="1" applyBorder="1"/>
    <xf numFmtId="2" fontId="0" fillId="28" borderId="0" xfId="0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4" fontId="14" fillId="37" borderId="0" xfId="41" applyNumberFormat="1" applyFont="1" applyFill="1"/>
    <xf numFmtId="1" fontId="14" fillId="37" borderId="3" xfId="41" applyNumberFormat="1" applyFont="1" applyFill="1" applyBorder="1"/>
    <xf numFmtId="1" fontId="19" fillId="37" borderId="0" xfId="41" applyNumberFormat="1" applyFont="1" applyFill="1"/>
    <xf numFmtId="1" fontId="19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4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  <xf numFmtId="171" fontId="0" fillId="0" borderId="0" xfId="0" applyNumberFormat="1"/>
    <xf numFmtId="10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39" customWidth="1"/>
    <col min="2" max="2" width="11.7109375" style="39" customWidth="1"/>
    <col min="3" max="3" width="3.140625" style="39" bestFit="1" customWidth="1"/>
    <col min="4" max="4" width="8.5703125" style="39" bestFit="1" customWidth="1"/>
    <col min="5" max="5" width="6.42578125" style="39" bestFit="1" customWidth="1"/>
    <col min="6" max="6" width="4.85546875" style="39" bestFit="1" customWidth="1"/>
    <col min="7" max="7" width="5.7109375" style="39" bestFit="1" customWidth="1"/>
    <col min="8" max="8" width="5.85546875" style="39" bestFit="1" customWidth="1"/>
    <col min="9" max="9" width="5.42578125" style="39" bestFit="1" customWidth="1"/>
    <col min="10" max="11" width="5.7109375" style="39" bestFit="1" customWidth="1"/>
    <col min="12" max="12" width="6.5703125" style="39" bestFit="1" customWidth="1"/>
    <col min="13" max="13" width="6.140625" style="39" bestFit="1" customWidth="1"/>
    <col min="14" max="14" width="6.7109375" style="39" bestFit="1" customWidth="1"/>
    <col min="15" max="15" width="6.5703125" style="39" bestFit="1" customWidth="1"/>
    <col min="16" max="16" width="7.28515625" style="39" bestFit="1" customWidth="1"/>
    <col min="17" max="17" width="5.7109375" style="39" bestFit="1" customWidth="1"/>
    <col min="18" max="18" width="6.140625" style="39" bestFit="1" customWidth="1"/>
    <col min="19" max="19" width="5.7109375" style="39" bestFit="1" customWidth="1"/>
    <col min="20" max="20" width="5.5703125" style="39" bestFit="1" customWidth="1"/>
    <col min="21" max="21" width="5.85546875" style="39" bestFit="1" customWidth="1"/>
    <col min="22" max="22" width="6.7109375" style="39" bestFit="1" customWidth="1"/>
    <col min="23" max="23" width="4.85546875" style="39" bestFit="1" customWidth="1"/>
    <col min="24" max="24" width="7.5703125" style="39" customWidth="1"/>
    <col min="25" max="25" width="6.7109375" style="39" bestFit="1" customWidth="1"/>
    <col min="26" max="26" width="6.140625" style="39" bestFit="1" customWidth="1"/>
    <col min="27" max="28" width="6" style="39" bestFit="1" customWidth="1"/>
    <col min="29" max="29" width="5.7109375" style="39" bestFit="1" customWidth="1"/>
    <col min="30" max="30" width="6.7109375" style="39" bestFit="1" customWidth="1"/>
    <col min="31" max="16384" width="9.140625" style="39"/>
  </cols>
  <sheetData>
    <row r="3" spans="1:30" ht="15" x14ac:dyDescent="0.2">
      <c r="C3" s="40" t="str" cm="1">
        <f t="array" ref="C3">INDEX(C5:C7,$A$4)</f>
        <v>IE</v>
      </c>
      <c r="D3" s="40" t="str" cm="1">
        <f t="array" ref="D3">INDEX(D5:D7,$A$4)</f>
        <v>National</v>
      </c>
      <c r="E3" s="40" t="str" cm="1">
        <f t="array" ref="E3">INDEX(E5:E7,$A$4)</f>
        <v>IE-CW</v>
      </c>
      <c r="F3" s="40" t="str" cm="1">
        <f t="array" ref="F3">INDEX(F5:F7,$A$4)</f>
        <v>IE-D</v>
      </c>
      <c r="G3" s="40" t="str" cm="1">
        <f t="array" ref="G3">INDEX(G5:G7,$A$4)</f>
        <v>IE-KE</v>
      </c>
      <c r="H3" s="40" t="str" cm="1">
        <f t="array" ref="H3">INDEX(H5:H7,$A$4)</f>
        <v>IE-KK</v>
      </c>
      <c r="I3" s="40" t="str" cm="1">
        <f t="array" ref="I3">INDEX(I5:I7,$A$4)</f>
        <v>IE-LS</v>
      </c>
      <c r="J3" s="40" t="str" cm="1">
        <f t="array" ref="J3">INDEX(J5:J7,$A$4)</f>
        <v>IE-LD</v>
      </c>
      <c r="K3" s="40" t="str" cm="1">
        <f t="array" ref="K3">INDEX(K5:K7,$A$4)</f>
        <v>IE-LH</v>
      </c>
      <c r="L3" s="40" t="str" cm="1">
        <f t="array" ref="L3">INDEX(L5:L7,$A$4)</f>
        <v>IE-MH</v>
      </c>
      <c r="M3" s="40" t="str" cm="1">
        <f t="array" ref="M3">INDEX(M5:M7,$A$4)</f>
        <v>IE-OY</v>
      </c>
      <c r="N3" s="40" t="str" cm="1">
        <f t="array" ref="N3">INDEX(N5:N7,$A$4)</f>
        <v>IE-WH</v>
      </c>
      <c r="O3" s="40" t="str" cm="1">
        <f t="array" ref="O3">INDEX(O5:O7,$A$4)</f>
        <v>IE-WX</v>
      </c>
      <c r="P3" s="40" t="str" cm="1">
        <f t="array" ref="P3">INDEX(P5:P7,$A$4)</f>
        <v>IE-WW</v>
      </c>
      <c r="Q3" s="40" t="str" cm="1">
        <f t="array" ref="Q3">INDEX(Q5:Q7,$A$4)</f>
        <v>IE-CE</v>
      </c>
      <c r="R3" s="40" t="str" cm="1">
        <f t="array" ref="R3">INDEX(R5:R7,$A$4)</f>
        <v>IE-CO</v>
      </c>
      <c r="S3" s="40" t="str" cm="1">
        <f t="array" ref="S3">INDEX(S5:S7,$A$4)</f>
        <v>IE-KY</v>
      </c>
      <c r="T3" s="40" t="str" cm="1">
        <f t="array" ref="T3">INDEX(T5:T7,$A$4)</f>
        <v>IE-LK</v>
      </c>
      <c r="U3" s="40" t="str" cm="1">
        <f t="array" ref="U3">INDEX(U5:U7,$A$4)</f>
        <v>IE-TA</v>
      </c>
      <c r="V3" s="40" t="str" cm="1">
        <f t="array" ref="V3">INDEX(V5:V7,$A$4)</f>
        <v>IE-WD</v>
      </c>
      <c r="W3" s="40" t="str" cm="1">
        <f t="array" ref="W3">INDEX(W5:W7,$A$4)</f>
        <v>IE-G</v>
      </c>
      <c r="X3" s="40" t="str" cm="1">
        <f t="array" ref="X3">INDEX(X5:X7,$A$4)</f>
        <v>IE-LM</v>
      </c>
      <c r="Y3" s="40" t="str" cm="1">
        <f t="array" ref="Y3">INDEX(Y5:Y7,$A$4)</f>
        <v>IE-MO</v>
      </c>
      <c r="Z3" s="40" t="str" cm="1">
        <f t="array" ref="Z3">INDEX(Z5:Z7,$A$4)</f>
        <v>IE-RN</v>
      </c>
      <c r="AA3" s="40" t="str" cm="1">
        <f t="array" ref="AA3">INDEX(AA5:AA7,$A$4)</f>
        <v>IE-SO</v>
      </c>
      <c r="AB3" s="40" t="str" cm="1">
        <f t="array" ref="AB3">INDEX(AB5:AB7,$A$4)</f>
        <v>IE-CN</v>
      </c>
      <c r="AC3" s="40" t="str" cm="1">
        <f t="array" ref="AC3">INDEX(AC5:AC7,$A$4)</f>
        <v>IE-DL</v>
      </c>
      <c r="AD3" s="40" t="str" cm="1">
        <f t="array" ref="AD3">INDEX(AD5:AD7,$A$4)</f>
        <v>IE-MN</v>
      </c>
    </row>
    <row r="4" spans="1:30" x14ac:dyDescent="0.2">
      <c r="A4" s="39">
        <v>1</v>
      </c>
    </row>
    <row r="5" spans="1:30" ht="15" x14ac:dyDescent="0.2">
      <c r="A5" s="39" t="s">
        <v>131</v>
      </c>
      <c r="C5" s="41" t="s">
        <v>127</v>
      </c>
      <c r="D5" s="41" t="s">
        <v>132</v>
      </c>
      <c r="E5" s="40" t="str">
        <f>Regions!A11</f>
        <v>IE-CW</v>
      </c>
      <c r="F5" s="40" t="str">
        <f>Regions!A16</f>
        <v>IE-D</v>
      </c>
      <c r="G5" s="40" t="str">
        <f>Regions!A19</f>
        <v>IE-KE</v>
      </c>
      <c r="H5" s="40" t="str">
        <f>Regions!A20</f>
        <v>IE-KK</v>
      </c>
      <c r="I5" s="40" t="str">
        <f>Regions!A21</f>
        <v>IE-LS</v>
      </c>
      <c r="J5" s="40" t="str">
        <f>Regions!A24</f>
        <v>IE-LD</v>
      </c>
      <c r="K5" s="40" t="str">
        <f>Regions!A25</f>
        <v>IE-LH</v>
      </c>
      <c r="L5" s="40" t="str">
        <f>Regions!A27</f>
        <v>IE-MH</v>
      </c>
      <c r="M5" s="40" t="str">
        <f>Regions!A29</f>
        <v>IE-OY</v>
      </c>
      <c r="N5" s="40" t="str">
        <f>Regions!A34</f>
        <v>IE-WH</v>
      </c>
      <c r="O5" s="40" t="str">
        <f>Regions!A35</f>
        <v>IE-WX</v>
      </c>
      <c r="P5" s="40" t="str">
        <f>Regions!A36</f>
        <v>IE-WW</v>
      </c>
      <c r="Q5" s="40" t="str">
        <f>Regions!A13</f>
        <v>IE-CE</v>
      </c>
      <c r="R5" s="40" t="str">
        <f>Regions!A14</f>
        <v>IE-CO</v>
      </c>
      <c r="S5" s="40" t="str">
        <f>Regions!A18</f>
        <v>IE-KY</v>
      </c>
      <c r="T5" s="40" t="str">
        <f>Regions!A23</f>
        <v>IE-LK</v>
      </c>
      <c r="U5" s="40" t="str">
        <f>Regions!A32</f>
        <v>IE-TA</v>
      </c>
      <c r="V5" s="40" t="str">
        <f>Regions!A33</f>
        <v>IE-WD</v>
      </c>
      <c r="W5" s="40" t="str">
        <f>Regions!A17</f>
        <v>IE-G</v>
      </c>
      <c r="X5" s="40" t="str">
        <f>Regions!A22</f>
        <v>IE-LM</v>
      </c>
      <c r="Y5" s="40" t="str">
        <f>Regions!A26</f>
        <v>IE-MO</v>
      </c>
      <c r="Z5" s="40" t="str">
        <f>Regions!A30</f>
        <v>IE-RN</v>
      </c>
      <c r="AA5" s="40" t="str">
        <f>Regions!A31</f>
        <v>IE-SO</v>
      </c>
      <c r="AB5" s="40" t="str">
        <f>Regions!A12</f>
        <v>IE-CN</v>
      </c>
      <c r="AC5" s="40" t="str">
        <f>Regions!A15</f>
        <v>IE-DL</v>
      </c>
      <c r="AD5" s="40" t="str">
        <f>Regions!A28</f>
        <v>IE-MN</v>
      </c>
    </row>
    <row r="6" spans="1:30" ht="15" x14ac:dyDescent="0.2">
      <c r="A6" s="39" t="s">
        <v>133</v>
      </c>
      <c r="C6" s="40" t="str">
        <f>C5</f>
        <v>IE</v>
      </c>
      <c r="D6" s="40" t="str">
        <f>"*"&amp;D5</f>
        <v>*National</v>
      </c>
      <c r="E6" s="40" t="str">
        <f t="shared" ref="E6:AD6" si="0">"*"&amp;E5</f>
        <v>*IE-CW</v>
      </c>
      <c r="F6" s="40" t="str">
        <f t="shared" si="0"/>
        <v>*IE-D</v>
      </c>
      <c r="G6" s="40" t="str">
        <f t="shared" si="0"/>
        <v>*IE-KE</v>
      </c>
      <c r="H6" s="40" t="str">
        <f t="shared" si="0"/>
        <v>*IE-KK</v>
      </c>
      <c r="I6" s="40" t="str">
        <f t="shared" si="0"/>
        <v>*IE-LS</v>
      </c>
      <c r="J6" s="40" t="str">
        <f t="shared" si="0"/>
        <v>*IE-LD</v>
      </c>
      <c r="K6" s="40" t="str">
        <f t="shared" si="0"/>
        <v>*IE-LH</v>
      </c>
      <c r="L6" s="40" t="str">
        <f t="shared" si="0"/>
        <v>*IE-MH</v>
      </c>
      <c r="M6" s="40" t="str">
        <f t="shared" si="0"/>
        <v>*IE-OY</v>
      </c>
      <c r="N6" s="40" t="str">
        <f t="shared" si="0"/>
        <v>*IE-WH</v>
      </c>
      <c r="O6" s="40" t="str">
        <f t="shared" si="0"/>
        <v>*IE-WX</v>
      </c>
      <c r="P6" s="40" t="str">
        <f t="shared" si="0"/>
        <v>*IE-WW</v>
      </c>
      <c r="Q6" s="40" t="str">
        <f t="shared" si="0"/>
        <v>*IE-CE</v>
      </c>
      <c r="R6" s="40" t="str">
        <f t="shared" si="0"/>
        <v>*IE-CO</v>
      </c>
      <c r="S6" s="40" t="str">
        <f t="shared" si="0"/>
        <v>*IE-KY</v>
      </c>
      <c r="T6" s="40" t="str">
        <f t="shared" si="0"/>
        <v>*IE-LK</v>
      </c>
      <c r="U6" s="40" t="str">
        <f t="shared" si="0"/>
        <v>*IE-TA</v>
      </c>
      <c r="V6" s="40" t="str">
        <f t="shared" si="0"/>
        <v>*IE-WD</v>
      </c>
      <c r="W6" s="40" t="str">
        <f t="shared" si="0"/>
        <v>*IE-G</v>
      </c>
      <c r="X6" s="40" t="str">
        <f t="shared" si="0"/>
        <v>*IE-LM</v>
      </c>
      <c r="Y6" s="40" t="str">
        <f t="shared" si="0"/>
        <v>*IE-MO</v>
      </c>
      <c r="Z6" s="40" t="str">
        <f t="shared" si="0"/>
        <v>*IE-RN</v>
      </c>
      <c r="AA6" s="40" t="str">
        <f t="shared" si="0"/>
        <v>*IE-SO</v>
      </c>
      <c r="AB6" s="40" t="str">
        <f t="shared" si="0"/>
        <v>*IE-CN</v>
      </c>
      <c r="AC6" s="40" t="str">
        <f t="shared" si="0"/>
        <v>*IE-DL</v>
      </c>
      <c r="AD6" s="40" t="str">
        <f t="shared" si="0"/>
        <v>*IE-MN</v>
      </c>
    </row>
    <row r="7" spans="1:30" ht="15" x14ac:dyDescent="0.2">
      <c r="A7" s="39" t="s">
        <v>134</v>
      </c>
      <c r="C7" s="40" t="str">
        <f>"*"&amp;C5</f>
        <v>*IE</v>
      </c>
      <c r="D7" s="40" t="str">
        <f>D5</f>
        <v>National</v>
      </c>
      <c r="E7" s="40" t="str">
        <f t="shared" ref="E7:AD7" si="1">E5</f>
        <v>IE-CW</v>
      </c>
      <c r="F7" s="40" t="str">
        <f t="shared" si="1"/>
        <v>IE-D</v>
      </c>
      <c r="G7" s="40" t="str">
        <f t="shared" si="1"/>
        <v>IE-KE</v>
      </c>
      <c r="H7" s="40" t="str">
        <f t="shared" si="1"/>
        <v>IE-KK</v>
      </c>
      <c r="I7" s="40" t="str">
        <f t="shared" si="1"/>
        <v>IE-LS</v>
      </c>
      <c r="J7" s="40" t="str">
        <f t="shared" si="1"/>
        <v>IE-LD</v>
      </c>
      <c r="K7" s="40" t="str">
        <f t="shared" si="1"/>
        <v>IE-LH</v>
      </c>
      <c r="L7" s="40" t="str">
        <f t="shared" si="1"/>
        <v>IE-MH</v>
      </c>
      <c r="M7" s="40" t="str">
        <f t="shared" si="1"/>
        <v>IE-OY</v>
      </c>
      <c r="N7" s="40" t="str">
        <f t="shared" si="1"/>
        <v>IE-WH</v>
      </c>
      <c r="O7" s="40" t="str">
        <f t="shared" si="1"/>
        <v>IE-WX</v>
      </c>
      <c r="P7" s="40" t="str">
        <f t="shared" si="1"/>
        <v>IE-WW</v>
      </c>
      <c r="Q7" s="40" t="str">
        <f t="shared" si="1"/>
        <v>IE-CE</v>
      </c>
      <c r="R7" s="40" t="str">
        <f t="shared" si="1"/>
        <v>IE-CO</v>
      </c>
      <c r="S7" s="40" t="str">
        <f t="shared" si="1"/>
        <v>IE-KY</v>
      </c>
      <c r="T7" s="40" t="str">
        <f t="shared" si="1"/>
        <v>IE-LK</v>
      </c>
      <c r="U7" s="40" t="str">
        <f t="shared" si="1"/>
        <v>IE-TA</v>
      </c>
      <c r="V7" s="40" t="str">
        <f t="shared" si="1"/>
        <v>IE-WD</v>
      </c>
      <c r="W7" s="40" t="str">
        <f t="shared" si="1"/>
        <v>IE-G</v>
      </c>
      <c r="X7" s="40" t="str">
        <f t="shared" si="1"/>
        <v>IE-LM</v>
      </c>
      <c r="Y7" s="40" t="str">
        <f t="shared" si="1"/>
        <v>IE-MO</v>
      </c>
      <c r="Z7" s="40" t="str">
        <f t="shared" si="1"/>
        <v>IE-RN</v>
      </c>
      <c r="AA7" s="40" t="str">
        <f t="shared" si="1"/>
        <v>IE-SO</v>
      </c>
      <c r="AB7" s="40" t="str">
        <f t="shared" si="1"/>
        <v>IE-CN</v>
      </c>
      <c r="AC7" s="40" t="str">
        <f t="shared" si="1"/>
        <v>IE-DL</v>
      </c>
      <c r="AD7" s="40" t="str">
        <f t="shared" si="1"/>
        <v>IE-MN</v>
      </c>
    </row>
    <row r="10" spans="1:30" ht="15.75" thickBot="1" x14ac:dyDescent="0.3">
      <c r="A10" s="42" t="s">
        <v>135</v>
      </c>
      <c r="B10" s="42" t="s">
        <v>136</v>
      </c>
    </row>
    <row r="11" spans="1:30" x14ac:dyDescent="0.2">
      <c r="A11" s="43" t="s">
        <v>137</v>
      </c>
      <c r="B11" s="43" t="s">
        <v>138</v>
      </c>
    </row>
    <row r="12" spans="1:30" x14ac:dyDescent="0.2">
      <c r="A12" s="44" t="s">
        <v>139</v>
      </c>
      <c r="B12" s="44" t="s">
        <v>140</v>
      </c>
    </row>
    <row r="13" spans="1:30" x14ac:dyDescent="0.2">
      <c r="A13" s="44" t="s">
        <v>141</v>
      </c>
      <c r="B13" s="44" t="s">
        <v>142</v>
      </c>
    </row>
    <row r="14" spans="1:30" x14ac:dyDescent="0.2">
      <c r="A14" s="44" t="s">
        <v>143</v>
      </c>
      <c r="B14" s="44" t="s">
        <v>144</v>
      </c>
    </row>
    <row r="15" spans="1:30" x14ac:dyDescent="0.2">
      <c r="A15" s="44" t="s">
        <v>145</v>
      </c>
      <c r="B15" s="44" t="s">
        <v>146</v>
      </c>
    </row>
    <row r="16" spans="1:30" x14ac:dyDescent="0.2">
      <c r="A16" s="44" t="s">
        <v>147</v>
      </c>
      <c r="B16" s="44" t="s">
        <v>148</v>
      </c>
    </row>
    <row r="17" spans="1:2" x14ac:dyDescent="0.2">
      <c r="A17" s="44" t="s">
        <v>149</v>
      </c>
      <c r="B17" s="44" t="s">
        <v>150</v>
      </c>
    </row>
    <row r="18" spans="1:2" x14ac:dyDescent="0.2">
      <c r="A18" s="44" t="s">
        <v>151</v>
      </c>
      <c r="B18" s="44" t="s">
        <v>152</v>
      </c>
    </row>
    <row r="19" spans="1:2" x14ac:dyDescent="0.2">
      <c r="A19" s="44" t="s">
        <v>153</v>
      </c>
      <c r="B19" s="44" t="s">
        <v>154</v>
      </c>
    </row>
    <row r="20" spans="1:2" x14ac:dyDescent="0.2">
      <c r="A20" s="44" t="s">
        <v>155</v>
      </c>
      <c r="B20" s="44" t="s">
        <v>156</v>
      </c>
    </row>
    <row r="21" spans="1:2" x14ac:dyDescent="0.2">
      <c r="A21" s="44" t="s">
        <v>157</v>
      </c>
      <c r="B21" s="44" t="s">
        <v>158</v>
      </c>
    </row>
    <row r="22" spans="1:2" x14ac:dyDescent="0.2">
      <c r="A22" s="44" t="s">
        <v>159</v>
      </c>
      <c r="B22" s="44" t="s">
        <v>160</v>
      </c>
    </row>
    <row r="23" spans="1:2" x14ac:dyDescent="0.2">
      <c r="A23" s="44" t="s">
        <v>161</v>
      </c>
      <c r="B23" s="44" t="s">
        <v>162</v>
      </c>
    </row>
    <row r="24" spans="1:2" x14ac:dyDescent="0.2">
      <c r="A24" s="44" t="s">
        <v>163</v>
      </c>
      <c r="B24" s="44" t="s">
        <v>164</v>
      </c>
    </row>
    <row r="25" spans="1:2" x14ac:dyDescent="0.2">
      <c r="A25" s="44" t="s">
        <v>165</v>
      </c>
      <c r="B25" s="44" t="s">
        <v>166</v>
      </c>
    </row>
    <row r="26" spans="1:2" x14ac:dyDescent="0.2">
      <c r="A26" s="44" t="s">
        <v>167</v>
      </c>
      <c r="B26" s="44" t="s">
        <v>168</v>
      </c>
    </row>
    <row r="27" spans="1:2" x14ac:dyDescent="0.2">
      <c r="A27" s="44" t="s">
        <v>169</v>
      </c>
      <c r="B27" s="44" t="s">
        <v>170</v>
      </c>
    </row>
    <row r="28" spans="1:2" x14ac:dyDescent="0.2">
      <c r="A28" s="44" t="s">
        <v>171</v>
      </c>
      <c r="B28" s="44" t="s">
        <v>172</v>
      </c>
    </row>
    <row r="29" spans="1:2" x14ac:dyDescent="0.2">
      <c r="A29" s="44" t="s">
        <v>173</v>
      </c>
      <c r="B29" s="44" t="s">
        <v>174</v>
      </c>
    </row>
    <row r="30" spans="1:2" x14ac:dyDescent="0.2">
      <c r="A30" s="44" t="s">
        <v>175</v>
      </c>
      <c r="B30" s="44" t="s">
        <v>176</v>
      </c>
    </row>
    <row r="31" spans="1:2" x14ac:dyDescent="0.2">
      <c r="A31" s="44" t="s">
        <v>177</v>
      </c>
      <c r="B31" s="44" t="s">
        <v>178</v>
      </c>
    </row>
    <row r="32" spans="1:2" x14ac:dyDescent="0.2">
      <c r="A32" s="44" t="s">
        <v>179</v>
      </c>
      <c r="B32" s="44" t="s">
        <v>180</v>
      </c>
    </row>
    <row r="33" spans="1:2" x14ac:dyDescent="0.2">
      <c r="A33" s="44" t="s">
        <v>181</v>
      </c>
      <c r="B33" s="44" t="s">
        <v>182</v>
      </c>
    </row>
    <row r="34" spans="1:2" x14ac:dyDescent="0.2">
      <c r="A34" s="44" t="s">
        <v>183</v>
      </c>
      <c r="B34" s="44" t="s">
        <v>184</v>
      </c>
    </row>
    <row r="35" spans="1:2" x14ac:dyDescent="0.2">
      <c r="A35" s="44" t="s">
        <v>185</v>
      </c>
      <c r="B35" s="44" t="s">
        <v>186</v>
      </c>
    </row>
    <row r="36" spans="1:2" x14ac:dyDescent="0.2">
      <c r="A36" s="44" t="s">
        <v>187</v>
      </c>
      <c r="B36" s="44" t="s">
        <v>188</v>
      </c>
    </row>
    <row r="37" spans="1:2" ht="15" x14ac:dyDescent="0.25">
      <c r="A37" s="45" t="s">
        <v>189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39"/>
    <col min="2" max="2" width="14.140625" style="39" bestFit="1" customWidth="1"/>
    <col min="3" max="3" width="9.140625" style="39"/>
    <col min="4" max="4" width="13" style="39" customWidth="1"/>
    <col min="5" max="16384" width="9.140625" style="39"/>
  </cols>
  <sheetData>
    <row r="2" spans="2:33" ht="15" x14ac:dyDescent="0.2">
      <c r="B2" s="46"/>
      <c r="C2" s="46"/>
    </row>
    <row r="3" spans="2:33" ht="15.75" thickBot="1" x14ac:dyDescent="0.25">
      <c r="B3" s="47" t="s">
        <v>0</v>
      </c>
      <c r="C3" s="47" t="s">
        <v>1</v>
      </c>
      <c r="D3" s="47" t="s">
        <v>2</v>
      </c>
      <c r="E3" s="47" t="s">
        <v>3</v>
      </c>
      <c r="F3" s="47" t="s">
        <v>125</v>
      </c>
      <c r="H3" s="48" t="str">
        <f>Regions!E$3</f>
        <v>IE-CW</v>
      </c>
      <c r="I3" s="48" t="str">
        <f>Regions!F$3</f>
        <v>IE-D</v>
      </c>
      <c r="J3" s="48" t="str">
        <f>Regions!G$3</f>
        <v>IE-KE</v>
      </c>
      <c r="K3" s="48" t="str">
        <f>Regions!H$3</f>
        <v>IE-KK</v>
      </c>
      <c r="L3" s="48" t="str">
        <f>Regions!I$3</f>
        <v>IE-LS</v>
      </c>
      <c r="M3" s="48" t="str">
        <f>Regions!J$3</f>
        <v>IE-LD</v>
      </c>
      <c r="N3" s="48" t="str">
        <f>Regions!K$3</f>
        <v>IE-LH</v>
      </c>
      <c r="O3" s="48" t="str">
        <f>Regions!L$3</f>
        <v>IE-MH</v>
      </c>
      <c r="P3" s="48" t="str">
        <f>Regions!M$3</f>
        <v>IE-OY</v>
      </c>
      <c r="Q3" s="48" t="str">
        <f>Regions!N$3</f>
        <v>IE-WH</v>
      </c>
      <c r="R3" s="48" t="str">
        <f>Regions!O$3</f>
        <v>IE-WX</v>
      </c>
      <c r="S3" s="48" t="str">
        <f>Regions!P$3</f>
        <v>IE-WW</v>
      </c>
      <c r="T3" s="48" t="str">
        <f>Regions!Q$3</f>
        <v>IE-CE</v>
      </c>
      <c r="U3" s="48" t="str">
        <f>Regions!R$3</f>
        <v>IE-CO</v>
      </c>
      <c r="V3" s="48" t="str">
        <f>Regions!S$3</f>
        <v>IE-KY</v>
      </c>
      <c r="W3" s="48" t="str">
        <f>Regions!T$3</f>
        <v>IE-LK</v>
      </c>
      <c r="X3" s="48" t="str">
        <f>Regions!U$3</f>
        <v>IE-TA</v>
      </c>
      <c r="Y3" s="48" t="str">
        <f>Regions!V$3</f>
        <v>IE-WD</v>
      </c>
      <c r="Z3" s="48" t="str">
        <f>Regions!W$3</f>
        <v>IE-G</v>
      </c>
      <c r="AA3" s="48" t="str">
        <f>Regions!X$3</f>
        <v>IE-LM</v>
      </c>
      <c r="AB3" s="48" t="str">
        <f>Regions!Y$3</f>
        <v>IE-MO</v>
      </c>
      <c r="AC3" s="48" t="str">
        <f>Regions!Z$3</f>
        <v>IE-RN</v>
      </c>
      <c r="AD3" s="48" t="str">
        <f>Regions!AA$3</f>
        <v>IE-SO</v>
      </c>
      <c r="AE3" s="48" t="str">
        <f>Regions!AB$3</f>
        <v>IE-CN</v>
      </c>
      <c r="AF3" s="48" t="str">
        <f>Regions!AC$3</f>
        <v>IE-DL</v>
      </c>
      <c r="AG3" s="48" t="str">
        <f>Regions!AD$3</f>
        <v>IE-MN</v>
      </c>
    </row>
    <row r="4" spans="2:33" ht="15" x14ac:dyDescent="0.25">
      <c r="D4" s="73" t="s">
        <v>4</v>
      </c>
      <c r="E4" s="73" t="s">
        <v>116</v>
      </c>
      <c r="F4" s="73">
        <v>2018</v>
      </c>
      <c r="G4" s="80">
        <v>14.556561092397196</v>
      </c>
      <c r="H4" s="80">
        <v>0.19075815329593268</v>
      </c>
      <c r="I4" s="80">
        <v>3.813707778705095</v>
      </c>
      <c r="J4" s="80">
        <v>0.70334338163959453</v>
      </c>
      <c r="K4" s="80">
        <v>0.3263059331917631</v>
      </c>
      <c r="L4" s="80">
        <v>0.25725946218495216</v>
      </c>
      <c r="M4" s="80">
        <v>0.12926410609378711</v>
      </c>
      <c r="N4" s="80">
        <v>0.37066642356770213</v>
      </c>
      <c r="O4" s="80">
        <v>0.61012642539130313</v>
      </c>
      <c r="P4" s="80">
        <v>0.25256357827040127</v>
      </c>
      <c r="Q4" s="80">
        <v>0.28627808516599751</v>
      </c>
      <c r="R4" s="80">
        <v>0.49824919039150339</v>
      </c>
      <c r="S4" s="80">
        <v>0.44072764898712008</v>
      </c>
      <c r="T4" s="80">
        <v>0.38789417997018355</v>
      </c>
      <c r="U4" s="80">
        <v>1.6403528726430969</v>
      </c>
      <c r="V4" s="80">
        <v>0.50223766282260618</v>
      </c>
      <c r="W4" s="80">
        <v>0.59887772521592175</v>
      </c>
      <c r="X4" s="80">
        <v>0.54597893159747035</v>
      </c>
      <c r="Y4" s="80">
        <v>0.36254754715779958</v>
      </c>
      <c r="Z4" s="80">
        <v>0.8103180854486004</v>
      </c>
      <c r="AA4" s="80">
        <v>0.10399821589805379</v>
      </c>
      <c r="AB4" s="80">
        <v>0.43396473286285792</v>
      </c>
      <c r="AC4" s="80">
        <v>0.22701130303232972</v>
      </c>
      <c r="AD4" s="80">
        <v>0.20014421509334299</v>
      </c>
      <c r="AE4" s="80">
        <v>0.22324073939976716</v>
      </c>
      <c r="AF4" s="80">
        <v>0.43304852577361913</v>
      </c>
      <c r="AG4" s="80">
        <v>0.20769618859639608</v>
      </c>
    </row>
    <row r="5" spans="2:33" ht="15.75" x14ac:dyDescent="0.25">
      <c r="D5" s="73" t="s">
        <v>4</v>
      </c>
      <c r="E5" s="78" t="s">
        <v>116</v>
      </c>
      <c r="F5" s="74">
        <v>2050</v>
      </c>
      <c r="G5" s="76">
        <v>21.834841638595794</v>
      </c>
      <c r="H5" s="82">
        <v>0.28613722994389901</v>
      </c>
      <c r="I5" s="82">
        <v>5.720561668057643</v>
      </c>
      <c r="J5" s="82">
        <v>1.0550150724593919</v>
      </c>
      <c r="K5" s="82">
        <v>0.48945889978764467</v>
      </c>
      <c r="L5" s="82">
        <v>0.38588919327742821</v>
      </c>
      <c r="M5" s="82">
        <v>0.19389615914068065</v>
      </c>
      <c r="N5" s="82">
        <v>0.55599963535155317</v>
      </c>
      <c r="O5" s="82">
        <v>0.91518963808695464</v>
      </c>
      <c r="P5" s="82">
        <v>0.37884536740560193</v>
      </c>
      <c r="Q5" s="82">
        <v>0.42941712774899626</v>
      </c>
      <c r="R5" s="82">
        <v>0.74737378558725509</v>
      </c>
      <c r="S5" s="82">
        <v>0.66109147348068009</v>
      </c>
      <c r="T5" s="82">
        <v>0.5818412699552753</v>
      </c>
      <c r="U5" s="82">
        <v>2.4605293089646452</v>
      </c>
      <c r="V5" s="82">
        <v>0.75335649423390927</v>
      </c>
      <c r="W5" s="82">
        <v>0.89831658782388257</v>
      </c>
      <c r="X5" s="82">
        <v>0.81896839739620553</v>
      </c>
      <c r="Y5" s="82">
        <v>0.54382132073669931</v>
      </c>
      <c r="Z5" s="82">
        <v>1.2154771281729007</v>
      </c>
      <c r="AA5" s="82">
        <v>0.15599732384708068</v>
      </c>
      <c r="AB5" s="82">
        <v>0.65094709929428685</v>
      </c>
      <c r="AC5" s="82">
        <v>0.34051695454849457</v>
      </c>
      <c r="AD5" s="82">
        <v>0.30021632264001447</v>
      </c>
      <c r="AE5" s="82">
        <v>0.33486110909965072</v>
      </c>
      <c r="AF5" s="82">
        <v>0.64957278866042867</v>
      </c>
      <c r="AG5" s="82">
        <v>0.31154428289459413</v>
      </c>
    </row>
    <row r="6" spans="2:33" ht="15" x14ac:dyDescent="0.25">
      <c r="D6" s="73" t="s">
        <v>4</v>
      </c>
      <c r="E6" s="73" t="s">
        <v>118</v>
      </c>
      <c r="F6" s="73">
        <v>2018</v>
      </c>
      <c r="G6" s="80">
        <v>31.276118540280986</v>
      </c>
      <c r="H6" s="80">
        <v>0.43519149385547129</v>
      </c>
      <c r="I6" s="80">
        <v>7.621153644998925</v>
      </c>
      <c r="J6" s="80">
        <v>1.5519093827676476</v>
      </c>
      <c r="K6" s="80">
        <v>0.73703191607760743</v>
      </c>
      <c r="L6" s="80">
        <v>0.55451713599955721</v>
      </c>
      <c r="M6" s="80">
        <v>0.28568437258778695</v>
      </c>
      <c r="N6" s="80">
        <v>0.76950577172521428</v>
      </c>
      <c r="O6" s="80">
        <v>1.3359499798250478</v>
      </c>
      <c r="P6" s="80">
        <v>0.56616320344762294</v>
      </c>
      <c r="Q6" s="80">
        <v>0.63911185847443031</v>
      </c>
      <c r="R6" s="80">
        <v>1.1334816009734383</v>
      </c>
      <c r="S6" s="80">
        <v>0.96185938421931272</v>
      </c>
      <c r="T6" s="80">
        <v>0.8723586108918423</v>
      </c>
      <c r="U6" s="80">
        <v>3.5254749048173277</v>
      </c>
      <c r="V6" s="80">
        <v>1.1538869884003555</v>
      </c>
      <c r="W6" s="80">
        <v>1.2995736671311431</v>
      </c>
      <c r="X6" s="80">
        <v>1.2604324784412986</v>
      </c>
      <c r="Y6" s="80">
        <v>0.79517788054022265</v>
      </c>
      <c r="Z6" s="80">
        <v>1.7803554187858515</v>
      </c>
      <c r="AA6" s="80">
        <v>0.23333731031609198</v>
      </c>
      <c r="AB6" s="80">
        <v>0.98601597898071291</v>
      </c>
      <c r="AC6" s="80">
        <v>0.53090140271719211</v>
      </c>
      <c r="AD6" s="80">
        <v>0.43310682655274862</v>
      </c>
      <c r="AE6" s="80">
        <v>0.47060177269376968</v>
      </c>
      <c r="AF6" s="80">
        <v>0.86668930093951158</v>
      </c>
      <c r="AG6" s="80">
        <v>0.47664625412085693</v>
      </c>
    </row>
    <row r="7" spans="2:33" ht="15.75" x14ac:dyDescent="0.25">
      <c r="D7" s="73" t="s">
        <v>4</v>
      </c>
      <c r="E7" s="78" t="s">
        <v>118</v>
      </c>
      <c r="F7" s="75">
        <v>2050</v>
      </c>
      <c r="G7" s="76">
        <v>46.914177810421478</v>
      </c>
      <c r="H7" s="82">
        <v>0.65278724078320693</v>
      </c>
      <c r="I7" s="82">
        <v>11.431730467498387</v>
      </c>
      <c r="J7" s="82">
        <v>2.3278640741514716</v>
      </c>
      <c r="K7" s="82">
        <v>1.1055478741164111</v>
      </c>
      <c r="L7" s="82">
        <v>0.83177570399933587</v>
      </c>
      <c r="M7" s="82">
        <v>0.42852655888168045</v>
      </c>
      <c r="N7" s="82">
        <v>1.1542586575878215</v>
      </c>
      <c r="O7" s="82">
        <v>2.0039249697375716</v>
      </c>
      <c r="P7" s="82">
        <v>0.84924480517143441</v>
      </c>
      <c r="Q7" s="82">
        <v>0.9586677877116454</v>
      </c>
      <c r="R7" s="82">
        <v>1.7002224014601575</v>
      </c>
      <c r="S7" s="82">
        <v>1.442789076328969</v>
      </c>
      <c r="T7" s="82">
        <v>1.3085379163377635</v>
      </c>
      <c r="U7" s="82">
        <v>5.2882123572259916</v>
      </c>
      <c r="V7" s="82">
        <v>1.7308304826005334</v>
      </c>
      <c r="W7" s="82">
        <v>1.9493605006967147</v>
      </c>
      <c r="X7" s="82">
        <v>1.8906487176619478</v>
      </c>
      <c r="Y7" s="82">
        <v>1.1927668208103339</v>
      </c>
      <c r="Z7" s="82">
        <v>2.6705331281787772</v>
      </c>
      <c r="AA7" s="82">
        <v>0.35000596547413798</v>
      </c>
      <c r="AB7" s="82">
        <v>1.4790239684710693</v>
      </c>
      <c r="AC7" s="82">
        <v>0.79635210407578816</v>
      </c>
      <c r="AD7" s="82">
        <v>0.64966023982912291</v>
      </c>
      <c r="AE7" s="82">
        <v>0.70590265904065452</v>
      </c>
      <c r="AF7" s="82">
        <v>1.3000339514092674</v>
      </c>
      <c r="AG7" s="82">
        <v>0.71496938118128539</v>
      </c>
    </row>
    <row r="8" spans="2:33" ht="15" x14ac:dyDescent="0.25">
      <c r="D8" s="73" t="s">
        <v>4</v>
      </c>
      <c r="E8" s="73" t="s">
        <v>120</v>
      </c>
      <c r="F8" s="73">
        <v>2018</v>
      </c>
      <c r="G8" s="80">
        <v>27.131577542973638</v>
      </c>
      <c r="H8" s="80">
        <v>0.373897486374975</v>
      </c>
      <c r="I8" s="80">
        <v>6.6607449340349936</v>
      </c>
      <c r="J8" s="80">
        <v>1.3457957919305057</v>
      </c>
      <c r="K8" s="80">
        <v>0.64805463087287241</v>
      </c>
      <c r="L8" s="80">
        <v>0.48149946813234057</v>
      </c>
      <c r="M8" s="80">
        <v>0.24792998248868531</v>
      </c>
      <c r="N8" s="80">
        <v>0.6736874578715788</v>
      </c>
      <c r="O8" s="80">
        <v>1.145614903113785</v>
      </c>
      <c r="P8" s="80">
        <v>0.49378011021821833</v>
      </c>
      <c r="Q8" s="80">
        <v>0.54722173482691427</v>
      </c>
      <c r="R8" s="80">
        <v>0.97262646758485327</v>
      </c>
      <c r="S8" s="80">
        <v>0.83286416374941885</v>
      </c>
      <c r="T8" s="80">
        <v>0.74674766413249039</v>
      </c>
      <c r="U8" s="80">
        <v>3.0449422514531714</v>
      </c>
      <c r="V8" s="80">
        <v>1.0126394376791288</v>
      </c>
      <c r="W8" s="80">
        <v>1.1217784798314174</v>
      </c>
      <c r="X8" s="80">
        <v>1.0852427647392462</v>
      </c>
      <c r="Y8" s="80">
        <v>0.6834292413998585</v>
      </c>
      <c r="Z8" s="80">
        <v>1.5527405180508131</v>
      </c>
      <c r="AA8" s="80">
        <v>0.20031586047476843</v>
      </c>
      <c r="AB8" s="80">
        <v>0.86102306186829458</v>
      </c>
      <c r="AC8" s="80">
        <v>0.4513160972888865</v>
      </c>
      <c r="AD8" s="80">
        <v>0.37617525772313687</v>
      </c>
      <c r="AE8" s="80">
        <v>0.40231788404487256</v>
      </c>
      <c r="AF8" s="80">
        <v>0.74109890371757148</v>
      </c>
      <c r="AG8" s="80">
        <v>0.42809298937083867</v>
      </c>
    </row>
    <row r="9" spans="2:33" ht="15.75" x14ac:dyDescent="0.25">
      <c r="D9" s="73" t="s">
        <v>4</v>
      </c>
      <c r="E9" s="78" t="s">
        <v>120</v>
      </c>
      <c r="F9" s="75">
        <v>2050</v>
      </c>
      <c r="G9" s="76">
        <v>40.697366314460453</v>
      </c>
      <c r="H9" s="82">
        <v>0.56084622956246255</v>
      </c>
      <c r="I9" s="82">
        <v>9.9911174010524899</v>
      </c>
      <c r="J9" s="82">
        <v>2.0186936878957584</v>
      </c>
      <c r="K9" s="82">
        <v>0.97208194630930866</v>
      </c>
      <c r="L9" s="82">
        <v>0.72224920219851085</v>
      </c>
      <c r="M9" s="82">
        <v>0.37189497373302793</v>
      </c>
      <c r="N9" s="82">
        <v>1.0105311868073681</v>
      </c>
      <c r="O9" s="82">
        <v>1.7184223546706776</v>
      </c>
      <c r="P9" s="82">
        <v>0.74067016532732755</v>
      </c>
      <c r="Q9" s="82">
        <v>0.82083260224037136</v>
      </c>
      <c r="R9" s="82">
        <v>1.4589397013772798</v>
      </c>
      <c r="S9" s="82">
        <v>1.2492962456241283</v>
      </c>
      <c r="T9" s="82">
        <v>1.1201214961987356</v>
      </c>
      <c r="U9" s="82">
        <v>4.5674133771797569</v>
      </c>
      <c r="V9" s="82">
        <v>1.5189591565186933</v>
      </c>
      <c r="W9" s="82">
        <v>1.6826677197471263</v>
      </c>
      <c r="X9" s="82">
        <v>1.6278641471088693</v>
      </c>
      <c r="Y9" s="82">
        <v>1.0251438620997877</v>
      </c>
      <c r="Z9" s="82">
        <v>2.3291107770762198</v>
      </c>
      <c r="AA9" s="82">
        <v>0.30047379071215263</v>
      </c>
      <c r="AB9" s="82">
        <v>1.2915345928024418</v>
      </c>
      <c r="AC9" s="82">
        <v>0.67697414593332972</v>
      </c>
      <c r="AD9" s="82">
        <v>0.56426288658470525</v>
      </c>
      <c r="AE9" s="82">
        <v>0.6034768260673089</v>
      </c>
      <c r="AF9" s="82">
        <v>1.1116483555763572</v>
      </c>
      <c r="AG9" s="82">
        <v>0.64213948405625798</v>
      </c>
    </row>
    <row r="10" spans="2:33" ht="15" x14ac:dyDescent="0.25">
      <c r="D10" s="73" t="s">
        <v>4</v>
      </c>
      <c r="E10" s="85" t="s">
        <v>212</v>
      </c>
      <c r="F10" s="73">
        <v>2018</v>
      </c>
      <c r="G10" s="80">
        <v>11.625551</v>
      </c>
      <c r="H10" s="80">
        <v>0.17794099599204954</v>
      </c>
      <c r="I10" s="80">
        <v>2.6576907930321347</v>
      </c>
      <c r="J10" s="80">
        <v>0.48228404218784626</v>
      </c>
      <c r="K10" s="80">
        <v>0.31014966827589163</v>
      </c>
      <c r="L10" s="80">
        <v>0.22090468018989404</v>
      </c>
      <c r="M10" s="80">
        <v>0.10660397645018758</v>
      </c>
      <c r="N10" s="80">
        <v>0.27935990585939297</v>
      </c>
      <c r="O10" s="80">
        <v>0.43225128206324637</v>
      </c>
      <c r="P10" s="80">
        <v>0.20333600685129727</v>
      </c>
      <c r="Q10" s="80">
        <v>0.23152778091853185</v>
      </c>
      <c r="R10" s="80">
        <v>0.46795618987426485</v>
      </c>
      <c r="S10" s="80">
        <v>0.30871042636808321</v>
      </c>
      <c r="T10" s="80">
        <v>0.30378726686741447</v>
      </c>
      <c r="U10" s="80">
        <v>1.625427705266085</v>
      </c>
      <c r="V10" s="80">
        <v>0.44225677339931185</v>
      </c>
      <c r="W10" s="80">
        <v>0.49831113834882401</v>
      </c>
      <c r="X10" s="80">
        <v>0.40793968700183131</v>
      </c>
      <c r="Y10" s="80">
        <v>0.37892082777350039</v>
      </c>
      <c r="Z10" s="80">
        <v>0.60506096800451603</v>
      </c>
      <c r="AA10" s="80">
        <v>8.0693470189707711E-2</v>
      </c>
      <c r="AB10" s="80">
        <v>0.34078379979033369</v>
      </c>
      <c r="AC10" s="80">
        <v>0.1513344097795204</v>
      </c>
      <c r="AD10" s="80">
        <v>0.16503078794415471</v>
      </c>
      <c r="AE10" s="80">
        <v>0.19182704360164693</v>
      </c>
      <c r="AF10" s="80">
        <v>0.40087863270627727</v>
      </c>
      <c r="AG10" s="80">
        <v>0.15458274126405555</v>
      </c>
    </row>
    <row r="11" spans="2:33" ht="15.75" x14ac:dyDescent="0.25">
      <c r="B11" s="51"/>
      <c r="C11" s="51"/>
      <c r="D11" s="81" t="s">
        <v>4</v>
      </c>
      <c r="E11" s="79" t="s">
        <v>212</v>
      </c>
      <c r="F11" s="77">
        <v>2050</v>
      </c>
      <c r="G11" s="83">
        <v>17.438326499999999</v>
      </c>
      <c r="H11" s="84">
        <v>0.26691149398807434</v>
      </c>
      <c r="I11" s="84">
        <v>3.9865361895482021</v>
      </c>
      <c r="J11" s="84">
        <v>0.72342606328176939</v>
      </c>
      <c r="K11" s="84">
        <v>0.46522450241383745</v>
      </c>
      <c r="L11" s="84">
        <v>0.33135702028484104</v>
      </c>
      <c r="M11" s="84">
        <v>0.15990596467528137</v>
      </c>
      <c r="N11" s="84">
        <v>0.41903985878908945</v>
      </c>
      <c r="O11" s="84">
        <v>0.6483769230948695</v>
      </c>
      <c r="P11" s="84">
        <v>0.3050040102769459</v>
      </c>
      <c r="Q11" s="84">
        <v>0.34729167137779776</v>
      </c>
      <c r="R11" s="84">
        <v>0.7019342848113973</v>
      </c>
      <c r="S11" s="84">
        <v>0.46306563955212482</v>
      </c>
      <c r="T11" s="84">
        <v>0.45568090030112174</v>
      </c>
      <c r="U11" s="84">
        <v>2.4381415578991277</v>
      </c>
      <c r="V11" s="84">
        <v>0.66338516009896775</v>
      </c>
      <c r="W11" s="84">
        <v>0.74746670752323596</v>
      </c>
      <c r="X11" s="84">
        <v>0.61190953050274699</v>
      </c>
      <c r="Y11" s="84">
        <v>0.56838124166025061</v>
      </c>
      <c r="Z11" s="84">
        <v>0.90759145200677405</v>
      </c>
      <c r="AA11" s="84">
        <v>0.12104020528456157</v>
      </c>
      <c r="AB11" s="84">
        <v>0.51117569968550058</v>
      </c>
      <c r="AC11" s="84">
        <v>0.22700161466928059</v>
      </c>
      <c r="AD11" s="84">
        <v>0.24754618191623207</v>
      </c>
      <c r="AE11" s="84">
        <v>0.28774056540247039</v>
      </c>
      <c r="AF11" s="84">
        <v>0.60131794905941593</v>
      </c>
      <c r="AG11" s="84">
        <v>0.23187411189608331</v>
      </c>
    </row>
    <row r="15" spans="2:33" x14ac:dyDescent="0.2">
      <c r="B15" s="39" t="s">
        <v>190</v>
      </c>
    </row>
    <row r="16" spans="2:33" ht="15.75" thickBot="1" x14ac:dyDescent="0.25">
      <c r="B16" s="47" t="s">
        <v>191</v>
      </c>
      <c r="C16" s="47">
        <v>2018</v>
      </c>
      <c r="D16" s="47">
        <v>2050</v>
      </c>
    </row>
    <row r="17" spans="2:8" x14ac:dyDescent="0.2">
      <c r="B17" s="39" t="s">
        <v>116</v>
      </c>
      <c r="C17" s="39">
        <v>1</v>
      </c>
      <c r="D17" s="39">
        <v>1.5</v>
      </c>
      <c r="H17" s="39">
        <f>G5/G4</f>
        <v>1.5</v>
      </c>
    </row>
    <row r="18" spans="2:8" x14ac:dyDescent="0.2">
      <c r="B18" s="39" t="s">
        <v>118</v>
      </c>
      <c r="C18" s="39">
        <v>1</v>
      </c>
      <c r="D18" s="39">
        <v>1.5</v>
      </c>
      <c r="H18" s="39">
        <f>H7/H6</f>
        <v>1.5</v>
      </c>
    </row>
    <row r="19" spans="2:8" x14ac:dyDescent="0.2">
      <c r="B19" s="62" t="s">
        <v>120</v>
      </c>
      <c r="C19" s="62">
        <v>1</v>
      </c>
      <c r="D19" s="62">
        <v>1.5</v>
      </c>
    </row>
    <row r="20" spans="2:8" x14ac:dyDescent="0.2">
      <c r="B20" s="51" t="s">
        <v>212</v>
      </c>
      <c r="C20" s="51">
        <v>1</v>
      </c>
      <c r="D20" s="5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5"/>
  <sheetViews>
    <sheetView zoomScaleNormal="100" workbookViewId="0">
      <selection activeCell="E22" sqref="E22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38">
        <v>4.7</v>
      </c>
      <c r="F8" s="38">
        <v>4.7618650000000002</v>
      </c>
      <c r="G8" s="38">
        <v>4.79995992</v>
      </c>
      <c r="H8" s="38">
        <v>4.8383595993600004</v>
      </c>
      <c r="I8" s="38">
        <v>4.877066476154881</v>
      </c>
      <c r="J8" s="38">
        <v>4.9160830079641196</v>
      </c>
      <c r="K8" s="38">
        <v>4.9160830079641196</v>
      </c>
      <c r="L8" s="38">
        <v>5.1158978925952523</v>
      </c>
      <c r="M8" s="38">
        <v>5.5402222737184301</v>
      </c>
      <c r="N8" s="38">
        <v>5.76540538650569</v>
      </c>
      <c r="O8" s="38">
        <v>5.9997410985532804</v>
      </c>
      <c r="P8" s="38">
        <v>6.2436014185442099</v>
      </c>
      <c r="Q8" s="38">
        <v>6.4973734755066594</v>
      </c>
      <c r="R8" s="38">
        <v>6.7614601333825597</v>
      </c>
      <c r="S8" s="38">
        <v>7.0362806305753702</v>
      </c>
      <c r="T8" s="38">
        <v>7.32227124549238</v>
      </c>
    </row>
    <row r="9" spans="1:20" x14ac:dyDescent="0.2">
      <c r="B9" s="9" t="s">
        <v>18</v>
      </c>
      <c r="C9" t="s">
        <v>192</v>
      </c>
      <c r="D9" t="s">
        <v>22</v>
      </c>
      <c r="E9" s="38"/>
      <c r="F9" s="52">
        <v>1.6757949999999999</v>
      </c>
      <c r="G9" s="52">
        <v>1.6846707037287041</v>
      </c>
      <c r="H9" s="52">
        <v>1.7011384193505348</v>
      </c>
      <c r="I9" s="52">
        <v>1.7240167639877606</v>
      </c>
      <c r="J9" s="52">
        <v>1.7532848800717191</v>
      </c>
      <c r="K9" s="52">
        <v>1.95636901251137</v>
      </c>
      <c r="L9" s="52">
        <v>2.1292022086957747</v>
      </c>
      <c r="M9" s="52">
        <v>2.1818531950903601</v>
      </c>
      <c r="N9" s="52">
        <v>2.29760324394171</v>
      </c>
      <c r="O9" s="52">
        <v>2.4153502954694099</v>
      </c>
      <c r="P9" s="52">
        <v>2.5359521548310098</v>
      </c>
      <c r="Q9" s="52">
        <v>2.6599968295861198</v>
      </c>
      <c r="R9" s="52">
        <v>2.78793408705168</v>
      </c>
      <c r="S9" s="52">
        <v>2.9201373770166397</v>
      </c>
      <c r="T9" s="52">
        <v>3.0569362361449399</v>
      </c>
    </row>
    <row r="10" spans="1:20" x14ac:dyDescent="0.2">
      <c r="B10" s="9" t="s">
        <v>208</v>
      </c>
      <c r="C10" s="10" t="s">
        <v>209</v>
      </c>
      <c r="F10" s="38">
        <v>2.75</v>
      </c>
      <c r="G10" s="38">
        <v>2.6271758162069148</v>
      </c>
      <c r="H10" s="38">
        <v>2.5553282745062766</v>
      </c>
      <c r="I10" s="38">
        <v>2.5043516324138295</v>
      </c>
      <c r="J10" s="38">
        <v>2.4648110769192262</v>
      </c>
      <c r="K10" s="38">
        <v>2.4648110769192262</v>
      </c>
      <c r="L10" s="38">
        <v>2.3419868931261405</v>
      </c>
      <c r="M10" s="38">
        <v>2.2191627093330601</v>
      </c>
      <c r="N10" s="38">
        <v>2.1796221538384501</v>
      </c>
      <c r="O10" s="38">
        <v>2.1473151676324198</v>
      </c>
      <c r="P10" s="38">
        <v>2.12</v>
      </c>
      <c r="Q10" s="38">
        <v>2.09633852553997</v>
      </c>
      <c r="R10" s="38">
        <v>2.0754676259317799</v>
      </c>
      <c r="S10" s="38">
        <v>2.0567979700453698</v>
      </c>
      <c r="T10" s="38">
        <v>2.0399092119721098</v>
      </c>
    </row>
    <row r="11" spans="1:20" x14ac:dyDescent="0.2">
      <c r="B11" s="9"/>
      <c r="C11" s="10"/>
    </row>
    <row r="13" spans="1:20" x14ac:dyDescent="0.2">
      <c r="B13" s="87">
        <v>5.0000000000000001E-3</v>
      </c>
    </row>
    <row r="15" spans="1:20" x14ac:dyDescent="0.2">
      <c r="B15">
        <v>7.8120000000000003</v>
      </c>
      <c r="C15">
        <f>B15*(1+CAGR)^2</f>
        <v>7.8903152999999984</v>
      </c>
      <c r="D15" s="39">
        <f>C15*(1+CAGR)^5</f>
        <v>8.0895556489010083</v>
      </c>
      <c r="E15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4"/>
  <sheetViews>
    <sheetView topLeftCell="A34" zoomScaleNormal="100" workbookViewId="0">
      <selection activeCell="B10" sqref="B10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130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210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39" t="str">
        <f>Regions!$C$3</f>
        <v>IE</v>
      </c>
      <c r="C5" s="2"/>
      <c r="D5" s="2"/>
      <c r="E5" s="2" t="s">
        <v>4</v>
      </c>
      <c r="F5" s="2"/>
      <c r="G5" s="2"/>
      <c r="H5" s="32" t="s">
        <v>116</v>
      </c>
      <c r="I5" s="56">
        <f>'BY-Demands'!J6</f>
        <v>14.5565610923972</v>
      </c>
      <c r="J5" s="60">
        <f>TRA!H7</f>
        <v>15.058452569590337</v>
      </c>
      <c r="K5" s="60">
        <f>TRA!I7</f>
        <v>15.956184911313356</v>
      </c>
      <c r="L5" s="60">
        <f>TRA!J7</f>
        <v>16.878174772052727</v>
      </c>
      <c r="M5" s="60">
        <f>TRA!K7</f>
        <v>17.617082455548548</v>
      </c>
      <c r="N5" s="60">
        <f>TRA!L7</f>
        <v>18.369190701761266</v>
      </c>
      <c r="O5" s="60">
        <f>TRA!M7</f>
        <v>19.232040650454138</v>
      </c>
      <c r="P5" s="60">
        <f>TRA!N7</f>
        <v>20.100535709671099</v>
      </c>
      <c r="Q5" s="60">
        <f>TRA!O7</f>
        <v>20.979878734370732</v>
      </c>
      <c r="R5" s="60">
        <f>TRA!P7</f>
        <v>21.855930998824689</v>
      </c>
      <c r="S5" s="60">
        <f>TRA!Q7</f>
        <v>22.73803800234969</v>
      </c>
      <c r="T5" s="60">
        <f>TRA!R7</f>
        <v>23.609077597062189</v>
      </c>
      <c r="V5" s="58">
        <v>5.0000000000000001E-3</v>
      </c>
    </row>
    <row r="6" spans="1:22" x14ac:dyDescent="0.2">
      <c r="B6" s="39" t="str">
        <f>Regions!$C$3</f>
        <v>IE</v>
      </c>
      <c r="E6" s="2" t="s">
        <v>4</v>
      </c>
      <c r="H6" s="32" t="s">
        <v>118</v>
      </c>
      <c r="I6" s="57">
        <f>'BY-Demands'!J7</f>
        <v>31.276118540281001</v>
      </c>
      <c r="J6" s="60">
        <f>TRA!H8</f>
        <v>32.375673024619218</v>
      </c>
      <c r="K6" s="60">
        <f>TRA!I8</f>
        <v>34.305797559323715</v>
      </c>
      <c r="L6" s="60">
        <f>TRA!J8</f>
        <v>36.288075759913362</v>
      </c>
      <c r="M6" s="60">
        <f>TRA!K8</f>
        <v>37.876727279429375</v>
      </c>
      <c r="N6" s="60">
        <f>TRA!L8</f>
        <v>39.493760008786715</v>
      </c>
      <c r="O6" s="60">
        <f>TRA!M8</f>
        <v>41.348887398476393</v>
      </c>
      <c r="P6" s="60">
        <f>TRA!N8</f>
        <v>43.216151775792859</v>
      </c>
      <c r="Q6" s="60">
        <f>TRA!O8</f>
        <v>45.106739278897074</v>
      </c>
      <c r="R6" s="60">
        <f>TRA!P8</f>
        <v>46.990251647473073</v>
      </c>
      <c r="S6" s="60">
        <f>TRA!Q8</f>
        <v>48.886781705051831</v>
      </c>
      <c r="T6" s="60">
        <f>TRA!R8</f>
        <v>50.759516833683705</v>
      </c>
      <c r="V6" s="10"/>
    </row>
    <row r="7" spans="1:22" x14ac:dyDescent="0.2">
      <c r="B7" s="39" t="str">
        <f>Regions!$C$3</f>
        <v>IE</v>
      </c>
      <c r="E7" s="2" t="s">
        <v>4</v>
      </c>
      <c r="H7" s="32" t="s">
        <v>120</v>
      </c>
      <c r="I7" s="57">
        <f>'BY-Demands'!J8</f>
        <v>27.131577542973599</v>
      </c>
      <c r="J7" s="60">
        <f>TRA!H9</f>
        <v>27.858137253742118</v>
      </c>
      <c r="K7" s="60">
        <f>TRA!I9</f>
        <v>29.518942085929705</v>
      </c>
      <c r="L7" s="60">
        <f>TRA!J9</f>
        <v>31.224623328297547</v>
      </c>
      <c r="M7" s="60">
        <f>TRA!K9</f>
        <v>32.591602542764811</v>
      </c>
      <c r="N7" s="60">
        <f>TRA!L9</f>
        <v>33.98300279825834</v>
      </c>
      <c r="O7" s="60">
        <f>TRA!M9</f>
        <v>35.579275203340153</v>
      </c>
      <c r="P7" s="60">
        <f>TRA!N9</f>
        <v>37.185991062891532</v>
      </c>
      <c r="Q7" s="60">
        <f>TRA!O9</f>
        <v>38.812775658585856</v>
      </c>
      <c r="R7" s="60">
        <f>TRA!P9</f>
        <v>40.433472347825671</v>
      </c>
      <c r="S7" s="60">
        <f>TRA!Q9</f>
        <v>42.065370304346921</v>
      </c>
      <c r="T7" s="60">
        <f>TRA!R9</f>
        <v>43.676793554565045</v>
      </c>
    </row>
    <row r="8" spans="1:22" x14ac:dyDescent="0.2">
      <c r="B8" s="39" t="str">
        <f>Regions!$C$3</f>
        <v>IE</v>
      </c>
      <c r="E8" s="2" t="s">
        <v>4</v>
      </c>
      <c r="H8" s="32" t="s">
        <v>212</v>
      </c>
      <c r="I8" s="57">
        <f>TRA!F10</f>
        <v>11.625551</v>
      </c>
      <c r="J8" s="60">
        <f>I8*(1+$V$5)^(J$4-I$4)</f>
        <v>11.742097148774997</v>
      </c>
      <c r="K8" s="60">
        <f t="shared" ref="K8:T8" si="0">J8*(1+$V$5)^(K$4-J$4)</f>
        <v>12.03859981613374</v>
      </c>
      <c r="L8" s="60">
        <f t="shared" si="0"/>
        <v>12.342589547399122</v>
      </c>
      <c r="M8" s="60">
        <f t="shared" si="0"/>
        <v>12.654255400317036</v>
      </c>
      <c r="N8" s="60">
        <f t="shared" si="0"/>
        <v>12.973791206578372</v>
      </c>
      <c r="O8" s="60">
        <f t="shared" si="0"/>
        <v>13.301395692367114</v>
      </c>
      <c r="P8" s="60">
        <f t="shared" si="0"/>
        <v>13.637272601952416</v>
      </c>
      <c r="Q8" s="60">
        <f t="shared" si="0"/>
        <v>13.981630824401549</v>
      </c>
      <c r="R8" s="60">
        <f t="shared" si="0"/>
        <v>14.334684523492495</v>
      </c>
      <c r="S8" s="60">
        <f t="shared" si="0"/>
        <v>14.696653270907008</v>
      </c>
      <c r="T8" s="60">
        <f t="shared" si="0"/>
        <v>15.067762182786955</v>
      </c>
    </row>
    <row r="9" spans="1:22" x14ac:dyDescent="0.2">
      <c r="B9" s="39" t="str">
        <f>Regions!$C$3</f>
        <v>IE</v>
      </c>
      <c r="E9" s="2" t="s">
        <v>4</v>
      </c>
      <c r="H9" s="32" t="s">
        <v>31</v>
      </c>
      <c r="I9" s="6">
        <f>'BY-Demands'!J10</f>
        <v>7.7245727925227703</v>
      </c>
      <c r="J9" s="49">
        <f t="shared" ref="J9:T9" si="1">I9*(1+$V$5)^(J$4-I$4)</f>
        <v>7.8020116347678092</v>
      </c>
      <c r="K9" s="49">
        <f t="shared" si="1"/>
        <v>7.9990222054659013</v>
      </c>
      <c r="L9" s="49">
        <f t="shared" si="1"/>
        <v>8.201007539953606</v>
      </c>
      <c r="M9" s="49">
        <f t="shared" si="1"/>
        <v>8.4080932572506288</v>
      </c>
      <c r="N9" s="49">
        <f t="shared" si="1"/>
        <v>8.620408148414338</v>
      </c>
      <c r="O9" s="49">
        <f t="shared" si="1"/>
        <v>8.8380842566376927</v>
      </c>
      <c r="P9" s="49">
        <f t="shared" si="1"/>
        <v>9.0612569593697394</v>
      </c>
      <c r="Q9" s="49">
        <f t="shared" si="1"/>
        <v>9.2900650525097621</v>
      </c>
      <c r="R9" s="49">
        <f t="shared" si="1"/>
        <v>9.5246508367274263</v>
      </c>
      <c r="S9" s="49">
        <f t="shared" si="1"/>
        <v>9.7651602059626299</v>
      </c>
      <c r="T9" s="49">
        <f t="shared" si="1"/>
        <v>10.011742738160077</v>
      </c>
    </row>
    <row r="10" spans="1:22" ht="15" x14ac:dyDescent="0.25">
      <c r="B10" s="39" t="str">
        <f>Regions!$C$3</f>
        <v>IE</v>
      </c>
      <c r="E10" s="2" t="s">
        <v>4</v>
      </c>
      <c r="H10" s="59" t="s">
        <v>33</v>
      </c>
      <c r="I10" s="6">
        <f>'BY-Demands'!J11</f>
        <v>3.5132998087277199</v>
      </c>
      <c r="J10" s="49">
        <f t="shared" ref="J10:T10" si="2">I10*(1+$V$5)^(J$4-I$4)</f>
        <v>3.5485206393102144</v>
      </c>
      <c r="K10" s="49">
        <f t="shared" si="2"/>
        <v>3.6381252322038096</v>
      </c>
      <c r="L10" s="49">
        <f t="shared" si="2"/>
        <v>3.7299924533540034</v>
      </c>
      <c r="M10" s="49">
        <f t="shared" si="2"/>
        <v>3.8241794369596382</v>
      </c>
      <c r="N10" s="49">
        <f t="shared" si="2"/>
        <v>3.9207447599296734</v>
      </c>
      <c r="O10" s="49">
        <f t="shared" si="2"/>
        <v>4.0197484783134243</v>
      </c>
      <c r="P10" s="49">
        <f t="shared" si="2"/>
        <v>4.1212521646507083</v>
      </c>
      <c r="Q10" s="49">
        <f t="shared" si="2"/>
        <v>4.2253189462651326</v>
      </c>
      <c r="R10" s="49">
        <f t="shared" si="2"/>
        <v>4.3320135445243322</v>
      </c>
      <c r="S10" s="49">
        <f t="shared" si="2"/>
        <v>4.4414023150915787</v>
      </c>
      <c r="T10" s="49">
        <f t="shared" si="2"/>
        <v>4.5535532891937924</v>
      </c>
    </row>
    <row r="11" spans="1:22" x14ac:dyDescent="0.2">
      <c r="B11" s="39" t="str">
        <f>Regions!$C$3</f>
        <v>IE</v>
      </c>
      <c r="E11" s="2" t="s">
        <v>4</v>
      </c>
      <c r="H11" s="32" t="s">
        <v>35</v>
      </c>
      <c r="I11" s="6">
        <f>'BY-Demands'!J12</f>
        <v>21.784659175997099</v>
      </c>
      <c r="J11" s="49">
        <f t="shared" ref="J11:T11" si="3">I11*(1+$V$5)^(J$4-I$4)</f>
        <v>22.003050384236463</v>
      </c>
      <c r="K11" s="49">
        <f t="shared" si="3"/>
        <v>22.558654979079687</v>
      </c>
      <c r="L11" s="49">
        <f t="shared" si="3"/>
        <v>23.128289286186448</v>
      </c>
      <c r="M11" s="49">
        <f t="shared" si="3"/>
        <v>23.712307573372424</v>
      </c>
      <c r="N11" s="49">
        <f t="shared" si="3"/>
        <v>24.311073054159586</v>
      </c>
      <c r="O11" s="49">
        <f t="shared" si="3"/>
        <v>24.924958113666488</v>
      </c>
      <c r="P11" s="49">
        <f t="shared" si="3"/>
        <v>25.554344540202571</v>
      </c>
      <c r="Q11" s="49">
        <f t="shared" si="3"/>
        <v>26.199623762710523</v>
      </c>
      <c r="R11" s="49">
        <f t="shared" si="3"/>
        <v>26.861197094204343</v>
      </c>
      <c r="S11" s="49">
        <f t="shared" si="3"/>
        <v>27.539475981354528</v>
      </c>
      <c r="T11" s="49">
        <f t="shared" si="3"/>
        <v>28.234882260375606</v>
      </c>
    </row>
    <row r="12" spans="1:22" x14ac:dyDescent="0.2">
      <c r="B12" s="39" t="str">
        <f>Regions!$C$3</f>
        <v>IE</v>
      </c>
      <c r="E12" s="2" t="s">
        <v>4</v>
      </c>
      <c r="H12" s="32" t="s">
        <v>37</v>
      </c>
      <c r="I12" s="6">
        <f>'BY-Demands'!J13</f>
        <v>0.23349320028657899</v>
      </c>
      <c r="J12" s="49">
        <f t="shared" ref="J12:T12" si="4">I12*(1+$V$5)^(J$4-I$4)</f>
        <v>0.23583396961945188</v>
      </c>
      <c r="K12" s="49">
        <f t="shared" si="4"/>
        <v>0.24178907288252299</v>
      </c>
      <c r="L12" s="49">
        <f t="shared" si="4"/>
        <v>0.24789454996549404</v>
      </c>
      <c r="M12" s="49">
        <f t="shared" si="4"/>
        <v>0.25415419799575517</v>
      </c>
      <c r="N12" s="49">
        <f t="shared" si="4"/>
        <v>0.26057190998292135</v>
      </c>
      <c r="O12" s="49">
        <f t="shared" si="4"/>
        <v>0.26715167723997885</v>
      </c>
      <c r="P12" s="49">
        <f t="shared" si="4"/>
        <v>0.2738975918655685</v>
      </c>
      <c r="Q12" s="49">
        <f t="shared" si="4"/>
        <v>0.28081384928894959</v>
      </c>
      <c r="R12" s="49">
        <f t="shared" si="4"/>
        <v>0.28790475087922779</v>
      </c>
      <c r="S12" s="49">
        <f t="shared" si="4"/>
        <v>0.29517470662046869</v>
      </c>
      <c r="T12" s="49">
        <f t="shared" si="4"/>
        <v>0.30262823785436194</v>
      </c>
    </row>
    <row r="13" spans="1:22" x14ac:dyDescent="0.2">
      <c r="B13" s="39" t="str">
        <f>Regions!$C$3</f>
        <v>IE</v>
      </c>
      <c r="C13" s="51"/>
      <c r="D13" s="51"/>
      <c r="E13" s="51" t="s">
        <v>4</v>
      </c>
      <c r="F13" s="51"/>
      <c r="G13" s="51"/>
      <c r="H13" s="33" t="s">
        <v>39</v>
      </c>
      <c r="I13" s="54">
        <f>'BY-Demands'!J14</f>
        <v>45.935836654432002</v>
      </c>
      <c r="J13" s="55">
        <f>TRA!G15</f>
        <v>46.069066428898779</v>
      </c>
      <c r="K13" s="55">
        <f>TRA!H15</f>
        <v>46.778673909626953</v>
      </c>
      <c r="L13" s="55">
        <f>TRA!I15</f>
        <v>50.119397109297552</v>
      </c>
      <c r="M13" s="55">
        <f>TRA!J15</f>
        <v>53.139109107951029</v>
      </c>
      <c r="N13" s="55">
        <f>TRA!K15</f>
        <v>55.868655978434504</v>
      </c>
      <c r="O13" s="55">
        <f>TRA!L15</f>
        <v>58.335919784217054</v>
      </c>
      <c r="P13" s="55">
        <f>TRA!M15</f>
        <v>60.566103392035323</v>
      </c>
      <c r="Q13" s="55">
        <f>TRA!N15</f>
        <v>62.581987916797445</v>
      </c>
      <c r="R13" s="55">
        <f>TRA!O15</f>
        <v>64.404165428518183</v>
      </c>
      <c r="S13" s="55">
        <f>TRA!P15</f>
        <v>66.051249298370649</v>
      </c>
      <c r="T13" s="55">
        <f>TRA!Q15</f>
        <v>67.540064332514575</v>
      </c>
    </row>
    <row r="14" spans="1:22" x14ac:dyDescent="0.2">
      <c r="B14" s="39" t="str">
        <f>Regions!$C$3</f>
        <v>IE</v>
      </c>
      <c r="E14" s="2" t="s">
        <v>4</v>
      </c>
      <c r="H14" s="34" t="str">
        <f>'BY-Demands'!I15</f>
        <v>RSDRF</v>
      </c>
      <c r="I14" s="6">
        <f>'BY-Demands'!J15</f>
        <v>0</v>
      </c>
      <c r="J14" s="49">
        <f t="shared" ref="J14:T14" si="5">I14*(1+$V$5)^(J$4-I$4)</f>
        <v>0</v>
      </c>
      <c r="K14" s="49">
        <f t="shared" si="5"/>
        <v>0</v>
      </c>
      <c r="L14" s="49">
        <f t="shared" si="5"/>
        <v>0</v>
      </c>
      <c r="M14" s="49">
        <f t="shared" si="5"/>
        <v>0</v>
      </c>
      <c r="N14" s="49">
        <f t="shared" si="5"/>
        <v>0</v>
      </c>
      <c r="O14" s="49">
        <f t="shared" si="5"/>
        <v>0</v>
      </c>
      <c r="P14" s="49">
        <f t="shared" si="5"/>
        <v>0</v>
      </c>
      <c r="Q14" s="49">
        <f t="shared" si="5"/>
        <v>0</v>
      </c>
      <c r="R14" s="49">
        <f t="shared" si="5"/>
        <v>0</v>
      </c>
      <c r="S14" s="49">
        <f t="shared" si="5"/>
        <v>0</v>
      </c>
      <c r="T14" s="49">
        <f t="shared" si="5"/>
        <v>0</v>
      </c>
      <c r="V14" s="10" t="s">
        <v>240</v>
      </c>
    </row>
    <row r="15" spans="1:22" x14ac:dyDescent="0.2">
      <c r="B15" s="39" t="str">
        <f>Regions!$C$3</f>
        <v>IE</v>
      </c>
      <c r="E15" s="2" t="s">
        <v>4</v>
      </c>
      <c r="H15" s="34" t="str">
        <f>'BY-Demands'!I16</f>
        <v>RSDCK</v>
      </c>
      <c r="I15" s="6">
        <f>'BY-Demands'!J16</f>
        <v>0</v>
      </c>
      <c r="J15" s="49">
        <f t="shared" ref="J15:T15" si="6">I15*(1+$V$5)^(J$4-I$4)</f>
        <v>0</v>
      </c>
      <c r="K15" s="49">
        <f t="shared" si="6"/>
        <v>0</v>
      </c>
      <c r="L15" s="49">
        <f t="shared" si="6"/>
        <v>0</v>
      </c>
      <c r="M15" s="49">
        <f t="shared" si="6"/>
        <v>0</v>
      </c>
      <c r="N15" s="49">
        <f t="shared" si="6"/>
        <v>0</v>
      </c>
      <c r="O15" s="49">
        <f t="shared" si="6"/>
        <v>0</v>
      </c>
      <c r="P15" s="49">
        <f t="shared" si="6"/>
        <v>0</v>
      </c>
      <c r="Q15" s="49">
        <f t="shared" si="6"/>
        <v>0</v>
      </c>
      <c r="R15" s="49">
        <f t="shared" si="6"/>
        <v>0</v>
      </c>
      <c r="S15" s="49">
        <f t="shared" si="6"/>
        <v>0</v>
      </c>
      <c r="T15" s="49">
        <f t="shared" si="6"/>
        <v>0</v>
      </c>
    </row>
    <row r="16" spans="1:22" x14ac:dyDescent="0.2">
      <c r="B16" s="39" t="str">
        <f>Regions!$C$3</f>
        <v>IE</v>
      </c>
      <c r="E16" s="2" t="s">
        <v>4</v>
      </c>
      <c r="H16" s="34" t="str">
        <f>'BY-Demands'!I17</f>
        <v>RSDCW</v>
      </c>
      <c r="I16" s="6">
        <f>'BY-Demands'!J17</f>
        <v>0</v>
      </c>
      <c r="J16" s="49">
        <f t="shared" ref="J16:T16" si="7">I16*(1+$V$5)^(J$4-I$4)</f>
        <v>0</v>
      </c>
      <c r="K16" s="49">
        <f t="shared" si="7"/>
        <v>0</v>
      </c>
      <c r="L16" s="49">
        <f t="shared" si="7"/>
        <v>0</v>
      </c>
      <c r="M16" s="49">
        <f t="shared" si="7"/>
        <v>0</v>
      </c>
      <c r="N16" s="49">
        <f t="shared" si="7"/>
        <v>0</v>
      </c>
      <c r="O16" s="49">
        <f t="shared" si="7"/>
        <v>0</v>
      </c>
      <c r="P16" s="49">
        <f t="shared" si="7"/>
        <v>0</v>
      </c>
      <c r="Q16" s="49">
        <f t="shared" si="7"/>
        <v>0</v>
      </c>
      <c r="R16" s="49">
        <f t="shared" si="7"/>
        <v>0</v>
      </c>
      <c r="S16" s="49">
        <f t="shared" si="7"/>
        <v>0</v>
      </c>
      <c r="T16" s="49">
        <f t="shared" si="7"/>
        <v>0</v>
      </c>
    </row>
    <row r="17" spans="2:22" x14ac:dyDescent="0.2">
      <c r="B17" s="39" t="str">
        <f>Regions!$C$3</f>
        <v>IE</v>
      </c>
      <c r="E17" s="2" t="s">
        <v>4</v>
      </c>
      <c r="H17" s="34" t="str">
        <f>'BY-Demands'!I18</f>
        <v>RSDCD</v>
      </c>
      <c r="I17" s="6">
        <f>'BY-Demands'!J18</f>
        <v>0</v>
      </c>
      <c r="J17" s="49">
        <f t="shared" ref="J17:T17" si="8">I17*(1+$V$5)^(J$4-I$4)</f>
        <v>0</v>
      </c>
      <c r="K17" s="49">
        <f t="shared" si="8"/>
        <v>0</v>
      </c>
      <c r="L17" s="49">
        <f t="shared" si="8"/>
        <v>0</v>
      </c>
      <c r="M17" s="49">
        <f t="shared" si="8"/>
        <v>0</v>
      </c>
      <c r="N17" s="49">
        <f t="shared" si="8"/>
        <v>0</v>
      </c>
      <c r="O17" s="49">
        <f t="shared" si="8"/>
        <v>0</v>
      </c>
      <c r="P17" s="49">
        <f t="shared" si="8"/>
        <v>0</v>
      </c>
      <c r="Q17" s="49">
        <f t="shared" si="8"/>
        <v>0</v>
      </c>
      <c r="R17" s="49">
        <f t="shared" si="8"/>
        <v>0</v>
      </c>
      <c r="S17" s="49">
        <f t="shared" si="8"/>
        <v>0</v>
      </c>
      <c r="T17" s="49">
        <f t="shared" si="8"/>
        <v>0</v>
      </c>
    </row>
    <row r="18" spans="2:22" x14ac:dyDescent="0.2">
      <c r="B18" s="39" t="str">
        <f>Regions!$C$3</f>
        <v>IE</v>
      </c>
      <c r="E18" s="2" t="s">
        <v>4</v>
      </c>
      <c r="H18" s="34" t="str">
        <f>'BY-Demands'!I19</f>
        <v>RSDDW</v>
      </c>
      <c r="I18" s="6">
        <f>'BY-Demands'!J19</f>
        <v>0</v>
      </c>
      <c r="J18" s="49">
        <f t="shared" ref="J18:T18" si="9">I18*(1+$V$5)^(J$4-I$4)</f>
        <v>0</v>
      </c>
      <c r="K18" s="49">
        <f t="shared" si="9"/>
        <v>0</v>
      </c>
      <c r="L18" s="49">
        <f t="shared" si="9"/>
        <v>0</v>
      </c>
      <c r="M18" s="49">
        <f t="shared" si="9"/>
        <v>0</v>
      </c>
      <c r="N18" s="49">
        <f t="shared" si="9"/>
        <v>0</v>
      </c>
      <c r="O18" s="49">
        <f t="shared" si="9"/>
        <v>0</v>
      </c>
      <c r="P18" s="49">
        <f t="shared" si="9"/>
        <v>0</v>
      </c>
      <c r="Q18" s="49">
        <f t="shared" si="9"/>
        <v>0</v>
      </c>
      <c r="R18" s="49">
        <f t="shared" si="9"/>
        <v>0</v>
      </c>
      <c r="S18" s="49">
        <f t="shared" si="9"/>
        <v>0</v>
      </c>
      <c r="T18" s="49">
        <f t="shared" si="9"/>
        <v>0</v>
      </c>
    </row>
    <row r="19" spans="2:22" x14ac:dyDescent="0.2">
      <c r="B19" s="39" t="str">
        <f>Regions!$C$3</f>
        <v>IE</v>
      </c>
      <c r="E19" s="2" t="s">
        <v>4</v>
      </c>
      <c r="H19" s="34" t="str">
        <f>'BY-Demands'!I20</f>
        <v>RSDOE</v>
      </c>
      <c r="I19" s="6">
        <f>'BY-Demands'!J20</f>
        <v>0</v>
      </c>
      <c r="J19" s="49">
        <f t="shared" ref="J19:T19" si="10">I19*(1+$V$5)^(J$4-I$4)</f>
        <v>0</v>
      </c>
      <c r="K19" s="49">
        <f t="shared" si="10"/>
        <v>0</v>
      </c>
      <c r="L19" s="49">
        <f t="shared" si="10"/>
        <v>0</v>
      </c>
      <c r="M19" s="49">
        <f t="shared" si="10"/>
        <v>0</v>
      </c>
      <c r="N19" s="49">
        <f t="shared" si="10"/>
        <v>0</v>
      </c>
      <c r="O19" s="49">
        <f t="shared" si="10"/>
        <v>0</v>
      </c>
      <c r="P19" s="49">
        <f t="shared" si="10"/>
        <v>0</v>
      </c>
      <c r="Q19" s="49">
        <f t="shared" si="10"/>
        <v>0</v>
      </c>
      <c r="R19" s="49">
        <f t="shared" si="10"/>
        <v>0</v>
      </c>
      <c r="S19" s="49">
        <f t="shared" si="10"/>
        <v>0</v>
      </c>
      <c r="T19" s="49">
        <f t="shared" si="10"/>
        <v>0</v>
      </c>
    </row>
    <row r="20" spans="2:22" x14ac:dyDescent="0.2">
      <c r="B20" s="39" t="str">
        <f>Regions!$C$3</f>
        <v>IE</v>
      </c>
      <c r="E20" s="2" t="s">
        <v>4</v>
      </c>
      <c r="H20" s="34" t="str">
        <f>'BY-Demands'!I21</f>
        <v>RSDOA</v>
      </c>
      <c r="I20" s="6">
        <f>'BY-Demands'!J21</f>
        <v>0</v>
      </c>
      <c r="J20" s="37">
        <f t="shared" ref="J20:T20" si="11">I20*(1+$V$5)^(J$4-I$4)</f>
        <v>0</v>
      </c>
      <c r="K20" s="37">
        <f t="shared" si="11"/>
        <v>0</v>
      </c>
      <c r="L20" s="37">
        <f t="shared" si="11"/>
        <v>0</v>
      </c>
      <c r="M20" s="37">
        <f t="shared" si="11"/>
        <v>0</v>
      </c>
      <c r="N20" s="37">
        <f t="shared" si="11"/>
        <v>0</v>
      </c>
      <c r="O20" s="37">
        <f t="shared" si="11"/>
        <v>0</v>
      </c>
      <c r="P20" s="37">
        <f t="shared" si="11"/>
        <v>0</v>
      </c>
      <c r="Q20" s="37">
        <f t="shared" si="11"/>
        <v>0</v>
      </c>
      <c r="R20" s="37">
        <f t="shared" si="11"/>
        <v>0</v>
      </c>
      <c r="S20" s="37">
        <f t="shared" si="11"/>
        <v>0</v>
      </c>
      <c r="T20" s="37">
        <f t="shared" si="11"/>
        <v>0</v>
      </c>
    </row>
    <row r="21" spans="2:22" x14ac:dyDescent="0.2">
      <c r="B21" s="39" t="str">
        <f>Regions!$C$3</f>
        <v>IE</v>
      </c>
      <c r="E21" s="2" t="s">
        <v>4</v>
      </c>
      <c r="H21" s="34" t="str">
        <f>'BY-Demands'!I22</f>
        <v>RSD_Apt</v>
      </c>
      <c r="I21" s="55">
        <f>'BY-Demands'!J22</f>
        <v>0</v>
      </c>
      <c r="J21" s="49">
        <f>I21*(1+$V$21)^(J$4-I$4)</f>
        <v>0</v>
      </c>
      <c r="K21" s="49">
        <f t="shared" ref="K21:T21" si="12">J21*(1+$V$21)^(K$4-J$4)</f>
        <v>0</v>
      </c>
      <c r="L21" s="49">
        <f t="shared" si="12"/>
        <v>0</v>
      </c>
      <c r="M21" s="49">
        <f t="shared" si="12"/>
        <v>0</v>
      </c>
      <c r="N21" s="49">
        <f t="shared" si="12"/>
        <v>0</v>
      </c>
      <c r="O21" s="49">
        <f t="shared" si="12"/>
        <v>0</v>
      </c>
      <c r="P21" s="49">
        <f t="shared" si="12"/>
        <v>0</v>
      </c>
      <c r="Q21" s="49">
        <f t="shared" si="12"/>
        <v>0</v>
      </c>
      <c r="R21" s="49">
        <f t="shared" si="12"/>
        <v>0</v>
      </c>
      <c r="S21" s="49">
        <f t="shared" si="12"/>
        <v>0</v>
      </c>
      <c r="T21" s="49">
        <f t="shared" si="12"/>
        <v>0</v>
      </c>
      <c r="U21" s="39"/>
      <c r="V21" s="7">
        <v>0.01</v>
      </c>
    </row>
    <row r="22" spans="2:22" x14ac:dyDescent="0.2">
      <c r="B22" s="39" t="str">
        <f>Regions!$C$3</f>
        <v>IE</v>
      </c>
      <c r="E22" s="2" t="s">
        <v>4</v>
      </c>
      <c r="H22" s="34" t="str">
        <f>'BY-Demands'!I23</f>
        <v>RSD_Att</v>
      </c>
      <c r="I22" s="55">
        <f>'BY-Demands'!J23</f>
        <v>0</v>
      </c>
      <c r="J22" s="49">
        <f>I22*(1+$V$21)^(J$4-I$4)</f>
        <v>0</v>
      </c>
      <c r="K22" s="49">
        <f t="shared" ref="K22:T22" si="13">J22*(1+$V$21)^(K$4-J$4)</f>
        <v>0</v>
      </c>
      <c r="L22" s="49">
        <f t="shared" si="13"/>
        <v>0</v>
      </c>
      <c r="M22" s="49">
        <f t="shared" si="13"/>
        <v>0</v>
      </c>
      <c r="N22" s="49">
        <f t="shared" si="13"/>
        <v>0</v>
      </c>
      <c r="O22" s="49">
        <f t="shared" si="13"/>
        <v>0</v>
      </c>
      <c r="P22" s="49">
        <f t="shared" si="13"/>
        <v>0</v>
      </c>
      <c r="Q22" s="49">
        <f t="shared" si="13"/>
        <v>0</v>
      </c>
      <c r="R22" s="49">
        <f t="shared" si="13"/>
        <v>0</v>
      </c>
      <c r="S22" s="49">
        <f t="shared" si="13"/>
        <v>0</v>
      </c>
      <c r="T22" s="49">
        <f t="shared" si="13"/>
        <v>0</v>
      </c>
      <c r="U22" s="39"/>
      <c r="V22" s="39"/>
    </row>
    <row r="23" spans="2:22" x14ac:dyDescent="0.2">
      <c r="B23" s="39" t="str">
        <f>Regions!$C$3</f>
        <v>IE</v>
      </c>
      <c r="E23" s="2" t="s">
        <v>4</v>
      </c>
      <c r="H23" s="34" t="str">
        <f>'BY-Demands'!I24</f>
        <v>RSD_Det</v>
      </c>
      <c r="I23" s="55">
        <f>'BY-Demands'!J24</f>
        <v>0</v>
      </c>
      <c r="J23" s="49">
        <f>I23*(1+$V$21)^(J$4-I$4)</f>
        <v>0</v>
      </c>
      <c r="K23" s="49">
        <f t="shared" ref="K23:T23" si="14">J23*(1+$V$21)^(K$4-J$4)</f>
        <v>0</v>
      </c>
      <c r="L23" s="49">
        <f t="shared" si="14"/>
        <v>0</v>
      </c>
      <c r="M23" s="49">
        <f t="shared" si="14"/>
        <v>0</v>
      </c>
      <c r="N23" s="49">
        <f t="shared" si="14"/>
        <v>0</v>
      </c>
      <c r="O23" s="49">
        <f t="shared" si="14"/>
        <v>0</v>
      </c>
      <c r="P23" s="49">
        <f t="shared" si="14"/>
        <v>0</v>
      </c>
      <c r="Q23" s="49">
        <f t="shared" si="14"/>
        <v>0</v>
      </c>
      <c r="R23" s="49">
        <f t="shared" si="14"/>
        <v>0</v>
      </c>
      <c r="S23" s="49">
        <f t="shared" si="14"/>
        <v>0</v>
      </c>
      <c r="T23" s="49">
        <f t="shared" si="14"/>
        <v>0</v>
      </c>
      <c r="U23" s="39"/>
      <c r="V23" s="39"/>
    </row>
    <row r="24" spans="2:22" x14ac:dyDescent="0.2">
      <c r="B24" s="39" t="str">
        <f>Regions!$C$3</f>
        <v>IE</v>
      </c>
      <c r="E24" s="2" t="s">
        <v>4</v>
      </c>
      <c r="H24" s="35" t="s">
        <v>92</v>
      </c>
      <c r="I24" s="6">
        <f>'BY-Demands'!J25</f>
        <v>12.7133829170957</v>
      </c>
      <c r="J24" s="49">
        <f t="shared" ref="J24:T24" si="15">I24*(1+$V$5)^(J$4-I$4)</f>
        <v>12.84083458083958</v>
      </c>
      <c r="K24" s="49">
        <f t="shared" si="15"/>
        <v>13.16508174521673</v>
      </c>
      <c r="L24" s="49">
        <f t="shared" si="15"/>
        <v>13.497516556817644</v>
      </c>
      <c r="M24" s="49">
        <f t="shared" si="15"/>
        <v>13.838345763994893</v>
      </c>
      <c r="N24" s="49">
        <f t="shared" si="15"/>
        <v>14.187781335756032</v>
      </c>
      <c r="O24" s="49">
        <f t="shared" si="15"/>
        <v>14.546040593591684</v>
      </c>
      <c r="P24" s="49">
        <f t="shared" si="15"/>
        <v>14.913346346632437</v>
      </c>
      <c r="Q24" s="49">
        <f t="shared" si="15"/>
        <v>15.289927030218639</v>
      </c>
      <c r="R24" s="49">
        <f t="shared" si="15"/>
        <v>15.676016847969237</v>
      </c>
      <c r="S24" s="49">
        <f t="shared" si="15"/>
        <v>16.071855917438047</v>
      </c>
      <c r="T24" s="49">
        <f t="shared" si="15"/>
        <v>16.477690419448013</v>
      </c>
    </row>
    <row r="25" spans="2:22" x14ac:dyDescent="0.2">
      <c r="B25" s="39" t="str">
        <f>Regions!$C$3</f>
        <v>IE</v>
      </c>
      <c r="E25" s="2" t="s">
        <v>4</v>
      </c>
      <c r="H25" s="35" t="s">
        <v>94</v>
      </c>
      <c r="I25" s="6">
        <f>'BY-Demands'!J26</f>
        <v>11.4839387329157</v>
      </c>
      <c r="J25" s="49">
        <f t="shared" ref="J25:T25" si="16">I25*(1+$V$5)^(J$4-I$4)</f>
        <v>11.599065218713177</v>
      </c>
      <c r="K25" s="49">
        <f t="shared" si="16"/>
        <v>11.891956150600524</v>
      </c>
      <c r="L25" s="49">
        <f t="shared" si="16"/>
        <v>12.192242945547891</v>
      </c>
      <c r="M25" s="49">
        <f t="shared" si="16"/>
        <v>12.500112358365506</v>
      </c>
      <c r="N25" s="49">
        <f t="shared" si="16"/>
        <v>12.815755859656587</v>
      </c>
      <c r="O25" s="49">
        <f t="shared" si="16"/>
        <v>13.139369754897016</v>
      </c>
      <c r="P25" s="49">
        <f t="shared" si="16"/>
        <v>13.47115530652194</v>
      </c>
      <c r="Q25" s="49">
        <f t="shared" si="16"/>
        <v>13.811318859095199</v>
      </c>
      <c r="R25" s="49">
        <f t="shared" si="16"/>
        <v>14.160071967639446</v>
      </c>
      <c r="S25" s="49">
        <f t="shared" si="16"/>
        <v>14.517631529206765</v>
      </c>
      <c r="T25" s="49">
        <f t="shared" si="16"/>
        <v>14.884219917771601</v>
      </c>
    </row>
    <row r="26" spans="2:22" x14ac:dyDescent="0.2">
      <c r="B26" s="39" t="str">
        <f>Regions!$C$3</f>
        <v>IE</v>
      </c>
      <c r="E26" s="2" t="s">
        <v>4</v>
      </c>
      <c r="H26" s="35" t="s">
        <v>96</v>
      </c>
      <c r="I26" s="6">
        <f>'BY-Demands'!J27</f>
        <v>8.8153537670115707</v>
      </c>
      <c r="J26" s="49">
        <f t="shared" ref="J26:T26" si="17">I26*(1+$V$5)^(J$4-I$4)</f>
        <v>8.9037276885258585</v>
      </c>
      <c r="K26" s="49">
        <f t="shared" si="17"/>
        <v>9.1285579701727126</v>
      </c>
      <c r="L26" s="49">
        <f t="shared" si="17"/>
        <v>9.3590654981722992</v>
      </c>
      <c r="M26" s="49">
        <f t="shared" si="17"/>
        <v>9.5953936301093421</v>
      </c>
      <c r="N26" s="49">
        <f t="shared" si="17"/>
        <v>9.8376893435272237</v>
      </c>
      <c r="O26" s="49">
        <f t="shared" si="17"/>
        <v>10.086103327336479</v>
      </c>
      <c r="P26" s="49">
        <f t="shared" si="17"/>
        <v>10.340790075531467</v>
      </c>
      <c r="Q26" s="49">
        <f t="shared" si="17"/>
        <v>10.601907983273506</v>
      </c>
      <c r="R26" s="49">
        <f t="shared" si="17"/>
        <v>10.869619445400225</v>
      </c>
      <c r="S26" s="49">
        <f t="shared" si="17"/>
        <v>11.144090957422407</v>
      </c>
      <c r="T26" s="49">
        <f t="shared" si="17"/>
        <v>11.42549321907112</v>
      </c>
    </row>
    <row r="27" spans="2:22" x14ac:dyDescent="0.2">
      <c r="B27" s="39" t="str">
        <f>Regions!$C$3</f>
        <v>IE</v>
      </c>
      <c r="E27" s="2" t="s">
        <v>4</v>
      </c>
      <c r="H27" s="35" t="s">
        <v>98</v>
      </c>
      <c r="I27" s="6">
        <f>'BY-Demands'!J28</f>
        <v>4.3126302226859501</v>
      </c>
      <c r="J27" s="49">
        <f t="shared" ref="J27:T27" si="18">I27*(1+$V$5)^(J$4-I$4)</f>
        <v>4.3558643406683757</v>
      </c>
      <c r="K27" s="49">
        <f t="shared" si="18"/>
        <v>4.4658553737263622</v>
      </c>
      <c r="L27" s="49">
        <f t="shared" si="18"/>
        <v>4.5786238182019199</v>
      </c>
      <c r="M27" s="49">
        <f t="shared" si="18"/>
        <v>4.694239807213795</v>
      </c>
      <c r="N27" s="49">
        <f t="shared" si="18"/>
        <v>4.8127752448298668</v>
      </c>
      <c r="O27" s="49">
        <f t="shared" si="18"/>
        <v>4.9343038507858354</v>
      </c>
      <c r="P27" s="49">
        <f t="shared" si="18"/>
        <v>5.0589012063331067</v>
      </c>
      <c r="Q27" s="49">
        <f t="shared" si="18"/>
        <v>5.1866448012443964</v>
      </c>
      <c r="R27" s="49">
        <f t="shared" si="18"/>
        <v>5.3176140820062878</v>
      </c>
      <c r="S27" s="49">
        <f t="shared" si="18"/>
        <v>5.4518905012287062</v>
      </c>
      <c r="T27" s="49">
        <f t="shared" si="18"/>
        <v>5.5895575683020482</v>
      </c>
    </row>
    <row r="28" spans="2:22" x14ac:dyDescent="0.2">
      <c r="B28" s="39" t="str">
        <f>Regions!$C$3</f>
        <v>IE</v>
      </c>
      <c r="E28" s="2" t="s">
        <v>4</v>
      </c>
      <c r="H28" s="35" t="s">
        <v>100</v>
      </c>
      <c r="I28" s="6">
        <f>'BY-Demands'!J29</f>
        <v>1.3178746133407899</v>
      </c>
      <c r="J28" s="49">
        <f t="shared" ref="J28:T28" si="19">I28*(1+$V$5)^(J$4-I$4)</f>
        <v>1.3310863063395311</v>
      </c>
      <c r="K28" s="49">
        <f t="shared" si="19"/>
        <v>1.3646979035962903</v>
      </c>
      <c r="L28" s="49">
        <f t="shared" si="19"/>
        <v>1.3991582358034207</v>
      </c>
      <c r="M28" s="49">
        <f t="shared" si="19"/>
        <v>1.4344887345819926</v>
      </c>
      <c r="N28" s="49">
        <f t="shared" si="19"/>
        <v>1.4707113727283649</v>
      </c>
      <c r="O28" s="49">
        <f t="shared" si="19"/>
        <v>1.5078486778795399</v>
      </c>
      <c r="P28" s="49">
        <f t="shared" si="19"/>
        <v>1.5459237465235836</v>
      </c>
      <c r="Q28" s="49">
        <f t="shared" si="19"/>
        <v>1.5849602583638287</v>
      </c>
      <c r="R28" s="49">
        <f t="shared" si="19"/>
        <v>1.6249824910457908</v>
      </c>
      <c r="S28" s="49">
        <f t="shared" si="19"/>
        <v>1.6660153352559579</v>
      </c>
      <c r="T28" s="49">
        <f t="shared" si="19"/>
        <v>1.7080843102018428</v>
      </c>
    </row>
    <row r="29" spans="2:22" x14ac:dyDescent="0.2">
      <c r="B29" s="39" t="str">
        <f>Regions!$C$3</f>
        <v>IE</v>
      </c>
      <c r="E29" s="2" t="s">
        <v>4</v>
      </c>
      <c r="H29" s="35" t="s">
        <v>102</v>
      </c>
      <c r="I29" s="6">
        <f>'BY-Demands'!J30</f>
        <v>1.2331093201030401</v>
      </c>
      <c r="J29" s="49">
        <f t="shared" ref="J29:T29" si="20">I29*(1+$V$5)^(J$4-I$4)</f>
        <v>1.2454712410370727</v>
      </c>
      <c r="K29" s="49">
        <f t="shared" si="20"/>
        <v>1.2769209506082988</v>
      </c>
      <c r="L29" s="49">
        <f t="shared" si="20"/>
        <v>1.3091648047567139</v>
      </c>
      <c r="M29" s="49">
        <f t="shared" si="20"/>
        <v>1.342222856628057</v>
      </c>
      <c r="N29" s="49">
        <f t="shared" si="20"/>
        <v>1.3761156657351259</v>
      </c>
      <c r="O29" s="49">
        <f t="shared" si="20"/>
        <v>1.4108643107441807</v>
      </c>
      <c r="P29" s="49">
        <f t="shared" si="20"/>
        <v>1.4464904025842185</v>
      </c>
      <c r="Q29" s="49">
        <f t="shared" si="20"/>
        <v>1.4830160978872748</v>
      </c>
      <c r="R29" s="49">
        <f t="shared" si="20"/>
        <v>1.5204641127681093</v>
      </c>
      <c r="S29" s="49">
        <f t="shared" si="20"/>
        <v>1.5588577369518455</v>
      </c>
      <c r="T29" s="49">
        <f t="shared" si="20"/>
        <v>1.5982208482583513</v>
      </c>
    </row>
    <row r="30" spans="2:22" x14ac:dyDescent="0.2">
      <c r="B30" s="39" t="str">
        <f>Regions!$C$3</f>
        <v>IE</v>
      </c>
      <c r="E30" s="2" t="s">
        <v>4</v>
      </c>
      <c r="H30" s="35" t="s">
        <v>104</v>
      </c>
      <c r="I30" s="6">
        <f>'BY-Demands'!J31</f>
        <v>35.9977015327608</v>
      </c>
      <c r="J30" s="49">
        <f t="shared" ref="J30:T30" si="21">I30*(1+$V$5)^(J$4-I$4)</f>
        <v>36.358578490626719</v>
      </c>
      <c r="K30" s="49">
        <f t="shared" si="21"/>
        <v>37.276678159472304</v>
      </c>
      <c r="L30" s="49">
        <f t="shared" si="21"/>
        <v>38.217960995452756</v>
      </c>
      <c r="M30" s="49">
        <f t="shared" si="21"/>
        <v>39.183012402589711</v>
      </c>
      <c r="N30" s="49">
        <f t="shared" si="21"/>
        <v>40.172432567089935</v>
      </c>
      <c r="O30" s="49">
        <f t="shared" si="21"/>
        <v>41.18683683061402</v>
      </c>
      <c r="P30" s="49">
        <f t="shared" si="21"/>
        <v>42.226856072970598</v>
      </c>
      <c r="Q30" s="49">
        <f t="shared" si="21"/>
        <v>43.293137104474049</v>
      </c>
      <c r="R30" s="49">
        <f t="shared" si="21"/>
        <v>44.386343068209705</v>
      </c>
      <c r="S30" s="49">
        <f t="shared" si="21"/>
        <v>45.507153852456824</v>
      </c>
      <c r="T30" s="49">
        <f t="shared" si="21"/>
        <v>46.656266513525701</v>
      </c>
    </row>
    <row r="31" spans="2:22" x14ac:dyDescent="0.2">
      <c r="B31" s="39" t="str">
        <f>Regions!$C$3</f>
        <v>IE</v>
      </c>
      <c r="E31" s="2" t="s">
        <v>4</v>
      </c>
      <c r="H31" s="35" t="s">
        <v>106</v>
      </c>
      <c r="I31" s="6">
        <f>'BY-Demands'!J32</f>
        <v>0.84071163403600102</v>
      </c>
      <c r="J31" s="49">
        <f t="shared" ref="J31:T31" si="22">I31*(1+$V$5)^(J$4-I$4)</f>
        <v>0.84913976816721171</v>
      </c>
      <c r="K31" s="49">
        <f t="shared" si="22"/>
        <v>0.87058161139435863</v>
      </c>
      <c r="L31" s="49">
        <f t="shared" si="22"/>
        <v>0.89256488803236778</v>
      </c>
      <c r="M31" s="49">
        <f t="shared" si="22"/>
        <v>0.9151032699533489</v>
      </c>
      <c r="N31" s="49">
        <f t="shared" si="22"/>
        <v>0.93821077426131505</v>
      </c>
      <c r="O31" s="49">
        <f t="shared" si="22"/>
        <v>0.96190177200972082</v>
      </c>
      <c r="P31" s="49">
        <f t="shared" si="22"/>
        <v>0.9861909971391295</v>
      </c>
      <c r="Q31" s="49">
        <f t="shared" si="22"/>
        <v>1.0110935556405669</v>
      </c>
      <c r="R31" s="49">
        <f t="shared" si="22"/>
        <v>1.0366249349502619</v>
      </c>
      <c r="S31" s="49">
        <f t="shared" si="22"/>
        <v>1.0628010135816162</v>
      </c>
      <c r="T31" s="49">
        <f t="shared" si="22"/>
        <v>1.0896380710003926</v>
      </c>
    </row>
    <row r="32" spans="2:22" x14ac:dyDescent="0.2">
      <c r="B32" s="39" t="str">
        <f>Regions!$C$3</f>
        <v>IE</v>
      </c>
      <c r="E32" s="2" t="s">
        <v>4</v>
      </c>
      <c r="H32" s="35" t="s">
        <v>108</v>
      </c>
      <c r="I32" s="6">
        <f>'BY-Demands'!J33</f>
        <v>2.5953782987835501</v>
      </c>
      <c r="J32" s="49">
        <f t="shared" ref="J32:T32" si="23">I32*(1+$V$5)^(J$4-I$4)</f>
        <v>2.6213969662288545</v>
      </c>
      <c r="K32" s="49">
        <f t="shared" si="23"/>
        <v>2.6875905245723959</v>
      </c>
      <c r="L32" s="49">
        <f t="shared" si="23"/>
        <v>2.7554555532131215</v>
      </c>
      <c r="M32" s="49">
        <f t="shared" si="23"/>
        <v>2.8250342588706014</v>
      </c>
      <c r="N32" s="49">
        <f t="shared" si="23"/>
        <v>2.8963699140369656</v>
      </c>
      <c r="O32" s="49">
        <f t="shared" si="23"/>
        <v>2.9695068838889962</v>
      </c>
      <c r="P32" s="49">
        <f t="shared" si="23"/>
        <v>3.0444906538797842</v>
      </c>
      <c r="Q32" s="49">
        <f t="shared" si="23"/>
        <v>3.1213678580271109</v>
      </c>
      <c r="R32" s="49">
        <f t="shared" si="23"/>
        <v>3.2001863079161441</v>
      </c>
      <c r="S32" s="49">
        <f t="shared" si="23"/>
        <v>3.2809950224344919</v>
      </c>
      <c r="T32" s="49">
        <f t="shared" si="23"/>
        <v>3.3638442582581005</v>
      </c>
    </row>
    <row r="33" spans="2:20" x14ac:dyDescent="0.2">
      <c r="B33" s="39" t="str">
        <f>Regions!$C$3</f>
        <v>IE</v>
      </c>
      <c r="E33" s="2" t="s">
        <v>4</v>
      </c>
      <c r="H33" s="35" t="s">
        <v>110</v>
      </c>
      <c r="I33" s="6">
        <f>'BY-Demands'!J34</f>
        <v>1.1448908452668201</v>
      </c>
      <c r="J33" s="49">
        <f t="shared" ref="J33:T33" si="24">I33*(1+$V$5)^(J$4-I$4)</f>
        <v>1.1563683759906196</v>
      </c>
      <c r="K33" s="49">
        <f t="shared" si="24"/>
        <v>1.1855681265621165</v>
      </c>
      <c r="L33" s="49">
        <f t="shared" si="24"/>
        <v>1.2155052074265724</v>
      </c>
      <c r="M33" s="49">
        <f t="shared" si="24"/>
        <v>1.2461982370978539</v>
      </c>
      <c r="N33" s="49">
        <f t="shared" si="24"/>
        <v>1.277666304230634</v>
      </c>
      <c r="O33" s="49">
        <f t="shared" si="24"/>
        <v>1.3099289794920366</v>
      </c>
      <c r="P33" s="49">
        <f t="shared" si="24"/>
        <v>1.3430063277330553</v>
      </c>
      <c r="Q33" s="49">
        <f t="shared" si="24"/>
        <v>1.3769189204673151</v>
      </c>
      <c r="R33" s="49">
        <f t="shared" si="24"/>
        <v>1.4116878486649387</v>
      </c>
      <c r="S33" s="49">
        <f t="shared" si="24"/>
        <v>1.4473347358694741</v>
      </c>
      <c r="T33" s="49">
        <f t="shared" si="24"/>
        <v>1.483881751646041</v>
      </c>
    </row>
    <row r="34" spans="2:20" x14ac:dyDescent="0.2">
      <c r="B34" s="39" t="str">
        <f>Regions!$C$3</f>
        <v>IE</v>
      </c>
      <c r="E34" s="2" t="s">
        <v>4</v>
      </c>
      <c r="H34" s="35" t="s">
        <v>112</v>
      </c>
      <c r="I34" s="6">
        <f>'BY-Demands'!J35</f>
        <v>15.911170581631801</v>
      </c>
      <c r="J34" s="49">
        <f t="shared" ref="J34:T34" si="25">I34*(1+$V$5)^(J$4-I$4)</f>
        <v>16.070680066712654</v>
      </c>
      <c r="K34" s="49">
        <f t="shared" si="25"/>
        <v>16.476484877018315</v>
      </c>
      <c r="L34" s="49">
        <f t="shared" si="25"/>
        <v>16.892536767309615</v>
      </c>
      <c r="M34" s="49">
        <f t="shared" si="25"/>
        <v>17.319094489197095</v>
      </c>
      <c r="N34" s="49">
        <f t="shared" si="25"/>
        <v>17.75642332809371</v>
      </c>
      <c r="O34" s="49">
        <f t="shared" si="25"/>
        <v>18.204795268201533</v>
      </c>
      <c r="P34" s="49">
        <f t="shared" si="25"/>
        <v>18.664489161664566</v>
      </c>
      <c r="Q34" s="49">
        <f t="shared" si="25"/>
        <v>19.135790901992888</v>
      </c>
      <c r="R34" s="49">
        <f t="shared" si="25"/>
        <v>19.618993601865967</v>
      </c>
      <c r="S34" s="49">
        <f t="shared" si="25"/>
        <v>20.114397775425733</v>
      </c>
      <c r="T34" s="49">
        <f t="shared" si="25"/>
        <v>20.622311525172787</v>
      </c>
    </row>
    <row r="35" spans="2:20" x14ac:dyDescent="0.2">
      <c r="B35" s="39" t="str">
        <f>Regions!$C$3</f>
        <v>IE</v>
      </c>
      <c r="E35" s="2" t="s">
        <v>4</v>
      </c>
      <c r="H35" s="35" t="s">
        <v>114</v>
      </c>
      <c r="I35" s="6">
        <f>'BY-Demands'!J36</f>
        <v>0</v>
      </c>
      <c r="J35" s="37">
        <f t="shared" ref="J35:T35" si="26">I35*(1+$V$5)^(J$4-I$4)</f>
        <v>0</v>
      </c>
      <c r="K35" s="37">
        <f t="shared" si="26"/>
        <v>0</v>
      </c>
      <c r="L35" s="37">
        <f t="shared" si="26"/>
        <v>0</v>
      </c>
      <c r="M35" s="37">
        <f t="shared" si="26"/>
        <v>0</v>
      </c>
      <c r="N35" s="37">
        <f t="shared" si="26"/>
        <v>0</v>
      </c>
      <c r="O35" s="37">
        <f t="shared" si="26"/>
        <v>0</v>
      </c>
      <c r="P35" s="37">
        <f t="shared" si="26"/>
        <v>0</v>
      </c>
      <c r="Q35" s="37">
        <f t="shared" si="26"/>
        <v>0</v>
      </c>
      <c r="R35" s="37">
        <f t="shared" si="26"/>
        <v>0</v>
      </c>
      <c r="S35" s="37">
        <f t="shared" si="26"/>
        <v>0</v>
      </c>
      <c r="T35" s="37">
        <f t="shared" si="26"/>
        <v>0</v>
      </c>
    </row>
    <row r="36" spans="2:20" x14ac:dyDescent="0.2">
      <c r="B36" s="39" t="str">
        <f>Regions!$C$3</f>
        <v>IE</v>
      </c>
      <c r="E36" s="2" t="s">
        <v>4</v>
      </c>
      <c r="H36" s="39" t="s">
        <v>213</v>
      </c>
      <c r="I36" s="6">
        <f>'BY-Demands'!J37</f>
        <v>2.0712927345907701</v>
      </c>
      <c r="J36" s="37">
        <f t="shared" ref="J36:T36" si="27">I36*(1+$V$5)^(J$4-I$4)</f>
        <v>2.0920574442550421</v>
      </c>
      <c r="K36" s="37">
        <f t="shared" si="27"/>
        <v>2.1448845163385029</v>
      </c>
      <c r="L36" s="37">
        <f t="shared" si="27"/>
        <v>2.1990455381911604</v>
      </c>
      <c r="M36" s="37">
        <f t="shared" si="27"/>
        <v>2.2545741937162975</v>
      </c>
      <c r="N36" s="37">
        <f t="shared" si="27"/>
        <v>2.3115050173779643</v>
      </c>
      <c r="O36" s="37">
        <f t="shared" si="27"/>
        <v>2.3698734156787045</v>
      </c>
      <c r="P36" s="37">
        <f t="shared" si="27"/>
        <v>2.4297156891796194</v>
      </c>
      <c r="Q36" s="37">
        <f t="shared" si="27"/>
        <v>2.4910690550764687</v>
      </c>
      <c r="R36" s="37">
        <f t="shared" si="27"/>
        <v>2.5539716703458417</v>
      </c>
      <c r="S36" s="37">
        <f t="shared" si="27"/>
        <v>2.6184626554758026</v>
      </c>
      <c r="T36" s="37">
        <f t="shared" si="27"/>
        <v>2.6845821187957624</v>
      </c>
    </row>
    <row r="37" spans="2:20" x14ac:dyDescent="0.2">
      <c r="B37" s="39" t="str">
        <f>Regions!$C$3</f>
        <v>IE</v>
      </c>
      <c r="E37" s="2" t="s">
        <v>4</v>
      </c>
      <c r="H37" s="39" t="s">
        <v>214</v>
      </c>
      <c r="I37" s="6">
        <f>'BY-Demands'!J38</f>
        <v>22.2490403410117</v>
      </c>
      <c r="J37" s="37">
        <f t="shared" ref="J37:T37" si="28">I37*(1+$V$5)^(J$4-I$4)</f>
        <v>22.472086970430336</v>
      </c>
      <c r="K37" s="37">
        <f t="shared" si="28"/>
        <v>23.039535326837893</v>
      </c>
      <c r="L37" s="37">
        <f t="shared" si="28"/>
        <v>23.621312465330234</v>
      </c>
      <c r="M37" s="37">
        <f t="shared" si="28"/>
        <v>24.217780205610804</v>
      </c>
      <c r="N37" s="37">
        <f t="shared" si="28"/>
        <v>24.829309503783957</v>
      </c>
      <c r="O37" s="37">
        <f t="shared" si="28"/>
        <v>25.456280683060545</v>
      </c>
      <c r="P37" s="37">
        <f t="shared" si="28"/>
        <v>26.099083670289083</v>
      </c>
      <c r="Q37" s="37">
        <f t="shared" si="28"/>
        <v>26.758118238459645</v>
      </c>
      <c r="R37" s="37">
        <f t="shared" si="28"/>
        <v>27.433794255331264</v>
      </c>
      <c r="S37" s="37">
        <f t="shared" si="28"/>
        <v>28.126531938337511</v>
      </c>
      <c r="T37" s="37">
        <f t="shared" si="28"/>
        <v>28.836762115928739</v>
      </c>
    </row>
    <row r="38" spans="2:20" x14ac:dyDescent="0.2">
      <c r="B38" s="39" t="str">
        <f>Regions!$C$3</f>
        <v>IE</v>
      </c>
      <c r="E38" s="2" t="s">
        <v>4</v>
      </c>
      <c r="H38" s="39" t="s">
        <v>215</v>
      </c>
      <c r="I38" s="6">
        <f>'BY-Demands'!J39</f>
        <v>1.2014578872914701</v>
      </c>
      <c r="J38" s="37">
        <f t="shared" ref="J38:T38" si="29">I38*(1+$V$5)^(J$4-I$4)</f>
        <v>1.2135025026115667</v>
      </c>
      <c r="K38" s="37">
        <f t="shared" si="29"/>
        <v>1.2441449614766236</v>
      </c>
      <c r="L38" s="37">
        <f t="shared" si="29"/>
        <v>1.27556118082695</v>
      </c>
      <c r="M38" s="37">
        <f t="shared" si="29"/>
        <v>1.3077706990844202</v>
      </c>
      <c r="N38" s="37">
        <f t="shared" si="29"/>
        <v>1.3407935480405448</v>
      </c>
      <c r="O38" s="37">
        <f t="shared" si="29"/>
        <v>1.3746502653146724</v>
      </c>
      <c r="P38" s="37">
        <f t="shared" si="29"/>
        <v>1.4093619071267762</v>
      </c>
      <c r="Q38" s="37">
        <f t="shared" si="29"/>
        <v>1.4449500613927702</v>
      </c>
      <c r="R38" s="37">
        <f t="shared" si="29"/>
        <v>1.4814368611504976</v>
      </c>
      <c r="S38" s="37">
        <f t="shared" si="29"/>
        <v>1.5188449983247425</v>
      </c>
      <c r="T38" s="37">
        <f t="shared" si="29"/>
        <v>1.5571977378398258</v>
      </c>
    </row>
    <row r="39" spans="2:20" x14ac:dyDescent="0.2">
      <c r="B39" s="39" t="str">
        <f>Regions!$C$3</f>
        <v>IE</v>
      </c>
      <c r="E39" s="2" t="s">
        <v>4</v>
      </c>
      <c r="H39" s="39" t="s">
        <v>216</v>
      </c>
      <c r="I39" s="6">
        <f>'BY-Demands'!J40</f>
        <v>6.6890404714869804</v>
      </c>
      <c r="J39" s="49">
        <f t="shared" ref="J39:T39" si="30">I39*(1+$V$5)^(J$4-I$4)</f>
        <v>6.7560981022136355</v>
      </c>
      <c r="K39" s="49">
        <f t="shared" si="30"/>
        <v>6.9266980455510714</v>
      </c>
      <c r="L39" s="49">
        <f t="shared" si="30"/>
        <v>7.1016058512413647</v>
      </c>
      <c r="M39" s="49">
        <f t="shared" si="30"/>
        <v>7.2809302982072284</v>
      </c>
      <c r="N39" s="49">
        <f t="shared" si="30"/>
        <v>7.4647829121754876</v>
      </c>
      <c r="O39" s="49">
        <f t="shared" si="30"/>
        <v>7.6532780350373262</v>
      </c>
      <c r="P39" s="49">
        <f t="shared" si="30"/>
        <v>7.8465328959599665</v>
      </c>
      <c r="Q39" s="49">
        <f t="shared" si="30"/>
        <v>8.044667684294005</v>
      </c>
      <c r="R39" s="49">
        <f t="shared" si="30"/>
        <v>8.247805624321753</v>
      </c>
      <c r="S39" s="49">
        <f t="shared" si="30"/>
        <v>8.4560730518930676</v>
      </c>
      <c r="T39" s="49">
        <f t="shared" si="30"/>
        <v>8.669599492996328</v>
      </c>
    </row>
    <row r="40" spans="2:20" x14ac:dyDescent="0.2">
      <c r="B40" s="39" t="str">
        <f>Regions!$C$3</f>
        <v>IE</v>
      </c>
      <c r="E40" s="2" t="s">
        <v>4</v>
      </c>
      <c r="H40" s="39" t="s">
        <v>217</v>
      </c>
      <c r="I40" s="6">
        <f>'BY-Demands'!J41</f>
        <v>0.67287296253748397</v>
      </c>
      <c r="J40" s="37">
        <f t="shared" ref="J40:T40" si="31">I40*(1+$V$5)^(J$4-I$4)</f>
        <v>0.67961851398692208</v>
      </c>
      <c r="K40" s="37">
        <f t="shared" si="31"/>
        <v>0.69677973311416541</v>
      </c>
      <c r="L40" s="37">
        <f t="shared" si="31"/>
        <v>0.71437429452957801</v>
      </c>
      <c r="M40" s="37">
        <f t="shared" si="31"/>
        <v>0.73241314066896945</v>
      </c>
      <c r="N40" s="37">
        <f t="shared" si="31"/>
        <v>0.75090749027836601</v>
      </c>
      <c r="O40" s="37">
        <f t="shared" si="31"/>
        <v>0.76986884539118949</v>
      </c>
      <c r="P40" s="37">
        <f t="shared" si="31"/>
        <v>0.78930899848161906</v>
      </c>
      <c r="Q40" s="37">
        <f t="shared" si="31"/>
        <v>0.80924003979858461</v>
      </c>
      <c r="R40" s="37">
        <f t="shared" si="31"/>
        <v>0.82967436488495194</v>
      </c>
      <c r="S40" s="37">
        <f t="shared" si="31"/>
        <v>0.8506246822865775</v>
      </c>
      <c r="T40" s="37">
        <f t="shared" si="31"/>
        <v>0.87210402145602606</v>
      </c>
    </row>
    <row r="41" spans="2:20" x14ac:dyDescent="0.2">
      <c r="B41" s="39" t="str">
        <f>Regions!$C$3</f>
        <v>IE</v>
      </c>
      <c r="E41" s="2" t="s">
        <v>4</v>
      </c>
      <c r="H41" s="39" t="s">
        <v>218</v>
      </c>
      <c r="I41" s="6">
        <f>'BY-Demands'!J42</f>
        <v>10.5976971594968</v>
      </c>
      <c r="J41" s="37">
        <f t="shared" ref="J41:T41" si="32">I41*(1+$V$5)^(J$4-I$4)</f>
        <v>10.703939073520752</v>
      </c>
      <c r="K41" s="37">
        <f t="shared" si="32"/>
        <v>10.974226948534243</v>
      </c>
      <c r="L41" s="37">
        <f t="shared" si="32"/>
        <v>11.251339931097162</v>
      </c>
      <c r="M41" s="37">
        <f t="shared" si="32"/>
        <v>11.535450363727866</v>
      </c>
      <c r="N41" s="37">
        <f t="shared" si="32"/>
        <v>11.826734940809271</v>
      </c>
      <c r="O41" s="37">
        <f t="shared" si="32"/>
        <v>12.125374818478877</v>
      </c>
      <c r="P41" s="37">
        <f t="shared" si="32"/>
        <v>12.431555727293668</v>
      </c>
      <c r="Q41" s="37">
        <f t="shared" si="32"/>
        <v>12.745468087739942</v>
      </c>
      <c r="R41" s="37">
        <f t="shared" si="32"/>
        <v>13.067307128659891</v>
      </c>
      <c r="S41" s="37">
        <f t="shared" si="32"/>
        <v>13.397273008668623</v>
      </c>
      <c r="T41" s="37">
        <f t="shared" si="32"/>
        <v>13.7355709406371</v>
      </c>
    </row>
    <row r="42" spans="2:20" x14ac:dyDescent="0.2">
      <c r="B42" s="39" t="str">
        <f>Regions!$C$3</f>
        <v>IE</v>
      </c>
      <c r="E42" s="2" t="s">
        <v>4</v>
      </c>
      <c r="H42" s="39" t="s">
        <v>219</v>
      </c>
      <c r="I42" s="6">
        <f>'BY-Demands'!J43</f>
        <v>1.14056826967015</v>
      </c>
      <c r="J42" s="49">
        <f t="shared" ref="J42:T42" si="33">I42*(1+$V$5)^(J$4-I$4)</f>
        <v>1.1520024665735931</v>
      </c>
      <c r="K42" s="49">
        <f t="shared" si="33"/>
        <v>1.1810919724612663</v>
      </c>
      <c r="L42" s="49">
        <f t="shared" si="33"/>
        <v>1.2109160248254811</v>
      </c>
      <c r="M42" s="49">
        <f t="shared" si="33"/>
        <v>1.2414931718852511</v>
      </c>
      <c r="N42" s="49">
        <f t="shared" si="33"/>
        <v>1.2728424302253634</v>
      </c>
      <c r="O42" s="49">
        <f t="shared" si="33"/>
        <v>1.3049832966232007</v>
      </c>
      <c r="P42" s="49">
        <f t="shared" si="33"/>
        <v>1.337935760174207</v>
      </c>
      <c r="Q42" s="49">
        <f t="shared" si="33"/>
        <v>1.3717203147235351</v>
      </c>
      <c r="R42" s="49">
        <f t="shared" si="33"/>
        <v>1.4063579716116092</v>
      </c>
      <c r="S42" s="49">
        <f t="shared" si="33"/>
        <v>1.4418702727415291</v>
      </c>
      <c r="T42" s="49">
        <f t="shared" si="33"/>
        <v>1.4782793039764428</v>
      </c>
    </row>
    <row r="43" spans="2:20" x14ac:dyDescent="0.2">
      <c r="B43" s="39" t="str">
        <f>Regions!$C$3</f>
        <v>IE</v>
      </c>
      <c r="E43" s="2" t="s">
        <v>4</v>
      </c>
      <c r="H43" s="39" t="s">
        <v>220</v>
      </c>
      <c r="I43" s="6">
        <f>'BY-Demands'!J44</f>
        <v>17.770098364755199</v>
      </c>
      <c r="J43" s="49">
        <f t="shared" ref="J43:T43" si="34">I43*(1+$V$5)^(J$4-I$4)</f>
        <v>17.948243600861865</v>
      </c>
      <c r="K43" s="49">
        <f t="shared" si="34"/>
        <v>18.401459243232463</v>
      </c>
      <c r="L43" s="49">
        <f t="shared" si="34"/>
        <v>18.866119148510187</v>
      </c>
      <c r="M43" s="49">
        <f t="shared" si="34"/>
        <v>19.342512298674567</v>
      </c>
      <c r="N43" s="49">
        <f t="shared" si="34"/>
        <v>19.830934972862252</v>
      </c>
      <c r="O43" s="49">
        <f t="shared" si="34"/>
        <v>20.331690931629367</v>
      </c>
      <c r="P43" s="49">
        <f t="shared" si="34"/>
        <v>20.845091605866727</v>
      </c>
      <c r="Q43" s="49">
        <f t="shared" si="34"/>
        <v>21.371456290485405</v>
      </c>
      <c r="R43" s="49">
        <f t="shared" si="34"/>
        <v>21.911112342993093</v>
      </c>
      <c r="S43" s="49">
        <f t="shared" si="34"/>
        <v>22.464395387084778</v>
      </c>
      <c r="T43" s="49">
        <f t="shared" si="34"/>
        <v>23.03164952137432</v>
      </c>
    </row>
    <row r="44" spans="2:20" x14ac:dyDescent="0.2">
      <c r="B44" s="39" t="str">
        <f>Regions!$C$3</f>
        <v>IE</v>
      </c>
      <c r="E44" s="2" t="s">
        <v>4</v>
      </c>
      <c r="H44" s="39" t="s">
        <v>221</v>
      </c>
      <c r="I44" s="6">
        <f>'BY-Demands'!J45</f>
        <v>19.5397050142764</v>
      </c>
      <c r="J44" s="49">
        <f t="shared" ref="J44:T44" si="35">I44*(1+$V$5)^(J$4-I$4)</f>
        <v>19.735590557044517</v>
      </c>
      <c r="K44" s="49">
        <f t="shared" si="35"/>
        <v>20.233938949833465</v>
      </c>
      <c r="L44" s="49">
        <f t="shared" si="35"/>
        <v>20.744871264034721</v>
      </c>
      <c r="M44" s="49">
        <f t="shared" si="35"/>
        <v>21.268705259433212</v>
      </c>
      <c r="N44" s="49">
        <f t="shared" si="35"/>
        <v>21.805766719646623</v>
      </c>
      <c r="O44" s="49">
        <f t="shared" si="35"/>
        <v>22.356389654737246</v>
      </c>
      <c r="P44" s="49">
        <f t="shared" si="35"/>
        <v>22.920916508939992</v>
      </c>
      <c r="Q44" s="49">
        <f t="shared" si="35"/>
        <v>23.499698373635837</v>
      </c>
      <c r="R44" s="49">
        <f t="shared" si="35"/>
        <v>24.093095205703083</v>
      </c>
      <c r="S44" s="49">
        <f t="shared" si="35"/>
        <v>24.701476051382286</v>
      </c>
      <c r="T44" s="49">
        <f t="shared" si="35"/>
        <v>25.325219275794037</v>
      </c>
    </row>
    <row r="45" spans="2:20" x14ac:dyDescent="0.2">
      <c r="B45" s="39" t="str">
        <f>Regions!$C$3</f>
        <v>IE</v>
      </c>
      <c r="E45" s="2" t="s">
        <v>4</v>
      </c>
      <c r="H45" s="39" t="s">
        <v>222</v>
      </c>
      <c r="I45" s="6">
        <f>'BY-Demands'!J46</f>
        <v>1.28965569884044</v>
      </c>
      <c r="J45" s="37">
        <f t="shared" ref="J45:T45" si="36">I45*(1+$V$5)^(J$4-I$4)</f>
        <v>1.302584497221315</v>
      </c>
      <c r="K45" s="37">
        <f t="shared" si="36"/>
        <v>1.3354763880814207</v>
      </c>
      <c r="L45" s="37">
        <f t="shared" si="36"/>
        <v>1.3691988404034976</v>
      </c>
      <c r="M45" s="37">
        <f t="shared" si="36"/>
        <v>1.4037728269052603</v>
      </c>
      <c r="N45" s="37">
        <f t="shared" si="36"/>
        <v>1.4392198498918274</v>
      </c>
      <c r="O45" s="37">
        <f t="shared" si="36"/>
        <v>1.4755619546284668</v>
      </c>
      <c r="P45" s="37">
        <f t="shared" si="36"/>
        <v>1.5128217430510198</v>
      </c>
      <c r="Q45" s="37">
        <f t="shared" si="36"/>
        <v>1.5510223878225311</v>
      </c>
      <c r="R45" s="37">
        <f t="shared" si="36"/>
        <v>1.5901876467448255</v>
      </c>
      <c r="S45" s="37">
        <f t="shared" si="36"/>
        <v>1.6303418775339951</v>
      </c>
      <c r="T45" s="37">
        <f t="shared" si="36"/>
        <v>1.6715100529689872</v>
      </c>
    </row>
    <row r="46" spans="2:20" x14ac:dyDescent="0.2">
      <c r="B46" s="39" t="str">
        <f>Regions!$C$3</f>
        <v>IE</v>
      </c>
      <c r="E46" s="2" t="s">
        <v>4</v>
      </c>
      <c r="H46" s="39" t="s">
        <v>223</v>
      </c>
      <c r="I46" s="6">
        <f>'BY-Demands'!J47</f>
        <v>4.2689583715443504</v>
      </c>
      <c r="J46" s="37">
        <f t="shared" ref="J46:T46" si="37">I46*(1+$V$5)^(J$4-I$4)</f>
        <v>4.3117546792190815</v>
      </c>
      <c r="K46" s="37">
        <f t="shared" si="37"/>
        <v>4.4206318880504165</v>
      </c>
      <c r="L46" s="37">
        <f t="shared" si="37"/>
        <v>4.5322583828418352</v>
      </c>
      <c r="M46" s="37">
        <f t="shared" si="37"/>
        <v>4.6467035865090374</v>
      </c>
      <c r="N46" s="37">
        <f t="shared" si="37"/>
        <v>4.7640386749833397</v>
      </c>
      <c r="O46" s="37">
        <f t="shared" si="37"/>
        <v>4.8843366214775168</v>
      </c>
      <c r="P46" s="37">
        <f t="shared" si="37"/>
        <v>5.007672241869412</v>
      </c>
      <c r="Q46" s="37">
        <f t="shared" si="37"/>
        <v>5.1341222412315375</v>
      </c>
      <c r="R46" s="37">
        <f t="shared" si="37"/>
        <v>5.2637652615356068</v>
      </c>
      <c r="S46" s="37">
        <f t="shared" si="37"/>
        <v>5.3966819305616687</v>
      </c>
      <c r="T46" s="37">
        <f t="shared" si="37"/>
        <v>5.5329549120422552</v>
      </c>
    </row>
    <row r="47" spans="2:20" x14ac:dyDescent="0.2">
      <c r="B47" s="39" t="str">
        <f>Regions!$C$3</f>
        <v>IE</v>
      </c>
      <c r="E47" s="2" t="s">
        <v>4</v>
      </c>
      <c r="H47" s="39" t="s">
        <v>224</v>
      </c>
      <c r="I47" s="6">
        <f>'BY-Demands'!J48</f>
        <v>0.16518244671693</v>
      </c>
      <c r="J47" s="49">
        <f t="shared" ref="J47:T47" si="38">I47*(1+$V$5)^(J$4-I$4)</f>
        <v>0.16683840074526718</v>
      </c>
      <c r="K47" s="49">
        <f t="shared" si="38"/>
        <v>0.17105127943397733</v>
      </c>
      <c r="L47" s="49">
        <f t="shared" si="38"/>
        <v>0.17537053858885418</v>
      </c>
      <c r="M47" s="49">
        <f t="shared" si="38"/>
        <v>0.17979886444997681</v>
      </c>
      <c r="N47" s="49">
        <f t="shared" si="38"/>
        <v>0.18433901108835246</v>
      </c>
      <c r="O47" s="49">
        <f t="shared" si="38"/>
        <v>0.18899380211873254</v>
      </c>
      <c r="P47" s="49">
        <f t="shared" si="38"/>
        <v>0.19376613245567925</v>
      </c>
      <c r="Q47" s="49">
        <f t="shared" si="38"/>
        <v>0.19865897011397524</v>
      </c>
      <c r="R47" s="49">
        <f t="shared" si="38"/>
        <v>0.20367535805449569</v>
      </c>
      <c r="S47" s="49">
        <f t="shared" si="38"/>
        <v>0.20881841607669108</v>
      </c>
      <c r="T47" s="49">
        <f t="shared" si="38"/>
        <v>0.21409134275885755</v>
      </c>
    </row>
    <row r="48" spans="2:20" x14ac:dyDescent="0.2">
      <c r="B48" s="39" t="str">
        <f>Regions!$C$3</f>
        <v>IE</v>
      </c>
      <c r="E48" s="2" t="s">
        <v>4</v>
      </c>
      <c r="H48" s="39" t="s">
        <v>225</v>
      </c>
      <c r="I48" s="6">
        <f>'BY-Demands'!J49</f>
        <v>4.2546573385120396</v>
      </c>
      <c r="J48" s="49">
        <f t="shared" ref="J48:T48" si="39">I48*(1+$V$5)^(J$4-I$4)</f>
        <v>4.2973102783306221</v>
      </c>
      <c r="K48" s="49">
        <f t="shared" si="39"/>
        <v>4.4058227479388385</v>
      </c>
      <c r="L48" s="49">
        <f t="shared" si="39"/>
        <v>4.51707529338469</v>
      </c>
      <c r="M48" s="49">
        <f t="shared" si="39"/>
        <v>4.6311371050167427</v>
      </c>
      <c r="N48" s="49">
        <f t="shared" si="39"/>
        <v>4.7480791203265689</v>
      </c>
      <c r="O48" s="49">
        <f t="shared" si="39"/>
        <v>4.867974068066296</v>
      </c>
      <c r="P48" s="49">
        <f t="shared" si="39"/>
        <v>4.9908965134801822</v>
      </c>
      <c r="Q48" s="49">
        <f t="shared" si="39"/>
        <v>5.1169229046783427</v>
      </c>
      <c r="R48" s="49">
        <f t="shared" si="39"/>
        <v>5.2461316201814716</v>
      </c>
      <c r="S48" s="49">
        <f t="shared" si="39"/>
        <v>5.3786030176661299</v>
      </c>
      <c r="T48" s="49">
        <f t="shared" si="39"/>
        <v>5.5144194839409097</v>
      </c>
    </row>
    <row r="49" spans="2:21" x14ac:dyDescent="0.2">
      <c r="B49" s="39" t="str">
        <f>Regions!$C$3</f>
        <v>IE</v>
      </c>
      <c r="E49" t="s">
        <v>4</v>
      </c>
      <c r="H49" t="s">
        <v>239</v>
      </c>
      <c r="I49" s="86">
        <v>7.8120000000000003</v>
      </c>
      <c r="J49" s="39">
        <v>7.8903152999999984</v>
      </c>
      <c r="K49" s="39">
        <v>8.0895556489010083</v>
      </c>
      <c r="L49" s="86">
        <v>8.2938270662854539</v>
      </c>
      <c r="M49" s="86">
        <v>8.5032565929371149</v>
      </c>
      <c r="N49" s="86">
        <v>8.7179744775787604</v>
      </c>
      <c r="O49" s="86">
        <v>8.9381142578766273</v>
      </c>
      <c r="P49" s="86">
        <v>9.1638128434903656</v>
      </c>
      <c r="Q49" s="86">
        <v>9.3952106012200964</v>
      </c>
      <c r="R49" s="86">
        <v>9.632451442303541</v>
      </c>
      <c r="S49" s="86">
        <v>9.8756829119175116</v>
      </c>
      <c r="T49" s="86">
        <v>10.125056280939431</v>
      </c>
      <c r="U49" s="86"/>
    </row>
    <row r="50" spans="2:21" x14ac:dyDescent="0.2">
      <c r="I50" s="86"/>
      <c r="J50" s="39"/>
      <c r="K50" s="39"/>
    </row>
    <row r="51" spans="2:21" x14ac:dyDescent="0.2">
      <c r="I51" s="86"/>
      <c r="K51" s="39"/>
    </row>
    <row r="53" spans="2:21" x14ac:dyDescent="0.2">
      <c r="I53" s="25"/>
      <c r="J53" s="20"/>
      <c r="M53" s="39"/>
      <c r="N53" s="39"/>
      <c r="O53" s="39"/>
      <c r="P53" s="39"/>
      <c r="Q53" s="39"/>
      <c r="R53" s="39"/>
      <c r="S53" s="39"/>
      <c r="T53" s="39"/>
    </row>
    <row r="54" spans="2:21" x14ac:dyDescent="0.2">
      <c r="L54" s="39"/>
      <c r="O54" s="39"/>
      <c r="P54" s="39"/>
      <c r="Q54" s="39"/>
      <c r="R54" s="39"/>
      <c r="S54" s="39"/>
      <c r="T54" s="39"/>
    </row>
  </sheetData>
  <phoneticPr fontId="17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workbookViewId="0">
      <selection activeCell="K31" sqref="K31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211</v>
      </c>
    </row>
    <row r="3" spans="2:32" ht="15.75" thickBot="1" x14ac:dyDescent="0.25">
      <c r="B3" s="47" t="s">
        <v>0</v>
      </c>
      <c r="C3" s="47" t="s">
        <v>1</v>
      </c>
      <c r="D3" s="47" t="s">
        <v>2</v>
      </c>
      <c r="E3" s="47" t="s">
        <v>3</v>
      </c>
      <c r="F3" s="47" t="s">
        <v>125</v>
      </c>
      <c r="G3" s="48" t="str">
        <f>Regions!E$3</f>
        <v>IE-CW</v>
      </c>
      <c r="H3" s="48" t="str">
        <f>Regions!F$3</f>
        <v>IE-D</v>
      </c>
      <c r="I3" s="48" t="str">
        <f>Regions!G$3</f>
        <v>IE-KE</v>
      </c>
      <c r="J3" s="48" t="str">
        <f>Regions!H$3</f>
        <v>IE-KK</v>
      </c>
      <c r="K3" s="48" t="str">
        <f>Regions!I$3</f>
        <v>IE-LS</v>
      </c>
      <c r="L3" s="48" t="str">
        <f>Regions!J$3</f>
        <v>IE-LD</v>
      </c>
      <c r="M3" s="48" t="str">
        <f>Regions!K$3</f>
        <v>IE-LH</v>
      </c>
      <c r="N3" s="48" t="str">
        <f>Regions!L$3</f>
        <v>IE-MH</v>
      </c>
      <c r="O3" s="48" t="str">
        <f>Regions!M$3</f>
        <v>IE-OY</v>
      </c>
      <c r="P3" s="48" t="str">
        <f>Regions!N$3</f>
        <v>IE-WH</v>
      </c>
      <c r="Q3" s="48" t="str">
        <f>Regions!O$3</f>
        <v>IE-WX</v>
      </c>
      <c r="R3" s="48" t="str">
        <f>Regions!P$3</f>
        <v>IE-WW</v>
      </c>
      <c r="S3" s="48" t="str">
        <f>Regions!Q$3</f>
        <v>IE-CE</v>
      </c>
      <c r="T3" s="48" t="str">
        <f>Regions!R$3</f>
        <v>IE-CO</v>
      </c>
      <c r="U3" s="48" t="str">
        <f>Regions!S$3</f>
        <v>IE-KY</v>
      </c>
      <c r="V3" s="48" t="str">
        <f>Regions!T$3</f>
        <v>IE-LK</v>
      </c>
      <c r="W3" s="48" t="str">
        <f>Regions!U$3</f>
        <v>IE-TA</v>
      </c>
      <c r="X3" s="48" t="str">
        <f>Regions!V$3</f>
        <v>IE-WD</v>
      </c>
      <c r="Y3" s="48" t="str">
        <f>Regions!W$3</f>
        <v>IE-G</v>
      </c>
      <c r="Z3" s="48" t="str">
        <f>Regions!X$3</f>
        <v>IE-LM</v>
      </c>
      <c r="AA3" s="48" t="str">
        <f>Regions!Y$3</f>
        <v>IE-MO</v>
      </c>
      <c r="AB3" s="48" t="str">
        <f>Regions!Z$3</f>
        <v>IE-RN</v>
      </c>
      <c r="AC3" s="48" t="str">
        <f>Regions!AA$3</f>
        <v>IE-SO</v>
      </c>
      <c r="AD3" s="48" t="str">
        <f>Regions!AB$3</f>
        <v>IE-CN</v>
      </c>
      <c r="AE3" s="48" t="str">
        <f>Regions!AC$3</f>
        <v>IE-DL</v>
      </c>
      <c r="AF3" s="48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0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0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0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0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0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0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0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0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0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0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0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0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0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0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0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0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0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0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0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0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0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0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0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0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0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0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39" t="s">
        <v>4</v>
      </c>
      <c r="E5" s="39" t="str">
        <f>DEMANDS!$H$5</f>
        <v>TRAPS</v>
      </c>
      <c r="F5">
        <v>2025</v>
      </c>
      <c r="G5" s="50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0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0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0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0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0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0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0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0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0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0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0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0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0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0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0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0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0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0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0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0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0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0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0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0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0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39" t="s">
        <v>4</v>
      </c>
      <c r="E6" s="39" t="str">
        <f>DEMANDS!$H$5</f>
        <v>TRAPS</v>
      </c>
      <c r="F6">
        <v>2030</v>
      </c>
      <c r="G6" s="50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0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0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0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0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0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0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0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0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0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0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0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0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0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0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0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0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0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0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0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0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0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0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0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0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0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39" t="s">
        <v>4</v>
      </c>
      <c r="E7" s="39" t="str">
        <f>DEMANDS!$H$5</f>
        <v>TRAPS</v>
      </c>
      <c r="F7" s="39">
        <v>2035</v>
      </c>
      <c r="G7" s="50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0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0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0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0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0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0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0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0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0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0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0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0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0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0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0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0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0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0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0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0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0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0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0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0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0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39" t="s">
        <v>4</v>
      </c>
      <c r="E8" s="39" t="str">
        <f>DEMANDS!$H$5</f>
        <v>TRAPS</v>
      </c>
      <c r="F8" s="39">
        <v>2040</v>
      </c>
      <c r="G8" s="50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0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0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0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0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0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0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0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0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0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0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0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0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0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0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0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0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0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0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0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0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0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0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0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0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0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39" t="s">
        <v>4</v>
      </c>
      <c r="E9" s="39" t="str">
        <f>DEMANDS!$H$5</f>
        <v>TRAPS</v>
      </c>
      <c r="F9" s="39">
        <v>2045</v>
      </c>
      <c r="G9" s="50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0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0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0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0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0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0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0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0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0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0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0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0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0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0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0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0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0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0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0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0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0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0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0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0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0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39" t="s">
        <v>4</v>
      </c>
      <c r="E10" s="39" t="str">
        <f>DEMANDS!$H$5</f>
        <v>TRAPS</v>
      </c>
      <c r="F10" s="39">
        <v>2050</v>
      </c>
      <c r="G10" s="50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0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0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0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0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0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0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0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0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0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0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0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0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0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0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0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0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0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0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0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0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0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0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0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0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0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39" t="s">
        <v>4</v>
      </c>
      <c r="E11" s="39" t="str">
        <f>DEMANDS!$H$5</f>
        <v>TRAPS</v>
      </c>
      <c r="F11" s="39">
        <v>2055</v>
      </c>
      <c r="G11" s="50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0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0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0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0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0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0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0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0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0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0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0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0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0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0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0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0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0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0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0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0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0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0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0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0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0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39" t="s">
        <v>4</v>
      </c>
      <c r="E12" s="39" t="str">
        <f>DEMANDS!$H$5</f>
        <v>TRAPS</v>
      </c>
      <c r="F12" s="39">
        <v>2060</v>
      </c>
      <c r="G12" s="50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0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0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0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0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0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0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0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0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0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0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0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0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0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0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0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0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0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0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0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0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0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0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0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0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0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39" t="s">
        <v>4</v>
      </c>
      <c r="E13" s="39" t="str">
        <f>DEMANDS!$H$5</f>
        <v>TRAPS</v>
      </c>
      <c r="F13" s="39">
        <v>2065</v>
      </c>
      <c r="G13" s="50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0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0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0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0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0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0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0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0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0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0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0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0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0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0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0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0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0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0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0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0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0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0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0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0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0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39" t="s">
        <v>4</v>
      </c>
      <c r="E14" s="39" t="str">
        <f>DEMANDS!$H$5</f>
        <v>TRAPS</v>
      </c>
      <c r="F14" s="39">
        <v>2070</v>
      </c>
      <c r="G14" s="50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0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0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0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0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0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0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0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0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0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0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0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0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0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0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0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0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0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0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0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0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0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0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0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0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0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1" t="s">
        <v>4</v>
      </c>
      <c r="E15" s="61" t="str">
        <f>DEMANDS!$H$6</f>
        <v>TRAPM</v>
      </c>
      <c r="F15" s="61">
        <v>2020</v>
      </c>
      <c r="G15" s="63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3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3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3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3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3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3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3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3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3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3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3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3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3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3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3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3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3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3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3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3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3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3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3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3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3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2" t="s">
        <v>4</v>
      </c>
      <c r="E16" s="62" t="str">
        <f>DEMANDS!$H$6</f>
        <v>TRAPM</v>
      </c>
      <c r="F16" s="62">
        <v>2025</v>
      </c>
      <c r="G16" s="64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4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4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4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4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4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4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4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4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4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4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4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4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4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4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4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4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4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4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4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4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4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4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4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4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4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2" t="s">
        <v>4</v>
      </c>
      <c r="E17" s="62" t="str">
        <f>DEMANDS!$H$6</f>
        <v>TRAPM</v>
      </c>
      <c r="F17" s="62">
        <v>2030</v>
      </c>
      <c r="G17" s="64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4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4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4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4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4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4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4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4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4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4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4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4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4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4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4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4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4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4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4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4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4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4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4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4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4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2" t="s">
        <v>4</v>
      </c>
      <c r="E18" s="62" t="str">
        <f>DEMANDS!$H$6</f>
        <v>TRAPM</v>
      </c>
      <c r="F18" s="62">
        <v>2035</v>
      </c>
      <c r="G18" s="64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4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4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4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4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4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4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4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4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4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4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4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4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4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4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4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4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4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4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4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4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4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4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4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4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4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2" t="s">
        <v>4</v>
      </c>
      <c r="E19" s="62" t="str">
        <f>DEMANDS!$H$6</f>
        <v>TRAPM</v>
      </c>
      <c r="F19" s="62">
        <v>2040</v>
      </c>
      <c r="G19" s="64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4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4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4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4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4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4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4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4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4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4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4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4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4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4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4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4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4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4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4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4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4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4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4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4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4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2" t="s">
        <v>4</v>
      </c>
      <c r="E20" s="62" t="str">
        <f>DEMANDS!$H$6</f>
        <v>TRAPM</v>
      </c>
      <c r="F20" s="62">
        <v>2045</v>
      </c>
      <c r="G20" s="64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4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4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4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4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4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4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4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4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4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4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4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4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4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4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4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4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4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4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4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4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4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4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4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4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4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2" t="s">
        <v>4</v>
      </c>
      <c r="E21" s="62" t="str">
        <f>DEMANDS!$H$6</f>
        <v>TRAPM</v>
      </c>
      <c r="F21" s="62">
        <v>2050</v>
      </c>
      <c r="G21" s="64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4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4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4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4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4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4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4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4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4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4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4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4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4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4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4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4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4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4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4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4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4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4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4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4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4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2" t="s">
        <v>4</v>
      </c>
      <c r="E22" s="62" t="str">
        <f>DEMANDS!$H$6</f>
        <v>TRAPM</v>
      </c>
      <c r="F22" s="62">
        <v>2055</v>
      </c>
      <c r="G22" s="64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4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4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4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4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4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4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4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4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4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4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4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4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4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4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4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4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4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4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4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4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4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4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4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4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4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2" t="s">
        <v>4</v>
      </c>
      <c r="E23" s="62" t="str">
        <f>DEMANDS!$H$6</f>
        <v>TRAPM</v>
      </c>
      <c r="F23" s="62">
        <v>2060</v>
      </c>
      <c r="G23" s="64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4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4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4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4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4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4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4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4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4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4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4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4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4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4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4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4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4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4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4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4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4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4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4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4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4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2" t="s">
        <v>4</v>
      </c>
      <c r="E24" s="62" t="str">
        <f>DEMANDS!$H$6</f>
        <v>TRAPM</v>
      </c>
      <c r="F24" s="62">
        <v>2065</v>
      </c>
      <c r="G24" s="64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4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4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4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4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4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4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4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4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4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4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4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4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4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4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4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4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4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4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4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4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4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4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4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4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4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2" t="s">
        <v>4</v>
      </c>
      <c r="E25" s="62" t="str">
        <f>DEMANDS!$H$6</f>
        <v>TRAPM</v>
      </c>
      <c r="F25" s="62">
        <v>2070</v>
      </c>
      <c r="G25" s="65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5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5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5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5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5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5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5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5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5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5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5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5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5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5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5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5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5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5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5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5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5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5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5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5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5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1" t="s">
        <v>4</v>
      </c>
      <c r="E26" s="61" t="str">
        <f>DEMANDS!$H$7</f>
        <v>TRAPL</v>
      </c>
      <c r="F26" s="61">
        <v>2020</v>
      </c>
      <c r="G26" s="63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3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3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3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3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3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3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3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1.176293459542737</v>
      </c>
      <c r="O26" s="63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3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3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3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3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3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3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3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3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3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3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3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3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3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0.46340194421732372</v>
      </c>
      <c r="AC26" s="63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3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3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3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2" t="s">
        <v>4</v>
      </c>
      <c r="E27" s="62" t="str">
        <f>DEMANDS!$H$7</f>
        <v>TRAPL</v>
      </c>
      <c r="F27" s="62">
        <v>2025</v>
      </c>
      <c r="G27" s="64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4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4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4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4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4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4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4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1.2464199667059828</v>
      </c>
      <c r="O27" s="64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4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4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4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4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4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4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4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4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4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4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4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4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4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0.49102834942852908</v>
      </c>
      <c r="AC27" s="64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4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4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4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2" t="s">
        <v>4</v>
      </c>
      <c r="E28" s="62" t="str">
        <f>DEMANDS!$H$7</f>
        <v>TRAPL</v>
      </c>
      <c r="F28" s="62">
        <v>2030</v>
      </c>
      <c r="G28" s="64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4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4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4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4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4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4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4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1.3184413538930426</v>
      </c>
      <c r="O28" s="64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4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4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4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4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4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4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4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4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4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4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4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4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4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0.5194012444548145</v>
      </c>
      <c r="AC28" s="64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4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4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4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2" t="s">
        <v>4</v>
      </c>
      <c r="E29" s="62" t="str">
        <f>DEMANDS!$H$7</f>
        <v>TRAPL</v>
      </c>
      <c r="F29" s="62">
        <v>2035</v>
      </c>
      <c r="G29" s="64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4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4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4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4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4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4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4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1.3761612471745905</v>
      </c>
      <c r="O29" s="64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4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4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4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4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4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4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4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4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4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4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4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4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4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0.54214005214748284</v>
      </c>
      <c r="AC29" s="64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4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4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4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2" t="s">
        <v>4</v>
      </c>
      <c r="E30" s="62" t="str">
        <f>DEMANDS!$H$7</f>
        <v>TRAPL</v>
      </c>
      <c r="F30" s="62">
        <v>2040</v>
      </c>
      <c r="G30" s="64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4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4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4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4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4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4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4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1.4349123045491565</v>
      </c>
      <c r="O30" s="64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4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4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4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4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4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4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4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4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4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4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4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4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4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0.56528508793028875</v>
      </c>
      <c r="AC30" s="64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4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4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4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2" t="s">
        <v>4</v>
      </c>
      <c r="E31" s="62" t="str">
        <f>DEMANDS!$H$7</f>
        <v>TRAPL</v>
      </c>
      <c r="F31" s="62">
        <v>2045</v>
      </c>
      <c r="G31" s="64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4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4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4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4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4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4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4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1.5023139679354645</v>
      </c>
      <c r="O31" s="64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4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4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4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4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4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4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4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4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4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4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4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4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4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0.5918380383044568</v>
      </c>
      <c r="AC31" s="64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4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4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4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2" t="s">
        <v>4</v>
      </c>
      <c r="E32" s="62" t="str">
        <f>DEMANDS!$H$7</f>
        <v>TRAPL</v>
      </c>
      <c r="F32" s="62">
        <v>2050</v>
      </c>
      <c r="G32" s="64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4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4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4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4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4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4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4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1.5701566000439697</v>
      </c>
      <c r="O32" s="64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4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4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4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4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4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4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4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4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4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4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4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4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4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0.61856470873253444</v>
      </c>
      <c r="AC32" s="64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4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4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4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2" t="s">
        <v>4</v>
      </c>
      <c r="E33" s="62" t="str">
        <f>DEMANDS!$H$7</f>
        <v>TRAPL</v>
      </c>
      <c r="F33" s="62">
        <v>2055</v>
      </c>
      <c r="G33" s="64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4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4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4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4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4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4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4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1.6388466227317955</v>
      </c>
      <c r="O33" s="64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4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4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4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4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4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4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4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4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4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4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4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4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4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0.64562520949757685</v>
      </c>
      <c r="AC33" s="64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4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4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4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2" t="s">
        <v>4</v>
      </c>
      <c r="E34" s="62" t="str">
        <f>DEMANDS!$H$7</f>
        <v>TRAPL</v>
      </c>
      <c r="F34" s="62">
        <v>2060</v>
      </c>
      <c r="G34" s="64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4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4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4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4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4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4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4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1.7072795871504511</v>
      </c>
      <c r="O34" s="64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4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4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4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4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4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4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4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4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4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4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4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4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4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0.67258444190926381</v>
      </c>
      <c r="AC34" s="64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4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4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4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2" t="s">
        <v>4</v>
      </c>
      <c r="E35" s="62" t="str">
        <f>DEMANDS!$H$7</f>
        <v>TRAPL</v>
      </c>
      <c r="F35" s="62">
        <v>2065</v>
      </c>
      <c r="G35" s="64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4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4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4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4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4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4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4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1.7761855184915443</v>
      </c>
      <c r="O35" s="64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4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4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4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4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4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4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4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4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4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4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4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4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4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0.69973000009674247</v>
      </c>
      <c r="AC35" s="64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4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4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4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2" t="s">
        <v>4</v>
      </c>
      <c r="E36" s="62" t="str">
        <f>DEMANDS!$H$7</f>
        <v>TRAPL</v>
      </c>
      <c r="F36" s="62">
        <v>2070</v>
      </c>
      <c r="G36" s="65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5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5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5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5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5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5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5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1.8442269174020927</v>
      </c>
      <c r="O36" s="65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5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5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5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5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5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5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5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5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5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5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5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5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5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0.72653497489841457</v>
      </c>
      <c r="AC36" s="65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5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5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5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1" t="s">
        <v>4</v>
      </c>
      <c r="E37" s="61" t="str">
        <f>DEMANDS!$H$8</f>
        <v>TRAF</v>
      </c>
      <c r="F37" s="61">
        <v>2020</v>
      </c>
      <c r="G37" s="63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3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3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3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3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3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3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3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3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3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3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3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3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3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3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3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3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3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3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3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3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3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3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3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3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3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2" t="s">
        <v>4</v>
      </c>
      <c r="E38" s="62" t="str">
        <f>DEMANDS!$H$8</f>
        <v>TRAF</v>
      </c>
      <c r="F38" s="62">
        <v>2025</v>
      </c>
      <c r="G38" s="64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4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4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4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4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4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4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4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4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4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4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4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4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4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4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4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4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4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4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4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4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4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4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4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4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4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2" t="s">
        <v>4</v>
      </c>
      <c r="E39" s="62" t="str">
        <f>DEMANDS!$H$8</f>
        <v>TRAF</v>
      </c>
      <c r="F39" s="62">
        <v>2030</v>
      </c>
      <c r="G39" s="64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4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4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4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4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4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4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4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4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4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4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4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4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4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4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4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4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4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4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4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4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4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4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4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4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4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2" t="s">
        <v>4</v>
      </c>
      <c r="E40" s="62" t="str">
        <f>DEMANDS!$H$8</f>
        <v>TRAF</v>
      </c>
      <c r="F40" s="62">
        <v>2035</v>
      </c>
      <c r="G40" s="64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4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4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4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4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4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4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4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4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4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4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4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4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4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4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4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4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4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4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4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4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4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4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4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4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4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2" t="s">
        <v>4</v>
      </c>
      <c r="E41" s="62" t="str">
        <f>DEMANDS!$H$8</f>
        <v>TRAF</v>
      </c>
      <c r="F41" s="62">
        <v>2040</v>
      </c>
      <c r="G41" s="64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4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4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4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4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4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4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4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4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4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4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4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4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4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4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4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4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4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4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4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4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4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4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4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4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4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2" t="s">
        <v>4</v>
      </c>
      <c r="E42" s="62" t="str">
        <f>DEMANDS!$H$8</f>
        <v>TRAF</v>
      </c>
      <c r="F42" s="62">
        <v>2045</v>
      </c>
      <c r="G42" s="64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4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4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4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4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4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4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4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4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4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4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4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4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4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4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4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4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4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4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4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4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4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4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4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4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4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2" t="s">
        <v>4</v>
      </c>
      <c r="E43" s="62" t="str">
        <f>DEMANDS!$H$8</f>
        <v>TRAF</v>
      </c>
      <c r="F43" s="62">
        <v>2050</v>
      </c>
      <c r="G43" s="64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4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4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4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4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4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4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4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4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4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4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4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4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4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4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4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4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4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4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4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4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4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4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4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4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4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2" t="s">
        <v>4</v>
      </c>
      <c r="E44" s="62" t="str">
        <f>DEMANDS!$H$8</f>
        <v>TRAF</v>
      </c>
      <c r="F44" s="62">
        <v>2055</v>
      </c>
      <c r="G44" s="64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4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4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4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4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4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4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4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4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4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4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4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4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4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4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4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4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4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4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4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4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4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4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4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4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4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2" t="s">
        <v>4</v>
      </c>
      <c r="E45" s="62" t="str">
        <f>DEMANDS!$H$8</f>
        <v>TRAF</v>
      </c>
      <c r="F45" s="62">
        <v>2060</v>
      </c>
      <c r="G45" s="64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4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4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4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4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4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4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4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4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4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4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4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4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4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4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4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4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4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4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4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4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4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4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4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4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4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2" t="s">
        <v>4</v>
      </c>
      <c r="E46" s="62" t="str">
        <f>DEMANDS!$H$8</f>
        <v>TRAF</v>
      </c>
      <c r="F46" s="62">
        <v>2065</v>
      </c>
      <c r="G46" s="64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4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4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4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4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4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4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4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4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4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4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4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4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4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4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4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4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4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4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4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4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4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4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4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4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4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2" t="s">
        <v>4</v>
      </c>
      <c r="E47" s="62" t="str">
        <f>DEMANDS!$H$8</f>
        <v>TRAF</v>
      </c>
      <c r="F47" s="62">
        <v>2070</v>
      </c>
      <c r="G47" s="65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5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5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5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5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5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5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5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5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5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5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5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5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5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5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5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5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5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5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5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5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5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5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5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5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5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1" t="s">
        <v>4</v>
      </c>
      <c r="E48" s="61" t="str">
        <f>DEMANDS!$H$9</f>
        <v>TTURS</v>
      </c>
      <c r="F48" s="61">
        <v>2020</v>
      </c>
      <c r="G48" s="63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3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3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3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3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3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3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3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3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3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3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3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3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3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3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3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3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3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3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3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3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3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3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3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3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3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2" t="s">
        <v>4</v>
      </c>
      <c r="E49" s="62" t="str">
        <f>DEMANDS!$H$9</f>
        <v>TTURS</v>
      </c>
      <c r="F49" s="62">
        <v>2025</v>
      </c>
      <c r="G49" s="64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4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4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4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4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4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4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4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4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4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4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4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4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4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4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4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4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4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4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4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4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4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4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4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4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4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2" t="s">
        <v>4</v>
      </c>
      <c r="E50" s="62" t="str">
        <f>DEMANDS!$H$9</f>
        <v>TTURS</v>
      </c>
      <c r="F50" s="62">
        <v>2030</v>
      </c>
      <c r="G50" s="64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4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4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4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4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4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4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4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4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4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4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4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4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4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4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4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4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4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4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4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4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4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4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4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4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4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2" t="s">
        <v>4</v>
      </c>
      <c r="E51" s="62" t="str">
        <f>DEMANDS!$H$9</f>
        <v>TTURS</v>
      </c>
      <c r="F51" s="62">
        <v>2035</v>
      </c>
      <c r="G51" s="64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4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4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4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4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4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4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4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4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4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4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4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4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4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4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4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4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4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4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4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4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4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4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4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4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4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2" t="s">
        <v>4</v>
      </c>
      <c r="E52" s="62" t="str">
        <f>DEMANDS!$H$9</f>
        <v>TTURS</v>
      </c>
      <c r="F52" s="62">
        <v>2040</v>
      </c>
      <c r="G52" s="64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4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4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4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4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4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4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4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4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4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4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4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4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4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4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4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4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4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4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4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4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4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4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4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4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4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2" t="s">
        <v>4</v>
      </c>
      <c r="E53" s="62" t="str">
        <f>DEMANDS!$H$9</f>
        <v>TTURS</v>
      </c>
      <c r="F53" s="62">
        <v>2045</v>
      </c>
      <c r="G53" s="64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4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4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4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4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4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4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4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4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4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4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4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4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4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4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4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4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4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4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4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4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4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4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4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4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4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2" t="s">
        <v>4</v>
      </c>
      <c r="E54" s="62" t="str">
        <f>DEMANDS!$H$9</f>
        <v>TTURS</v>
      </c>
      <c r="F54" s="62">
        <v>2050</v>
      </c>
      <c r="G54" s="64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4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4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4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4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4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4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4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4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4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4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4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4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4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4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4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4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4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4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4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4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4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4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4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4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4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2" t="s">
        <v>4</v>
      </c>
      <c r="E55" s="62" t="str">
        <f>DEMANDS!$H$9</f>
        <v>TTURS</v>
      </c>
      <c r="F55" s="62">
        <v>2055</v>
      </c>
      <c r="G55" s="64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4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4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4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4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4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4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4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4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4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4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4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4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4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4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4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4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4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4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4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4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4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4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4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4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4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2" t="s">
        <v>4</v>
      </c>
      <c r="E56" s="62" t="str">
        <f>DEMANDS!$H$9</f>
        <v>TTURS</v>
      </c>
      <c r="F56" s="62">
        <v>2060</v>
      </c>
      <c r="G56" s="64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4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4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4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4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4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4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4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4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4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4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4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4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4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4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4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4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4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4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4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4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4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4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4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4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4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2" t="s">
        <v>4</v>
      </c>
      <c r="E57" s="62" t="str">
        <f>DEMANDS!$H$9</f>
        <v>TTURS</v>
      </c>
      <c r="F57" s="62">
        <v>2065</v>
      </c>
      <c r="G57" s="64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4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4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4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4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4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4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4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4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4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4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4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4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4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4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4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4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4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4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4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4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4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4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4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4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4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2" t="s">
        <v>4</v>
      </c>
      <c r="E58" s="62" t="str">
        <f>DEMANDS!$H$9</f>
        <v>TTURS</v>
      </c>
      <c r="F58" s="62">
        <v>2070</v>
      </c>
      <c r="G58" s="65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5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5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5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5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5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5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5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5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5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5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5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5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5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5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5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5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5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5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5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5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5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5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5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5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5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1" t="s">
        <v>4</v>
      </c>
      <c r="E59" s="61" t="str">
        <f>DEMANDS!$H$10</f>
        <v>TNAV</v>
      </c>
      <c r="F59" s="61">
        <v>2020</v>
      </c>
      <c r="G59" s="63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4.2425473430516947E-2</v>
      </c>
      <c r="H59" s="63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1.0040459399962771</v>
      </c>
      <c r="I59" s="63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0.16580899213419067</v>
      </c>
      <c r="J59" s="63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3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3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3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3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0.14534592214891043</v>
      </c>
      <c r="O59" s="63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3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3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0.11157216913096114</v>
      </c>
      <c r="R59" s="63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3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3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0.4045428214409803</v>
      </c>
      <c r="U59" s="63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0.11007060008433528</v>
      </c>
      <c r="V59" s="63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0.14523786879319794</v>
      </c>
      <c r="W59" s="63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0.11889818664826894</v>
      </c>
      <c r="X59" s="63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3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0.19230367495489961</v>
      </c>
      <c r="Z59" s="63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3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3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4.8097902007645743E-2</v>
      </c>
      <c r="AC59" s="63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4.8836390804274064E-2</v>
      </c>
      <c r="AD59" s="63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5.6766016722459449E-2</v>
      </c>
      <c r="AE59" s="63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0.11862917105232304</v>
      </c>
      <c r="AF59" s="63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4.5744574439782797E-2</v>
      </c>
    </row>
    <row r="60" spans="4:32" x14ac:dyDescent="0.2">
      <c r="D60" s="62" t="s">
        <v>4</v>
      </c>
      <c r="E60" s="62" t="str">
        <f>DEMANDS!$H$10</f>
        <v>TNAV</v>
      </c>
      <c r="F60" s="62">
        <v>2025</v>
      </c>
      <c r="G60" s="64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4.3496769799191433E-2</v>
      </c>
      <c r="H60" s="64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1.0293993581793883</v>
      </c>
      <c r="I60" s="64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4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4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4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4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9.8469010025978229E-2</v>
      </c>
      <c r="N60" s="64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4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4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4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0.11438950621574093</v>
      </c>
      <c r="R60" s="64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0.1088145057024141</v>
      </c>
      <c r="S60" s="64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4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4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4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4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0.12190051485579934</v>
      </c>
      <c r="X60" s="64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4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0.19715958372865428</v>
      </c>
      <c r="Z60" s="64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2.4482022262441051E-2</v>
      </c>
      <c r="AA60" s="64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9.9709002602808239E-2</v>
      </c>
      <c r="AB60" s="64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4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5.0069570870336783E-2</v>
      </c>
      <c r="AD60" s="64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5.8199429779793602E-2</v>
      </c>
      <c r="AE60" s="64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4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2" t="s">
        <v>4</v>
      </c>
      <c r="E61" s="62" t="str">
        <f>DEMANDS!$H$10</f>
        <v>TNAV</v>
      </c>
      <c r="F61" s="62">
        <v>2030</v>
      </c>
      <c r="G61" s="64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4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1.0553929819427046</v>
      </c>
      <c r="I61" s="64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0.17428848588548332</v>
      </c>
      <c r="J61" s="64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4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6.6343579841453587E-2</v>
      </c>
      <c r="L61" s="64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4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0.10095547592342001</v>
      </c>
      <c r="N61" s="64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0.15277893179919591</v>
      </c>
      <c r="O61" s="64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6.1067237659179915E-2</v>
      </c>
      <c r="P61" s="64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4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0.11727798459239573</v>
      </c>
      <c r="R61" s="64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0.11156220832991746</v>
      </c>
      <c r="S61" s="64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9.306994493337413E-2</v>
      </c>
      <c r="T61" s="64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0.42523119474562526</v>
      </c>
      <c r="U61" s="64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4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0.15266535258060485</v>
      </c>
      <c r="W61" s="64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4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9.1001236545104447E-2</v>
      </c>
      <c r="Y61" s="64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4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2.5100224003678322E-2</v>
      </c>
      <c r="AA61" s="64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0.10222677986668455</v>
      </c>
      <c r="AB61" s="64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5.0557635067201671E-2</v>
      </c>
      <c r="AC61" s="64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4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5.9669038313075656E-2</v>
      </c>
      <c r="AE61" s="64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0.12469588252382817</v>
      </c>
      <c r="AF61" s="64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4.8083958016782981E-2</v>
      </c>
    </row>
    <row r="62" spans="4:32" x14ac:dyDescent="0.2">
      <c r="D62" s="62" t="s">
        <v>4</v>
      </c>
      <c r="E62" s="62" t="str">
        <f>DEMANDS!$H$10</f>
        <v>TNAV</v>
      </c>
      <c r="F62" s="62">
        <v>2035</v>
      </c>
      <c r="G62" s="64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4.5721200350069886E-2</v>
      </c>
      <c r="H62" s="64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1.0820429772793856</v>
      </c>
      <c r="I62" s="64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0.17868948855989517</v>
      </c>
      <c r="J62" s="64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4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4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4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0.10350472820063254</v>
      </c>
      <c r="N62" s="64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4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4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7.1289801079809409E-2</v>
      </c>
      <c r="Q62" s="64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0.12023940066769455</v>
      </c>
      <c r="R62" s="64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0.11437929389198873</v>
      </c>
      <c r="S62" s="64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9.5420077671507342E-2</v>
      </c>
      <c r="T62" s="64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0.43596881528212167</v>
      </c>
      <c r="U62" s="64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0.11862118562684927</v>
      </c>
      <c r="V62" s="64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4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0.12813452328136507</v>
      </c>
      <c r="X62" s="64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4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0.20724235087364465</v>
      </c>
      <c r="Z62" s="64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2.573403611356782E-2</v>
      </c>
      <c r="AA62" s="64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0.10480813416157121</v>
      </c>
      <c r="AB62" s="64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5.1834278707842907E-2</v>
      </c>
      <c r="AC62" s="64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4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6.1175756303430869E-2</v>
      </c>
      <c r="AE62" s="64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0.1278446098174722</v>
      </c>
      <c r="AF62" s="64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4.9298138212066862E-2</v>
      </c>
    </row>
    <row r="63" spans="4:32" x14ac:dyDescent="0.2">
      <c r="D63" s="62" t="s">
        <v>4</v>
      </c>
      <c r="E63" s="62" t="str">
        <f>DEMANDS!$H$10</f>
        <v>TNAV</v>
      </c>
      <c r="F63" s="62">
        <v>2040</v>
      </c>
      <c r="G63" s="64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4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1.1093659183941764</v>
      </c>
      <c r="I63" s="64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0.18320162206685611</v>
      </c>
      <c r="J63" s="64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8.1703984471911822E-2</v>
      </c>
      <c r="K63" s="64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4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4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0.10611835229238439</v>
      </c>
      <c r="N63" s="64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0.16059206654445746</v>
      </c>
      <c r="O63" s="64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6.4190224256436612E-2</v>
      </c>
      <c r="P63" s="64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4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0.12327559620992845</v>
      </c>
      <c r="R63" s="64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0.11726751439467145</v>
      </c>
      <c r="S63" s="64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9.7829554206295841E-2</v>
      </c>
      <c r="T63" s="64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0.44697757419277895</v>
      </c>
      <c r="U63" s="64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0.12161651921147106</v>
      </c>
      <c r="V63" s="64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4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4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9.5655051797896157E-2</v>
      </c>
      <c r="Y63" s="64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0.21247547993442256</v>
      </c>
      <c r="Z63" s="64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4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0.10745467088717145</v>
      </c>
      <c r="AB63" s="64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5.314315920020838E-2</v>
      </c>
      <c r="AC63" s="64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5.395911220540496E-2</v>
      </c>
      <c r="AD63" s="64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6.2720520811153244E-2</v>
      </c>
      <c r="AE63" s="64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4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5.0542977978805012E-2</v>
      </c>
    </row>
    <row r="64" spans="4:32" x14ac:dyDescent="0.2">
      <c r="D64" s="62" t="s">
        <v>4</v>
      </c>
      <c r="E64" s="62" t="str">
        <f>DEMANDS!$H$10</f>
        <v>TNAV</v>
      </c>
      <c r="F64" s="62">
        <v>2045</v>
      </c>
      <c r="G64" s="64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4.8059388573035829E-2</v>
      </c>
      <c r="H64" s="64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1.1373787980112617</v>
      </c>
      <c r="I64" s="64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0.18782769259914922</v>
      </c>
      <c r="J64" s="64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8.3767112465388385E-2</v>
      </c>
      <c r="K64" s="64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7.1497330744931115E-2</v>
      </c>
      <c r="L64" s="64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3.4503115807378831E-2</v>
      </c>
      <c r="M64" s="64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0.10879797366765885</v>
      </c>
      <c r="N64" s="64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0.16464721746714014</v>
      </c>
      <c r="O64" s="64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6.581110785748695E-2</v>
      </c>
      <c r="P64" s="64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7.4935570920192429E-2</v>
      </c>
      <c r="Q64" s="64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0.1263884594943458</v>
      </c>
      <c r="R64" s="64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0.12022866608435724</v>
      </c>
      <c r="S64" s="64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0.10029987304297057</v>
      </c>
      <c r="T64" s="64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0.45826431806131579</v>
      </c>
      <c r="U64" s="64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0.12468748872264129</v>
      </c>
      <c r="V64" s="64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0.16452481510391581</v>
      </c>
      <c r="W64" s="64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0.13468733972095762</v>
      </c>
      <c r="X64" s="64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9.8070461723828661E-2</v>
      </c>
      <c r="Y64" s="64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0.21784075206176637</v>
      </c>
      <c r="Z64" s="64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2.7050078118358113E-2</v>
      </c>
      <c r="AA64" s="64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0.11016803598154269</v>
      </c>
      <c r="AB64" s="64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5.4485090565201046E-2</v>
      </c>
      <c r="AC64" s="64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5.5321647406272503E-2</v>
      </c>
      <c r="AD64" s="64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6.4304292558483453E-2</v>
      </c>
      <c r="AE64" s="64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0.13438260004424088</v>
      </c>
      <c r="AF64" s="64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5.1819251509597028E-2</v>
      </c>
    </row>
    <row r="65" spans="4:32" x14ac:dyDescent="0.2">
      <c r="D65" s="62" t="s">
        <v>4</v>
      </c>
      <c r="E65" s="62" t="str">
        <f>DEMANDS!$H$10</f>
        <v>TNAV</v>
      </c>
      <c r="F65" s="62">
        <v>2050</v>
      </c>
      <c r="G65" s="64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4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1.1660990379424057</v>
      </c>
      <c r="I65" s="64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0.19257057720944182</v>
      </c>
      <c r="J65" s="64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8.588233702606396E-2</v>
      </c>
      <c r="K65" s="64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7.3302727941556567E-2</v>
      </c>
      <c r="L65" s="64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3.5374362718339936E-2</v>
      </c>
      <c r="M65" s="64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0.1115452588405679</v>
      </c>
      <c r="N65" s="64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0.1688047660322442</v>
      </c>
      <c r="O65" s="64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6.7472920800638631E-2</v>
      </c>
      <c r="P65" s="64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7.682778798979871E-2</v>
      </c>
      <c r="Q65" s="64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0.12957992647751118</v>
      </c>
      <c r="R65" s="64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0.12326459056491006</v>
      </c>
      <c r="S65" s="64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0.10283257052589732</v>
      </c>
      <c r="T65" s="64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0.46983606635626923</v>
      </c>
      <c r="U65" s="64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0.12783600406228682</v>
      </c>
      <c r="V65" s="64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0.1686792728559626</v>
      </c>
      <c r="W65" s="64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0.13808836382940518</v>
      </c>
      <c r="X65" s="64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0.10054686377720906</v>
      </c>
      <c r="Y65" s="64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0.22334150403369896</v>
      </c>
      <c r="Z65" s="64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2.7733126488060301E-2</v>
      </c>
      <c r="AA65" s="64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0.11294991694474092</v>
      </c>
      <c r="AB65" s="64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5.5860907378771703E-2</v>
      </c>
      <c r="AC65" s="64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5.6718588328393119E-2</v>
      </c>
      <c r="AD65" s="64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6.5928056527102666E-2</v>
      </c>
      <c r="AE65" s="64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0.13777592909397346</v>
      </c>
      <c r="AF65" s="64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5.3127752546375792E-2</v>
      </c>
    </row>
    <row r="66" spans="4:32" x14ac:dyDescent="0.2">
      <c r="D66" s="62" t="s">
        <v>4</v>
      </c>
      <c r="E66" s="62" t="str">
        <f>DEMANDS!$H$10</f>
        <v>TNAV</v>
      </c>
      <c r="F66" s="62">
        <v>2055</v>
      </c>
      <c r="G66" s="64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5.0517152050460458E-2</v>
      </c>
      <c r="H66" s="64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1.1955444999219513</v>
      </c>
      <c r="I66" s="64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0.19743322559958643</v>
      </c>
      <c r="J66" s="64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8.8050973657543954E-2</v>
      </c>
      <c r="K66" s="64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7.5153713679790832E-2</v>
      </c>
      <c r="L66" s="64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3.626760970558681E-2</v>
      </c>
      <c r="M66" s="64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0.11436191640679319</v>
      </c>
      <c r="N66" s="64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4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4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7.8767785911602967E-2</v>
      </c>
      <c r="Q66" s="64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0.13285198200131851</v>
      </c>
      <c r="R66" s="64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0.12637717594299919</v>
      </c>
      <c r="S66" s="64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0.10542922179406243</v>
      </c>
      <c r="T66" s="64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0.48170001579655353</v>
      </c>
      <c r="U66" s="64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4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4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0.14157526805850998</v>
      </c>
      <c r="X66" s="64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0.10308579808568638</v>
      </c>
      <c r="Y66" s="64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0.22898115688606982</v>
      </c>
      <c r="Z66" s="64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2.8433422685044594E-2</v>
      </c>
      <c r="AA66" s="64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0.11580204388831317</v>
      </c>
      <c r="AB66" s="64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5.7271465290959764E-2</v>
      </c>
      <c r="AC66" s="64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5.8150803759343235E-2</v>
      </c>
      <c r="AD66" s="64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6.7592822570713806E-2</v>
      </c>
      <c r="AE66" s="64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0.14125494395448787</v>
      </c>
      <c r="AF66" s="64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5.4469294874052665E-2</v>
      </c>
    </row>
    <row r="67" spans="4:32" x14ac:dyDescent="0.2">
      <c r="D67" s="62" t="s">
        <v>4</v>
      </c>
      <c r="E67" s="62" t="str">
        <f>DEMANDS!$H$10</f>
        <v>TNAV</v>
      </c>
      <c r="F67" s="62">
        <v>2060</v>
      </c>
      <c r="G67" s="64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5.1792773444198574E-2</v>
      </c>
      <c r="H67" s="64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4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4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9.0274371081548399E-2</v>
      </c>
      <c r="K67" s="64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4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3.7183412298614597E-2</v>
      </c>
      <c r="M67" s="64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0.11724969810619851</v>
      </c>
      <c r="N67" s="64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0.17743746405624763</v>
      </c>
      <c r="O67" s="64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7.0923494879560983E-2</v>
      </c>
      <c r="P67" s="64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4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4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0.12956835800235333</v>
      </c>
      <c r="S67" s="64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0.10809144176068544</v>
      </c>
      <c r="T67" s="64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0.49386354482725364</v>
      </c>
      <c r="U67" s="64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4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0.17730555314236079</v>
      </c>
      <c r="W67" s="64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4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0.10568884366706274</v>
      </c>
      <c r="Y67" s="64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0.2347632180401707</v>
      </c>
      <c r="Z67" s="64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2.9151402238563603E-2</v>
      </c>
      <c r="AA67" s="64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4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5.8717641558040365E-2</v>
      </c>
      <c r="AC67" s="64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5.9619184424674281E-2</v>
      </c>
      <c r="AD67" s="64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4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4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2" t="s">
        <v>4</v>
      </c>
      <c r="E68" s="62" t="str">
        <f>DEMANDS!$H$10</f>
        <v>TNAV</v>
      </c>
      <c r="F68" s="62">
        <v>2065</v>
      </c>
      <c r="G68" s="64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5.3100605876645619E-2</v>
      </c>
      <c r="H68" s="64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1.2566848035085989</v>
      </c>
      <c r="I68" s="64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0.20752998682598814</v>
      </c>
      <c r="J68" s="64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9.2553912076710779E-2</v>
      </c>
      <c r="K68" s="64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7.8997084520730981E-2</v>
      </c>
      <c r="L68" s="64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3.8122340054734319E-2</v>
      </c>
      <c r="M68" s="64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0.12021039991227427</v>
      </c>
      <c r="N68" s="64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0.18191798237554438</v>
      </c>
      <c r="O68" s="64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7.2714402001495995E-2</v>
      </c>
      <c r="P68" s="64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8.2795980883682938E-2</v>
      </c>
      <c r="Q68" s="64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0.13964604990274646</v>
      </c>
      <c r="R68" s="64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0.13284012140766618</v>
      </c>
      <c r="S68" s="64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0.11082088611756842</v>
      </c>
      <c r="T68" s="64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0.50633421820843938</v>
      </c>
      <c r="U68" s="64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0.13776665482016626</v>
      </c>
      <c r="V68" s="64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0.18178274054578061</v>
      </c>
      <c r="W68" s="64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0.14881544596073226</v>
      </c>
      <c r="X68" s="64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0.1083576194113185</v>
      </c>
      <c r="Y68" s="64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0.24069128348407604</v>
      </c>
      <c r="Z68" s="64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2.9887511675529339E-2</v>
      </c>
      <c r="AA68" s="64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0.12172417570335473</v>
      </c>
      <c r="AB68" s="64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6.0200335588108909E-2</v>
      </c>
      <c r="AC68" s="64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6.1124643541874052E-2</v>
      </c>
      <c r="AD68" s="64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7.1049528441989737E-2</v>
      </c>
      <c r="AE68" s="64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0.14847874043973461</v>
      </c>
      <c r="AF68" s="64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5.7254861806080387E-2</v>
      </c>
    </row>
    <row r="69" spans="4:32" x14ac:dyDescent="0.2">
      <c r="D69" s="62" t="s">
        <v>4</v>
      </c>
      <c r="E69" s="62" t="str">
        <f>DEMANDS!$H$10</f>
        <v>TNAV</v>
      </c>
      <c r="F69" s="62">
        <v>2070</v>
      </c>
      <c r="G69" s="65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5.4441462716893541E-2</v>
      </c>
      <c r="H69" s="65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1.2884176695842615</v>
      </c>
      <c r="I69" s="65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0.21277037905500742</v>
      </c>
      <c r="J69" s="65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9.4891014338557941E-2</v>
      </c>
      <c r="K69" s="65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8.0991859898347771E-2</v>
      </c>
      <c r="L69" s="65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3.9084976913292838E-2</v>
      </c>
      <c r="M69" s="65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0.12324586314909214</v>
      </c>
      <c r="N69" s="65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0.18651163939706686</v>
      </c>
      <c r="O69" s="65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5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5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5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0.1361945009389019</v>
      </c>
      <c r="S69" s="65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0.11361925236480613</v>
      </c>
      <c r="T69" s="65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0.51911979171985145</v>
      </c>
      <c r="U69" s="65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0.14124543549364518</v>
      </c>
      <c r="V69" s="65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0.18637298254162624</v>
      </c>
      <c r="W69" s="65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0.15257322245606139</v>
      </c>
      <c r="X69" s="65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0.11109378508743462</v>
      </c>
      <c r="Y69" s="65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0.24676904000906552</v>
      </c>
      <c r="Z69" s="65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3.0642208798217895E-2</v>
      </c>
      <c r="AA69" s="65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0.12479786367585238</v>
      </c>
      <c r="AB69" s="65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6.1720469500442264E-2</v>
      </c>
      <c r="AC69" s="65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5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7.2843618069312263E-2</v>
      </c>
      <c r="AE69" s="65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0.15222801469872338</v>
      </c>
      <c r="AF69" s="65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1" t="s">
        <v>4</v>
      </c>
      <c r="E70" s="61" t="str">
        <f>DEMANDS!$H$11</f>
        <v>TOTH</v>
      </c>
      <c r="F70" s="61">
        <v>2020</v>
      </c>
      <c r="G70" s="63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0.26306450612844912</v>
      </c>
      <c r="H70" s="63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6.2257136568664766</v>
      </c>
      <c r="I70" s="63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1.0281195965644014</v>
      </c>
      <c r="J70" s="63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0.45851923473860562</v>
      </c>
      <c r="K70" s="63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0.39135766309915831</v>
      </c>
      <c r="L70" s="63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0.18886101944404071</v>
      </c>
      <c r="M70" s="63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0.59553161329057647</v>
      </c>
      <c r="N70" s="63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0.90123574673851725</v>
      </c>
      <c r="O70" s="63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0.36023276825476136</v>
      </c>
      <c r="P70" s="63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0.41017768933152582</v>
      </c>
      <c r="Q70" s="63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0.69181732569668541</v>
      </c>
      <c r="R70" s="63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0.65810022984164263</v>
      </c>
      <c r="S70" s="63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0.54901523615302439</v>
      </c>
      <c r="T70" s="63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2.5084188560552771</v>
      </c>
      <c r="U70" s="63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0.68250665718251435</v>
      </c>
      <c r="V70" s="63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0.90056574825983027</v>
      </c>
      <c r="W70" s="63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0.73724322255168462</v>
      </c>
      <c r="X70" s="63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0.53681202248258908</v>
      </c>
      <c r="Y70" s="63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1.1924032235385289</v>
      </c>
      <c r="Z70" s="63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0.14806504311072935</v>
      </c>
      <c r="AA70" s="63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0.60303097557271013</v>
      </c>
      <c r="AB70" s="63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0.29823711591995089</v>
      </c>
      <c r="AC70" s="63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0.30281620897084122</v>
      </c>
      <c r="AD70" s="63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0.35198485594816215</v>
      </c>
      <c r="AE70" s="63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0.73557515737371126</v>
      </c>
      <c r="AF70" s="63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0.2836450111220577</v>
      </c>
    </row>
    <row r="71" spans="4:32" x14ac:dyDescent="0.2">
      <c r="D71" s="62" t="s">
        <v>4</v>
      </c>
      <c r="E71" s="62" t="str">
        <f>DEMANDS!$H$11</f>
        <v>TOTH</v>
      </c>
      <c r="F71" s="62">
        <v>2025</v>
      </c>
      <c r="G71" s="64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0.26970721456172353</v>
      </c>
      <c r="H71" s="64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6.3829207283192311</v>
      </c>
      <c r="I71" s="64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1.054080904743234</v>
      </c>
      <c r="J71" s="64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0.47009741999910398</v>
      </c>
      <c r="K71" s="64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0.40123993451370626</v>
      </c>
      <c r="L71" s="64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0.19362999685205773</v>
      </c>
      <c r="M71" s="64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0.61056953280357695</v>
      </c>
      <c r="N71" s="64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0.92399307870752556</v>
      </c>
      <c r="O71" s="64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0.3693290970710072</v>
      </c>
      <c r="P71" s="64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0.42053518999234524</v>
      </c>
      <c r="Q71" s="64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0.70928658010627432</v>
      </c>
      <c r="R71" s="64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0.67471808532905064</v>
      </c>
      <c r="S71" s="64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0.56287855885232119</v>
      </c>
      <c r="T71" s="64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2.5717595755408884</v>
      </c>
      <c r="U71" s="64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0.69974080554465978</v>
      </c>
      <c r="V71" s="64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0.9233061619276578</v>
      </c>
      <c r="W71" s="64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0.75585953778133108</v>
      </c>
      <c r="X71" s="64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0.55036719874451723</v>
      </c>
      <c r="Y71" s="64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1.2225128991668917</v>
      </c>
      <c r="Z71" s="64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0.15180387099374498</v>
      </c>
      <c r="AA71" s="64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0.61825826338099632</v>
      </c>
      <c r="AB71" s="64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0.30576797682624729</v>
      </c>
      <c r="AC71" s="64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0.3104626977148629</v>
      </c>
      <c r="AD71" s="64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0.36087291464297555</v>
      </c>
      <c r="AE71" s="64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0.75414935186731458</v>
      </c>
      <c r="AF71" s="64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0.29080740309643038</v>
      </c>
    </row>
    <row r="72" spans="4:32" x14ac:dyDescent="0.2">
      <c r="D72" s="62" t="s">
        <v>4</v>
      </c>
      <c r="E72" s="62" t="str">
        <f>DEMANDS!$H$11</f>
        <v>TOTH</v>
      </c>
      <c r="F72" s="62">
        <v>2030</v>
      </c>
      <c r="G72" s="64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0.27651765970710296</v>
      </c>
      <c r="H72" s="64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6.5440974753267716</v>
      </c>
      <c r="I72" s="64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1.0806977684864274</v>
      </c>
      <c r="J72" s="64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0.48196796894637939</v>
      </c>
      <c r="K72" s="64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0.41137174566522383</v>
      </c>
      <c r="L72" s="64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0.19851939691576695</v>
      </c>
      <c r="M72" s="64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0.62598717862872066</v>
      </c>
      <c r="N72" s="64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0.94732506182660414</v>
      </c>
      <c r="O72" s="64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0.37865511958872872</v>
      </c>
      <c r="P72" s="64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0.43115423052412583</v>
      </c>
      <c r="Q72" s="64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0.72719695508091942</v>
      </c>
      <c r="R72" s="64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0.6917555624918178</v>
      </c>
      <c r="S72" s="64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0.57709194782229489</v>
      </c>
      <c r="T72" s="64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2.6366997275675486</v>
      </c>
      <c r="U72" s="64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0.71741013774954554</v>
      </c>
      <c r="V72" s="64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0.94662079953724987</v>
      </c>
      <c r="W72" s="64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0.77494593829915437</v>
      </c>
      <c r="X72" s="64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0.56426466019343169</v>
      </c>
      <c r="Y72" s="64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1.2533828818361519</v>
      </c>
      <c r="Z72" s="64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0.15563710896603716</v>
      </c>
      <c r="AA72" s="64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0.6338700592881843</v>
      </c>
      <c r="AB72" s="64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0.31348900140756125</v>
      </c>
      <c r="AC72" s="64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0.31830226988170118</v>
      </c>
      <c r="AD72" s="64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0.36998540795770923</v>
      </c>
      <c r="AE72" s="64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0.77319256804772696</v>
      </c>
      <c r="AF72" s="64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0.29815065444355077</v>
      </c>
    </row>
    <row r="73" spans="4:32" x14ac:dyDescent="0.2">
      <c r="D73" s="62" t="s">
        <v>4</v>
      </c>
      <c r="E73" s="62" t="str">
        <f>DEMANDS!$H$11</f>
        <v>TOTH</v>
      </c>
      <c r="F73" s="62">
        <v>2035</v>
      </c>
      <c r="G73" s="64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0.28350007712676351</v>
      </c>
      <c r="H73" s="64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6.7093441371713656</v>
      </c>
      <c r="I73" s="64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1.1079867413934772</v>
      </c>
      <c r="J73" s="64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0.49413826412989237</v>
      </c>
      <c r="K73" s="64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0.42175939774477472</v>
      </c>
      <c r="L73" s="64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0.20353226045812953</v>
      </c>
      <c r="M73" s="64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0.64179413933123486</v>
      </c>
      <c r="N73" s="64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0.97124620675740359</v>
      </c>
      <c r="O73" s="64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0.38821663586172384</v>
      </c>
      <c r="P73" s="64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0.44204141513635209</v>
      </c>
      <c r="Q73" s="64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0.74555958946766887</v>
      </c>
      <c r="R73" s="64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0.70922325730308666</v>
      </c>
      <c r="S73" s="64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0.59166424267495799</v>
      </c>
      <c r="T73" s="64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2.7032796998112127</v>
      </c>
      <c r="U73" s="64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0.7355256427345418</v>
      </c>
      <c r="V73" s="64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0.97052416096271232</v>
      </c>
      <c r="W73" s="64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0.79451429434775822</v>
      </c>
      <c r="X73" s="64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0.57851304995923103</v>
      </c>
      <c r="Y73" s="64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1.2850323702518542</v>
      </c>
      <c r="Z73" s="64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0.15956714100066802</v>
      </c>
      <c r="AA73" s="64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0.64987607260560942</v>
      </c>
      <c r="AB73" s="64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0.32140499153498647</v>
      </c>
      <c r="AC73" s="64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0.32633980106974048</v>
      </c>
      <c r="AD73" s="64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0.37932800314776172</v>
      </c>
      <c r="AE73" s="64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0.79271664930028451</v>
      </c>
      <c r="AF73" s="64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0.30567933208922077</v>
      </c>
    </row>
    <row r="74" spans="4:32" x14ac:dyDescent="0.2">
      <c r="D74" s="62" t="s">
        <v>4</v>
      </c>
      <c r="E74" s="62" t="str">
        <f>DEMANDS!$H$11</f>
        <v>TOTH</v>
      </c>
      <c r="F74" s="62">
        <v>2040</v>
      </c>
      <c r="G74" s="64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0.29065880933613408</v>
      </c>
      <c r="H74" s="64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6.878763484302775</v>
      </c>
      <c r="I74" s="64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1.1359647950630094</v>
      </c>
      <c r="J74" s="64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0.50661587451772816</v>
      </c>
      <c r="K74" s="64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0.43240935105639322</v>
      </c>
      <c r="L74" s="64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0.20867170508669705</v>
      </c>
      <c r="M74" s="64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0.65800024559963433</v>
      </c>
      <c r="N74" s="64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0.99577139057396502</v>
      </c>
      <c r="O74" s="64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0.39801959240241702</v>
      </c>
      <c r="P74" s="64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0.45320351480307436</v>
      </c>
      <c r="Q74" s="64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0.76438590338341728</v>
      </c>
      <c r="R74" s="64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0.72713203329759957</v>
      </c>
      <c r="S74" s="64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0.60660450623360318</v>
      </c>
      <c r="T74" s="64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2.771540899787265</v>
      </c>
      <c r="U74" s="64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0.75409858692145781</v>
      </c>
      <c r="V74" s="64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0.99503111221814211</v>
      </c>
      <c r="W74" s="64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0.81457677590824629</v>
      </c>
      <c r="X74" s="64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0.59312122942167467</v>
      </c>
      <c r="Y74" s="64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1.3174810479109171</v>
      </c>
      <c r="Z74" s="64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0.16359641126900695</v>
      </c>
      <c r="AA74" s="64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0.66628625781688477</v>
      </c>
      <c r="AB74" s="64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0.32952087033287897</v>
      </c>
      <c r="AC74" s="64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0.33458028999233419</v>
      </c>
      <c r="AD74" s="64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0.38890651057383163</v>
      </c>
      <c r="AE74" s="64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0.81273373807064431</v>
      </c>
      <c r="AF74" s="64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0.3133981182798416</v>
      </c>
    </row>
    <row r="75" spans="4:32" x14ac:dyDescent="0.2">
      <c r="D75" s="62" t="s">
        <v>4</v>
      </c>
      <c r="E75" s="62" t="str">
        <f>DEMANDS!$H$11</f>
        <v>TOTH</v>
      </c>
      <c r="F75" s="62">
        <v>2045</v>
      </c>
      <c r="G75" s="64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0.29799830850460002</v>
      </c>
      <c r="H75" s="64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7.0524608822534018</v>
      </c>
      <c r="I75" s="64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1.1646493296477831</v>
      </c>
      <c r="J75" s="64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0.51940856020390125</v>
      </c>
      <c r="K75" s="64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0.44332822903488606</v>
      </c>
      <c r="L75" s="64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0.2139409271325185</v>
      </c>
      <c r="M75" s="64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0.67461557635963865</v>
      </c>
      <c r="N75" s="64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1.0209158660150925</v>
      </c>
      <c r="O75" s="64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0.40807008588012328</v>
      </c>
      <c r="P75" s="64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0.46464747147392227</v>
      </c>
      <c r="Q75" s="64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0.78368760531732173</v>
      </c>
      <c r="R75" s="64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0.74549302832796482</v>
      </c>
      <c r="S75" s="64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0.62192203016916869</v>
      </c>
      <c r="T75" s="64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2.8415257806027423</v>
      </c>
      <c r="U75" s="64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0.77314052122337229</v>
      </c>
      <c r="V75" s="64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1.0201568947031212</v>
      </c>
      <c r="W75" s="64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0.83514586026899662</v>
      </c>
      <c r="X75" s="64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0.60809828372146557</v>
      </c>
      <c r="Y75" s="64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1.350749095343222</v>
      </c>
      <c r="Z75" s="64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0.16772742566081336</v>
      </c>
      <c r="AA75" s="64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0.68311082076880947</v>
      </c>
      <c r="AB75" s="64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0.33784168524065433</v>
      </c>
      <c r="AC75" s="64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0.34302886158661183</v>
      </c>
      <c r="AD75" s="64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0.39872688731550693</v>
      </c>
      <c r="AE75" s="64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0.83325628341643265</v>
      </c>
      <c r="AF75" s="64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0.32131181349440369</v>
      </c>
    </row>
    <row r="76" spans="4:32" x14ac:dyDescent="0.2">
      <c r="D76" s="62" t="s">
        <v>4</v>
      </c>
      <c r="E76" s="62" t="str">
        <f>DEMANDS!$H$11</f>
        <v>TOTH</v>
      </c>
      <c r="F76" s="62">
        <v>2050</v>
      </c>
      <c r="G76" s="64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0.3055231392244025</v>
      </c>
      <c r="H76" s="64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7.2305443571673766</v>
      </c>
      <c r="I76" s="64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1.1940581846762193</v>
      </c>
      <c r="J76" s="64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0.53252427723452445</v>
      </c>
      <c r="K76" s="64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0.45452282236508895</v>
      </c>
      <c r="L76" s="64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0.2193432036380073</v>
      </c>
      <c r="M76" s="64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0.69165046504247119</v>
      </c>
      <c r="N76" s="64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1.0466952709703576</v>
      </c>
      <c r="O76" s="64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0.41837436691269764</v>
      </c>
      <c r="P76" s="64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0.47638040239145313</v>
      </c>
      <c r="Q76" s="64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0.80347669941256294</v>
      </c>
      <c r="R76" s="64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0.76431766149152613</v>
      </c>
      <c r="S76" s="64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0.63762634077892721</v>
      </c>
      <c r="T76" s="64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2.9132778673588327</v>
      </c>
      <c r="U76" s="64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0.79266328822839349</v>
      </c>
      <c r="V76" s="64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1.0459171346816709</v>
      </c>
      <c r="W76" s="64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0.85623433978555408</v>
      </c>
      <c r="X76" s="64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0.62345352741049409</v>
      </c>
      <c r="Y76" s="64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1.3848572026623183</v>
      </c>
      <c r="Z76" s="64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0.17196275334270317</v>
      </c>
      <c r="AA76" s="64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0.70036022501860329</v>
      </c>
      <c r="AB76" s="64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0.3463726111518981</v>
      </c>
      <c r="AC76" s="64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0.35169077020078759</v>
      </c>
      <c r="AD76" s="64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0.40879524087609986</v>
      </c>
      <c r="AE76" s="64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0.8542970487495809</v>
      </c>
      <c r="AF76" s="64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0.32942533943000746</v>
      </c>
    </row>
    <row r="77" spans="4:32" x14ac:dyDescent="0.2">
      <c r="D77" s="62" t="s">
        <v>4</v>
      </c>
      <c r="E77" s="62" t="str">
        <f>DEMANDS!$H$11</f>
        <v>TOTH</v>
      </c>
      <c r="F77" s="62">
        <v>2055</v>
      </c>
      <c r="G77" s="64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0.31323798134945696</v>
      </c>
      <c r="H77" s="64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7.4131246629843393</v>
      </c>
      <c r="I77" s="64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1.2242096501471869</v>
      </c>
      <c r="J77" s="64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0.54597118255584487</v>
      </c>
      <c r="K77" s="64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0.46600009320513924</v>
      </c>
      <c r="L77" s="64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0.22488189439500431</v>
      </c>
      <c r="M77" s="64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0.70911550601144335</v>
      </c>
      <c r="N77" s="64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1.0731256382056407</v>
      </c>
      <c r="O77" s="64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0.42893884395392878</v>
      </c>
      <c r="P77" s="64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0.48840960451751736</v>
      </c>
      <c r="Q77" s="64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0.8237654929319792</v>
      </c>
      <c r="R77" s="64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0.78361764023214453</v>
      </c>
      <c r="S77" s="64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0.65372720491109537</v>
      </c>
      <c r="T77" s="64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2.9868417842200721</v>
      </c>
      <c r="U77" s="64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0.81267902956481997</v>
      </c>
      <c r="V77" s="64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1.07232785300056</v>
      </c>
      <c r="W77" s="64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0.8778553298364713</v>
      </c>
      <c r="X77" s="64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0.63919651024475843</v>
      </c>
      <c r="Y77" s="64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1.4198265824330505</v>
      </c>
      <c r="Z77" s="64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0.17630502835596895</v>
      </c>
      <c r="AA77" s="64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0.71804519834141811</v>
      </c>
      <c r="AB77" s="64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0.35511895363274398</v>
      </c>
      <c r="AC77" s="64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0.36057140286195261</v>
      </c>
      <c r="AD77" s="64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0.41911783298103472</v>
      </c>
      <c r="AE77" s="64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0.87586911977416615</v>
      </c>
      <c r="AF77" s="64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0.3377437420627728</v>
      </c>
    </row>
    <row r="78" spans="4:32" x14ac:dyDescent="0.2">
      <c r="D78" s="62" t="s">
        <v>4</v>
      </c>
      <c r="E78" s="62" t="str">
        <f>DEMANDS!$H$11</f>
        <v>TOTH</v>
      </c>
      <c r="F78" s="62">
        <v>2060</v>
      </c>
      <c r="G78" s="64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0.32114763290585474</v>
      </c>
      <c r="H78" s="64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7.600315350319697</v>
      </c>
      <c r="I78" s="64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1.2551224779049457</v>
      </c>
      <c r="J78" s="64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0.55975763908722376</v>
      </c>
      <c r="K78" s="64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0.47776717951639164</v>
      </c>
      <c r="L78" s="64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0.23056044403430459</v>
      </c>
      <c r="M78" s="64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0.72702156115081618</v>
      </c>
      <c r="N78" s="64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1.100223405334251</v>
      </c>
      <c r="O78" s="64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0.43977008727909445</v>
      </c>
      <c r="P78" s="64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0.5007425590713962</v>
      </c>
      <c r="Q78" s="64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0.84456660391221849</v>
      </c>
      <c r="R78" s="64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0.80340496762130964</v>
      </c>
      <c r="S78" s="64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0.67023463603904654</v>
      </c>
      <c r="T78" s="64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3.0622632821670712</v>
      </c>
      <c r="U78" s="64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0.83320019345227947</v>
      </c>
      <c r="V78" s="64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1.0994054750530151</v>
      </c>
      <c r="W78" s="64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0.900022276980045</v>
      </c>
      <c r="X78" s="64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0.65533702312356235</v>
      </c>
      <c r="Y78" s="64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1.4556789828641068</v>
      </c>
      <c r="Z78" s="64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0.18075695125474661</v>
      </c>
      <c r="AA78" s="64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0.73617673940217143</v>
      </c>
      <c r="AB78" s="64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0.36408615222151897</v>
      </c>
      <c r="AC78" s="64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0.36967628262638264</v>
      </c>
      <c r="AD78" s="64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0.42970108347214969</v>
      </c>
      <c r="AE78" s="64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0.89798591262469085</v>
      </c>
      <c r="AF78" s="64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0.34627219478603977</v>
      </c>
    </row>
    <row r="79" spans="4:32" x14ac:dyDescent="0.2">
      <c r="D79" s="62" t="s">
        <v>4</v>
      </c>
      <c r="E79" s="62" t="str">
        <f>DEMANDS!$H$11</f>
        <v>TOTH</v>
      </c>
      <c r="F79" s="62">
        <v>2065</v>
      </c>
      <c r="G79" s="64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0.32925701307585836</v>
      </c>
      <c r="H79" s="64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7.7922328370841862</v>
      </c>
      <c r="I79" s="64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1.2868158933013218</v>
      </c>
      <c r="J79" s="64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0.57389222092221637</v>
      </c>
      <c r="K79" s="64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0.48983139950266996</v>
      </c>
      <c r="L79" s="64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0.23638238416794755</v>
      </c>
      <c r="M79" s="64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0.74537976662103933</v>
      </c>
      <c r="N79" s="64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1.128005425039833</v>
      </c>
      <c r="O79" s="64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0.45087483307115606</v>
      </c>
      <c r="P79" s="64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0.51338693618253273</v>
      </c>
      <c r="Q79" s="64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0.86589296901116608</v>
      </c>
      <c r="R79" s="64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0.82369194982310767</v>
      </c>
      <c r="S79" s="64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0.6871589004889046</v>
      </c>
      <c r="T79" s="64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3.1395892674500319</v>
      </c>
      <c r="U79" s="64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0.85423954244354483</v>
      </c>
      <c r="V79" s="64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1.1271668409940243</v>
      </c>
      <c r="W79" s="64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0.92274896731701872</v>
      </c>
      <c r="X79" s="64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0.67188510417868674</v>
      </c>
      <c r="Y79" s="64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1.4924367013336985</v>
      </c>
      <c r="Z79" s="64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0.18532129078554821</v>
      </c>
      <c r="AA79" s="64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0.75476612459585257</v>
      </c>
      <c r="AB79" s="64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0.37327978381170929</v>
      </c>
      <c r="AC79" s="64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0.37901107201444539</v>
      </c>
      <c r="AD79" s="64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0.44055157430033409</v>
      </c>
      <c r="AE79" s="64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0.92066118220986648</v>
      </c>
      <c r="AF79" s="64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0.3550160016278131</v>
      </c>
    </row>
    <row r="80" spans="4:32" x14ac:dyDescent="0.2">
      <c r="D80" s="62" t="s">
        <v>4</v>
      </c>
      <c r="E80" s="62" t="str">
        <f>DEMANDS!$H$11</f>
        <v>TOTH</v>
      </c>
      <c r="F80" s="62">
        <v>2070</v>
      </c>
      <c r="G80" s="65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0.3375711652572469</v>
      </c>
      <c r="H80" s="65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7.98899648088668</v>
      </c>
      <c r="I80" s="65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1.3193096071523669</v>
      </c>
      <c r="J80" s="65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0.5883837186609846</v>
      </c>
      <c r="K80" s="65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0.50220025616161523</v>
      </c>
      <c r="L80" s="65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0.24235133558560185</v>
      </c>
      <c r="M80" s="65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0.76420153978456928</v>
      </c>
      <c r="N80" s="65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1.156488975557411</v>
      </c>
      <c r="O80" s="65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0.46225998761013654</v>
      </c>
      <c r="P80" s="65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0.52635059966074993</v>
      </c>
      <c r="Q80" s="65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0.88775785155353004</v>
      </c>
      <c r="R80" s="65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0.84449120374768916</v>
      </c>
      <c r="S80" s="65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0.70451052382439339</v>
      </c>
      <c r="T80" s="65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3.2188678307607543</v>
      </c>
      <c r="U80" s="65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0.87581016136183976</v>
      </c>
      <c r="V80" s="65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1.1556292162135924</v>
      </c>
      <c r="W80" s="65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0.94604953506445588</v>
      </c>
      <c r="X80" s="65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0.68885104501731886</v>
      </c>
      <c r="Y80" s="65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1.5301225982567783</v>
      </c>
      <c r="Z80" s="65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0.19000088560920481</v>
      </c>
      <c r="AA80" s="65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0.77382491506055573</v>
      </c>
      <c r="AB80" s="65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0.38270556612035017</v>
      </c>
      <c r="AC80" s="65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0.38858157653224379</v>
      </c>
      <c r="AD80" s="65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0.45167605361898544</v>
      </c>
      <c r="AE80" s="65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0.94390903076708577</v>
      </c>
      <c r="AF80" s="65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0.36398060054945158</v>
      </c>
    </row>
    <row r="81" spans="4:32" x14ac:dyDescent="0.2">
      <c r="D81" s="61" t="s">
        <v>4</v>
      </c>
      <c r="E81" s="61" t="str">
        <f>DEMANDS!$H$12</f>
        <v>TAVIDOM</v>
      </c>
      <c r="F81" s="61">
        <v>2020</v>
      </c>
      <c r="G81" s="66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3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6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6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6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6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6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6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6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6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6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6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3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3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3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6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6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6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6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6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69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6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6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6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6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6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2" t="s">
        <v>4</v>
      </c>
      <c r="E82" s="62" t="str">
        <f>DEMANDS!$H$12</f>
        <v>TAVIDOM</v>
      </c>
      <c r="F82" s="62">
        <v>2025</v>
      </c>
      <c r="G82" s="67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4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7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7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7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7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7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7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7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7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7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7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4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4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4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7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7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7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7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7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0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7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7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7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7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7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2" t="s">
        <v>4</v>
      </c>
      <c r="E83" s="62" t="str">
        <f>DEMANDS!$H$12</f>
        <v>TAVIDOM</v>
      </c>
      <c r="F83" s="62">
        <v>2030</v>
      </c>
      <c r="G83" s="67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4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7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7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7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7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7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7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7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7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7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7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4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4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4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7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7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7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7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7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0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7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7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7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7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7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2" t="s">
        <v>4</v>
      </c>
      <c r="E84" s="62" t="str">
        <f>DEMANDS!$H$12</f>
        <v>TAVIDOM</v>
      </c>
      <c r="F84" s="62">
        <v>2035</v>
      </c>
      <c r="G84" s="67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4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7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7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7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7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7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7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7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7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7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7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4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4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4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7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7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7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7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7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0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7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7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7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7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7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2" t="s">
        <v>4</v>
      </c>
      <c r="E85" s="62" t="str">
        <f>DEMANDS!$H$12</f>
        <v>TAVIDOM</v>
      </c>
      <c r="F85" s="62">
        <v>2040</v>
      </c>
      <c r="G85" s="67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4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7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7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7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7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7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7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7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7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7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7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4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4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4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7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7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7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7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7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0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7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7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7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7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7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2" t="s">
        <v>4</v>
      </c>
      <c r="E86" s="62" t="str">
        <f>DEMANDS!$H$12</f>
        <v>TAVIDOM</v>
      </c>
      <c r="F86" s="62">
        <v>2045</v>
      </c>
      <c r="G86" s="67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4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7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7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7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7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7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7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7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7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7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7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4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4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4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7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7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7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7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7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0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7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7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7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7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7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2" t="s">
        <v>4</v>
      </c>
      <c r="E87" s="62" t="str">
        <f>DEMANDS!$H$12</f>
        <v>TAVIDOM</v>
      </c>
      <c r="F87" s="62">
        <v>2050</v>
      </c>
      <c r="G87" s="67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4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7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7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7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7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7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7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7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7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7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7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4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4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4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7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7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7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7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7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0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7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7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7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7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7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2" t="s">
        <v>4</v>
      </c>
      <c r="E88" s="62" t="str">
        <f>DEMANDS!$H$12</f>
        <v>TAVIDOM</v>
      </c>
      <c r="F88" s="62">
        <v>2055</v>
      </c>
      <c r="G88" s="67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4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7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7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7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7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7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7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7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7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7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7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4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4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4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7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7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7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7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7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0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7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7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7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7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7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2" t="s">
        <v>4</v>
      </c>
      <c r="E89" s="62" t="str">
        <f>DEMANDS!$H$12</f>
        <v>TAVIDOM</v>
      </c>
      <c r="F89" s="62">
        <v>2060</v>
      </c>
      <c r="G89" s="67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4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7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7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7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7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7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7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7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7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7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7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4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4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4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7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7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7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7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7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0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7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7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7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7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7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2" t="s">
        <v>4</v>
      </c>
      <c r="E90" s="62" t="str">
        <f>DEMANDS!$H$12</f>
        <v>TAVIDOM</v>
      </c>
      <c r="F90" s="62">
        <v>2065</v>
      </c>
      <c r="G90" s="67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4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7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7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7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7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7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7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7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7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7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7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4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4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4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7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7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7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7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7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0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7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7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7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7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7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2" t="s">
        <v>4</v>
      </c>
      <c r="E91" s="62" t="str">
        <f>DEMANDS!$H$12</f>
        <v>TAVIDOM</v>
      </c>
      <c r="F91" s="62">
        <v>2070</v>
      </c>
      <c r="G91" s="68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5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68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68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68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68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68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68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68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68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68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68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5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5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5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68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68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68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68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68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1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68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68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68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68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68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1" t="s">
        <v>4</v>
      </c>
      <c r="E92" s="61" t="str">
        <f>DEMANDS!$H$13</f>
        <v>TAVIINT</v>
      </c>
      <c r="F92" s="61">
        <v>2020</v>
      </c>
      <c r="G92" s="66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3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6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6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6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6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6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6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6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6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6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6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3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3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3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6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6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6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6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6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3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6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6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6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6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6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2" t="s">
        <v>4</v>
      </c>
      <c r="E93" s="62" t="str">
        <f>DEMANDS!$H$13</f>
        <v>TAVIINT</v>
      </c>
      <c r="F93" s="62">
        <v>2025</v>
      </c>
      <c r="G93" s="67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4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7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7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7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7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7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7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7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7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7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7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4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4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4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7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7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7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7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7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4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7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7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7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7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7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2" t="s">
        <v>4</v>
      </c>
      <c r="E94" s="62" t="str">
        <f>DEMANDS!$H$13</f>
        <v>TAVIINT</v>
      </c>
      <c r="F94" s="62">
        <v>2030</v>
      </c>
      <c r="G94" s="67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4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7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7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7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7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7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7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7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7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7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7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4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4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4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7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7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7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7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7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4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7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7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7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7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7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2" t="s">
        <v>4</v>
      </c>
      <c r="E95" s="62" t="str">
        <f>DEMANDS!$H$13</f>
        <v>TAVIINT</v>
      </c>
      <c r="F95" s="62">
        <v>2035</v>
      </c>
      <c r="G95" s="67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4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7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7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7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7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7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7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7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7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7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7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4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4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4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7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7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7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7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7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4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7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7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7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7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7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2" t="s">
        <v>4</v>
      </c>
      <c r="E96" s="62" t="str">
        <f>DEMANDS!$H$13</f>
        <v>TAVIINT</v>
      </c>
      <c r="F96" s="62">
        <v>2040</v>
      </c>
      <c r="G96" s="67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4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7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7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7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7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7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7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7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7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7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7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4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4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4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7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7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7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7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7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4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7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7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7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7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7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2" t="s">
        <v>4</v>
      </c>
      <c r="E97" s="62" t="str">
        <f>DEMANDS!$H$13</f>
        <v>TAVIINT</v>
      </c>
      <c r="F97" s="62">
        <v>2045</v>
      </c>
      <c r="G97" s="67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4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7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7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7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7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7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7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7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7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7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7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4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4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4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7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7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7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7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7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4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7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7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7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7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7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2" t="s">
        <v>4</v>
      </c>
      <c r="E98" s="62" t="str">
        <f>DEMANDS!$H$13</f>
        <v>TAVIINT</v>
      </c>
      <c r="F98" s="62">
        <v>2050</v>
      </c>
      <c r="G98" s="67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4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7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7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7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7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7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7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7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7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7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7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4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4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4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7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7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7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7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7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4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7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7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7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7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7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2" t="s">
        <v>4</v>
      </c>
      <c r="E99" s="62" t="str">
        <f>DEMANDS!$H$13</f>
        <v>TAVIINT</v>
      </c>
      <c r="F99" s="62">
        <v>2055</v>
      </c>
      <c r="G99" s="67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4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7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7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7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7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7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7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7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7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7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7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4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4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4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7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7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7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7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7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4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7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7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7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7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7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2" t="s">
        <v>4</v>
      </c>
      <c r="E100" s="62" t="str">
        <f>DEMANDS!$H$13</f>
        <v>TAVIINT</v>
      </c>
      <c r="F100" s="62">
        <v>2060</v>
      </c>
      <c r="G100" s="67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4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7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7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7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7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7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7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7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7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7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7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4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4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4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7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7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7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7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7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4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7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7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7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7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7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2" t="s">
        <v>4</v>
      </c>
      <c r="E101" s="62" t="str">
        <f>DEMANDS!$H$13</f>
        <v>TAVIINT</v>
      </c>
      <c r="F101" s="62">
        <v>2065</v>
      </c>
      <c r="G101" s="67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4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7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7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7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7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7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7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7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7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7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7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4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4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4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7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7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7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7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7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4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7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7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7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7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7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2" t="s">
        <v>4</v>
      </c>
      <c r="E102" s="62" t="str">
        <f>DEMANDS!$H$13</f>
        <v>TAVIINT</v>
      </c>
      <c r="F102" s="62">
        <v>2070</v>
      </c>
      <c r="G102" s="68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5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68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68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68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68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68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68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68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68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68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68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5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5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5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68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68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68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68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68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5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68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68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68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68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68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49"/>
  <sheetViews>
    <sheetView tabSelected="1" zoomScaleNormal="100" workbookViewId="0">
      <selection activeCell="N32" sqref="N32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123</v>
      </c>
      <c r="E4" s="25"/>
      <c r="F4" s="25"/>
      <c r="G4" s="25"/>
      <c r="H4" s="25"/>
      <c r="I4" s="25"/>
    </row>
    <row r="5" spans="3:37" ht="15.75" thickBot="1" x14ac:dyDescent="0.3">
      <c r="C5" s="28" t="s">
        <v>128</v>
      </c>
      <c r="D5" s="26" t="s">
        <v>124</v>
      </c>
      <c r="E5" s="22" t="s">
        <v>0</v>
      </c>
      <c r="F5" s="22" t="s">
        <v>1</v>
      </c>
      <c r="G5" s="22" t="s">
        <v>2</v>
      </c>
      <c r="H5" s="22" t="s">
        <v>125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129</v>
      </c>
      <c r="D6" s="9" t="s">
        <v>126</v>
      </c>
      <c r="E6" s="20"/>
      <c r="F6" s="20"/>
      <c r="G6" s="27" t="s">
        <v>4</v>
      </c>
      <c r="H6" s="20">
        <v>2018</v>
      </c>
      <c r="I6" s="13" t="s">
        <v>116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 x14ac:dyDescent="0.25">
      <c r="C7" t="s">
        <v>129</v>
      </c>
      <c r="D7" s="9" t="s">
        <v>126</v>
      </c>
      <c r="G7" s="27" t="s">
        <v>4</v>
      </c>
      <c r="H7" s="20">
        <v>2018</v>
      </c>
      <c r="I7" s="13" t="s">
        <v>118</v>
      </c>
      <c r="J7" s="29">
        <v>31.276118540281001</v>
      </c>
      <c r="K7" s="30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 x14ac:dyDescent="0.25">
      <c r="C8" t="s">
        <v>129</v>
      </c>
      <c r="D8" s="9" t="s">
        <v>126</v>
      </c>
      <c r="G8" s="27" t="s">
        <v>4</v>
      </c>
      <c r="H8" s="20">
        <v>2018</v>
      </c>
      <c r="I8" s="13" t="s">
        <v>120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1.1456149031137901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0.451316097288887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 x14ac:dyDescent="0.25">
      <c r="C9" t="s">
        <v>129</v>
      </c>
      <c r="D9" s="9" t="s">
        <v>126</v>
      </c>
      <c r="G9" s="27" t="s">
        <v>4</v>
      </c>
      <c r="H9" s="20">
        <v>2018</v>
      </c>
      <c r="I9" s="13" t="s">
        <v>212</v>
      </c>
      <c r="J9" s="29">
        <v>11.625551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8.0693470189707697E-2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 x14ac:dyDescent="0.25">
      <c r="C10" t="s">
        <v>129</v>
      </c>
      <c r="D10" s="9" t="s">
        <v>126</v>
      </c>
      <c r="G10" s="27" t="s">
        <v>4</v>
      </c>
      <c r="H10" s="20">
        <v>2018</v>
      </c>
      <c r="I10" s="13" t="s">
        <v>31</v>
      </c>
      <c r="J10" s="29">
        <v>7.7245727925227703</v>
      </c>
      <c r="K10" s="30"/>
      <c r="L10" s="29">
        <v>9.2353600579585193E-2</v>
      </c>
      <c r="M10" s="29">
        <v>2.18565051154552</v>
      </c>
      <c r="N10" s="29">
        <v>0.36094016622216002</v>
      </c>
      <c r="O10" s="29">
        <v>0.160971553655473</v>
      </c>
      <c r="P10" s="29">
        <v>0.13739325701343899</v>
      </c>
      <c r="Q10" s="29">
        <v>6.6303111018221506E-2</v>
      </c>
      <c r="R10" s="29">
        <v>0.20907225210952099</v>
      </c>
      <c r="S10" s="29">
        <v>0.31639527280693802</v>
      </c>
      <c r="T10" s="29">
        <v>0.126466294083908</v>
      </c>
      <c r="U10" s="29">
        <v>0.14400037102947</v>
      </c>
      <c r="V10" s="29">
        <v>0.24287511041201201</v>
      </c>
      <c r="W10" s="29">
        <v>0.23103810796296301</v>
      </c>
      <c r="X10" s="29">
        <v>0.19274182814699201</v>
      </c>
      <c r="Y10" s="29">
        <v>0.880626263602864</v>
      </c>
      <c r="Z10" s="29">
        <v>0.239606430141375</v>
      </c>
      <c r="AA10" s="29">
        <v>0.31616005760135901</v>
      </c>
      <c r="AB10" s="29">
        <v>0.25882270135028701</v>
      </c>
      <c r="AC10" s="29">
        <v>0.18845766705778599</v>
      </c>
      <c r="AD10" s="29">
        <v>0.418614934630201</v>
      </c>
      <c r="AE10" s="29">
        <v>5.1980938259190403E-2</v>
      </c>
      <c r="AF10" s="29">
        <v>0.21170504023817699</v>
      </c>
      <c r="AG10" s="29">
        <v>0.104701587785582</v>
      </c>
      <c r="AH10" s="29">
        <v>0.106309162052679</v>
      </c>
      <c r="AI10" s="29">
        <v>0.12357071379453501</v>
      </c>
      <c r="AJ10" s="29">
        <v>0.25823709659708599</v>
      </c>
      <c r="AK10" s="29">
        <v>9.95787628254481E-2</v>
      </c>
    </row>
    <row r="11" spans="3:37" ht="15" x14ac:dyDescent="0.25">
      <c r="C11" t="s">
        <v>129</v>
      </c>
      <c r="D11" s="9" t="s">
        <v>126</v>
      </c>
      <c r="G11" s="27" t="s">
        <v>4</v>
      </c>
      <c r="H11" s="20">
        <v>2018</v>
      </c>
      <c r="I11" s="13" t="s">
        <v>33</v>
      </c>
      <c r="J11" s="29">
        <v>3.5132998087277199</v>
      </c>
      <c r="K11" s="30"/>
      <c r="L11" s="29">
        <v>4.2004379525771102E-2</v>
      </c>
      <c r="M11" s="29">
        <v>0.99408028513777102</v>
      </c>
      <c r="N11" s="29">
        <v>0.16416325549782501</v>
      </c>
      <c r="O11" s="29">
        <v>7.3213282321037701E-2</v>
      </c>
      <c r="P11" s="29">
        <v>6.2489372105217399E-2</v>
      </c>
      <c r="Q11" s="29">
        <v>3.0156063450376601E-2</v>
      </c>
      <c r="R11" s="29">
        <v>9.5090501840783506E-2</v>
      </c>
      <c r="S11" s="29">
        <v>0.143903291650118</v>
      </c>
      <c r="T11" s="29">
        <v>5.75195572298293E-2</v>
      </c>
      <c r="U11" s="29">
        <v>6.5494427922832596E-2</v>
      </c>
      <c r="V11" s="29">
        <v>0.110464759912835</v>
      </c>
      <c r="W11" s="29">
        <v>0.105081039730871</v>
      </c>
      <c r="X11" s="29">
        <v>8.7663078095158206E-2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8.5714550618035304E-2</v>
      </c>
      <c r="AD11" s="29">
        <v>0.190394965426499</v>
      </c>
      <c r="AE11" s="29">
        <v>2.36420350158753E-2</v>
      </c>
      <c r="AF11" s="29">
        <v>9.6287949813282703E-2</v>
      </c>
      <c r="AG11" s="29">
        <v>4.7620506430678201E-2</v>
      </c>
      <c r="AH11" s="29">
        <v>4.8351665359049598E-2</v>
      </c>
      <c r="AI11" s="29">
        <v>5.6202585799816303E-2</v>
      </c>
      <c r="AJ11" s="29">
        <v>0.117451717583548</v>
      </c>
      <c r="AK11" s="29">
        <v>4.5290536808279797E-2</v>
      </c>
    </row>
    <row r="12" spans="3:37" ht="15" x14ac:dyDescent="0.25">
      <c r="C12" t="s">
        <v>129</v>
      </c>
      <c r="D12" s="9" t="s">
        <v>126</v>
      </c>
      <c r="G12" s="27" t="s">
        <v>4</v>
      </c>
      <c r="H12" s="20">
        <v>2018</v>
      </c>
      <c r="I12" s="13" t="s">
        <v>35</v>
      </c>
      <c r="J12" s="29">
        <v>21.784659175997099</v>
      </c>
      <c r="K12" s="30"/>
      <c r="L12" s="29">
        <v>0.26045346019004401</v>
      </c>
      <c r="M12" s="29">
        <v>6.1639203553045503</v>
      </c>
      <c r="N12" s="29">
        <v>1.0179149987024101</v>
      </c>
      <c r="O12" s="29">
        <v>0.45396820349853301</v>
      </c>
      <c r="P12" s="29">
        <v>0.387473243829765</v>
      </c>
      <c r="Q12" s="29">
        <v>0.18698647998221901</v>
      </c>
      <c r="R12" s="29">
        <v>0.58962066611279595</v>
      </c>
      <c r="S12" s="29">
        <v>0.89229053413382597</v>
      </c>
      <c r="T12" s="29">
        <v>0.35665727903246103</v>
      </c>
      <c r="U12" s="29">
        <v>0.40610647195022498</v>
      </c>
      <c r="V12" s="29">
        <v>0.68495069497951599</v>
      </c>
      <c r="W12" s="29">
        <v>0.65156825805464502</v>
      </c>
      <c r="X12" s="29">
        <v>0.54356598713202597</v>
      </c>
      <c r="Y12" s="29">
        <v>2.4835215524915499</v>
      </c>
      <c r="Z12" s="29">
        <v>0.67573243947675998</v>
      </c>
      <c r="AA12" s="29">
        <v>0.89162718572295796</v>
      </c>
      <c r="AB12" s="29">
        <v>0.72992571723638999</v>
      </c>
      <c r="AC12" s="29">
        <v>0.53148389642096905</v>
      </c>
      <c r="AD12" s="29">
        <v>1.1805680290473299</v>
      </c>
      <c r="AE12" s="29">
        <v>0.146595423985277</v>
      </c>
      <c r="AF12" s="29">
        <v>0.59704559349789399</v>
      </c>
      <c r="AG12" s="29">
        <v>0.29527696435231898</v>
      </c>
      <c r="AH12" s="29">
        <v>0.29981060762935702</v>
      </c>
      <c r="AI12" s="29">
        <v>0.34849123135384003</v>
      </c>
      <c r="AJ12" s="29">
        <v>0.72827420843415902</v>
      </c>
      <c r="AK12" s="29">
        <v>0.28082969344526898</v>
      </c>
    </row>
    <row r="13" spans="3:37" ht="15" x14ac:dyDescent="0.25">
      <c r="C13" t="s">
        <v>129</v>
      </c>
      <c r="D13" s="9" t="s">
        <v>126</v>
      </c>
      <c r="G13" s="27" t="s">
        <v>4</v>
      </c>
      <c r="H13" s="20">
        <v>2018</v>
      </c>
      <c r="I13" s="13" t="s">
        <v>37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4.7489540821759602E-2</v>
      </c>
      <c r="Y13" s="29">
        <v>4.7056267691773199E-4</v>
      </c>
      <c r="Z13" s="29">
        <v>4.7235778638893701E-2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 x14ac:dyDescent="0.25">
      <c r="C14" t="s">
        <v>129</v>
      </c>
      <c r="D14" s="9" t="s">
        <v>126</v>
      </c>
      <c r="G14" s="27" t="s">
        <v>4</v>
      </c>
      <c r="H14" s="20">
        <v>2018</v>
      </c>
      <c r="I14" s="51" t="s">
        <v>39</v>
      </c>
      <c r="J14" s="29">
        <v>45.935836654432002</v>
      </c>
      <c r="K14" s="30"/>
      <c r="L14" s="29">
        <v>0</v>
      </c>
      <c r="M14" s="29">
        <v>40.411547456014503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2.3928132767411898</v>
      </c>
      <c r="Y14" s="29">
        <v>2.2124403851853902</v>
      </c>
      <c r="Z14" s="29">
        <v>0.24110252653151401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0.68832808501139198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 x14ac:dyDescent="0.25">
      <c r="C15" t="s">
        <v>129</v>
      </c>
      <c r="D15" s="31" t="s">
        <v>126</v>
      </c>
      <c r="G15" s="27" t="s">
        <v>4</v>
      </c>
      <c r="H15" s="20">
        <v>2018</v>
      </c>
      <c r="I15" t="s">
        <v>43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 x14ac:dyDescent="0.25">
      <c r="C16" t="s">
        <v>129</v>
      </c>
      <c r="D16" s="31" t="s">
        <v>126</v>
      </c>
      <c r="G16" s="27" t="s">
        <v>4</v>
      </c>
      <c r="H16" s="20">
        <v>2018</v>
      </c>
      <c r="I16" t="s">
        <v>45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 x14ac:dyDescent="0.25">
      <c r="C17" t="s">
        <v>129</v>
      </c>
      <c r="D17" s="31" t="s">
        <v>126</v>
      </c>
      <c r="G17" s="27" t="s">
        <v>4</v>
      </c>
      <c r="H17" s="20">
        <v>2018</v>
      </c>
      <c r="I17" t="s">
        <v>47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 x14ac:dyDescent="0.25">
      <c r="C18" t="s">
        <v>129</v>
      </c>
      <c r="D18" s="31" t="s">
        <v>126</v>
      </c>
      <c r="G18" s="27" t="s">
        <v>4</v>
      </c>
      <c r="H18" s="20">
        <v>2018</v>
      </c>
      <c r="I18" t="s">
        <v>49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 x14ac:dyDescent="0.25">
      <c r="C19" t="s">
        <v>129</v>
      </c>
      <c r="D19" s="31" t="s">
        <v>126</v>
      </c>
      <c r="G19" s="27" t="s">
        <v>4</v>
      </c>
      <c r="H19" s="20">
        <v>2018</v>
      </c>
      <c r="I19" t="s">
        <v>51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 x14ac:dyDescent="0.25">
      <c r="C20" t="s">
        <v>129</v>
      </c>
      <c r="D20" s="31" t="s">
        <v>126</v>
      </c>
      <c r="G20" s="27" t="s">
        <v>4</v>
      </c>
      <c r="H20" s="20">
        <v>2018</v>
      </c>
      <c r="I20" t="s">
        <v>53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 x14ac:dyDescent="0.25">
      <c r="C21" t="s">
        <v>129</v>
      </c>
      <c r="D21" s="31" t="s">
        <v>126</v>
      </c>
      <c r="G21" s="27" t="s">
        <v>4</v>
      </c>
      <c r="H21" s="20">
        <v>2018</v>
      </c>
      <c r="I21" t="s">
        <v>55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 x14ac:dyDescent="0.25">
      <c r="C22" t="s">
        <v>129</v>
      </c>
      <c r="D22" s="31" t="s">
        <v>126</v>
      </c>
      <c r="G22" s="27" t="s">
        <v>4</v>
      </c>
      <c r="H22" s="20">
        <v>2018</v>
      </c>
      <c r="I22" t="s">
        <v>57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 x14ac:dyDescent="0.25">
      <c r="C23" t="s">
        <v>129</v>
      </c>
      <c r="D23" s="31" t="s">
        <v>126</v>
      </c>
      <c r="G23" s="27" t="s">
        <v>4</v>
      </c>
      <c r="H23" s="20">
        <v>2018</v>
      </c>
      <c r="I23" t="s">
        <v>59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 x14ac:dyDescent="0.25">
      <c r="C24" t="s">
        <v>129</v>
      </c>
      <c r="D24" s="31" t="s">
        <v>126</v>
      </c>
      <c r="G24" s="27" t="s">
        <v>4</v>
      </c>
      <c r="H24" s="20">
        <v>2018</v>
      </c>
      <c r="I24" t="s">
        <v>61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 x14ac:dyDescent="0.25">
      <c r="C25" t="s">
        <v>129</v>
      </c>
      <c r="D25" s="9" t="s">
        <v>126</v>
      </c>
      <c r="G25" s="27" t="s">
        <v>4</v>
      </c>
      <c r="H25" s="20">
        <v>2018</v>
      </c>
      <c r="I25" t="s">
        <v>92</v>
      </c>
      <c r="J25" s="29">
        <v>12.7133829170957</v>
      </c>
      <c r="K25" s="29">
        <v>12.7133829170957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 x14ac:dyDescent="0.25">
      <c r="C26" t="s">
        <v>129</v>
      </c>
      <c r="D26" s="9" t="s">
        <v>126</v>
      </c>
      <c r="G26" s="27" t="s">
        <v>4</v>
      </c>
      <c r="H26" s="20">
        <v>2018</v>
      </c>
      <c r="I26" t="s">
        <v>94</v>
      </c>
      <c r="J26" s="29">
        <v>11.4839387329157</v>
      </c>
      <c r="K26" s="29">
        <v>11.4839387329157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 x14ac:dyDescent="0.25">
      <c r="C27" t="s">
        <v>129</v>
      </c>
      <c r="D27" s="9" t="s">
        <v>126</v>
      </c>
      <c r="G27" s="27" t="s">
        <v>4</v>
      </c>
      <c r="H27" s="20">
        <v>2018</v>
      </c>
      <c r="I27" t="s">
        <v>96</v>
      </c>
      <c r="J27" s="29">
        <v>8.8153537670115707</v>
      </c>
      <c r="K27" s="29">
        <v>8.8153537670115707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 x14ac:dyDescent="0.25">
      <c r="C28" t="s">
        <v>129</v>
      </c>
      <c r="D28" s="9" t="s">
        <v>126</v>
      </c>
      <c r="G28" s="27" t="s">
        <v>4</v>
      </c>
      <c r="H28" s="20">
        <v>2018</v>
      </c>
      <c r="I28" t="s">
        <v>98</v>
      </c>
      <c r="J28" s="29">
        <v>4.3126302226859501</v>
      </c>
      <c r="K28" s="29">
        <v>4.3126302226859501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 x14ac:dyDescent="0.25">
      <c r="C29" t="s">
        <v>129</v>
      </c>
      <c r="D29" s="9" t="s">
        <v>126</v>
      </c>
      <c r="G29" s="27" t="s">
        <v>4</v>
      </c>
      <c r="H29" s="20">
        <v>2018</v>
      </c>
      <c r="I29" t="s">
        <v>100</v>
      </c>
      <c r="J29" s="29">
        <v>1.3178746133407899</v>
      </c>
      <c r="K29" s="29">
        <v>1.3178746133407899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 x14ac:dyDescent="0.25">
      <c r="C30" t="s">
        <v>129</v>
      </c>
      <c r="D30" s="9" t="s">
        <v>126</v>
      </c>
      <c r="G30" s="27" t="s">
        <v>4</v>
      </c>
      <c r="H30" s="20">
        <v>2018</v>
      </c>
      <c r="I30" t="s">
        <v>102</v>
      </c>
      <c r="J30" s="29">
        <v>1.2331093201030401</v>
      </c>
      <c r="K30" s="29">
        <v>1.2331093201030401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 x14ac:dyDescent="0.25">
      <c r="C31" t="s">
        <v>129</v>
      </c>
      <c r="D31" s="9" t="s">
        <v>126</v>
      </c>
      <c r="G31" s="27" t="s">
        <v>4</v>
      </c>
      <c r="H31" s="20">
        <v>2018</v>
      </c>
      <c r="I31" t="s">
        <v>104</v>
      </c>
      <c r="J31" s="29">
        <v>35.9977015327608</v>
      </c>
      <c r="K31" s="29">
        <v>35.9977015327608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 x14ac:dyDescent="0.25">
      <c r="C32" t="s">
        <v>129</v>
      </c>
      <c r="D32" s="9" t="s">
        <v>126</v>
      </c>
      <c r="G32" s="27" t="s">
        <v>4</v>
      </c>
      <c r="H32" s="20">
        <v>2018</v>
      </c>
      <c r="I32" t="s">
        <v>106</v>
      </c>
      <c r="J32" s="29">
        <v>0.84071163403600102</v>
      </c>
      <c r="K32" s="29">
        <v>0.84071163403600102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 x14ac:dyDescent="0.25">
      <c r="C33" t="s">
        <v>129</v>
      </c>
      <c r="D33" s="9" t="s">
        <v>126</v>
      </c>
      <c r="G33" s="27" t="s">
        <v>4</v>
      </c>
      <c r="H33" s="20">
        <v>2018</v>
      </c>
      <c r="I33" t="s">
        <v>108</v>
      </c>
      <c r="J33" s="29">
        <v>2.5953782987835501</v>
      </c>
      <c r="K33" s="29">
        <v>2.5953782987835501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 x14ac:dyDescent="0.25">
      <c r="C34" t="s">
        <v>129</v>
      </c>
      <c r="D34" s="9" t="s">
        <v>126</v>
      </c>
      <c r="G34" s="27" t="s">
        <v>4</v>
      </c>
      <c r="H34" s="20">
        <v>2018</v>
      </c>
      <c r="I34" t="s">
        <v>110</v>
      </c>
      <c r="J34" s="29">
        <v>1.1448908452668201</v>
      </c>
      <c r="K34" s="29">
        <v>1.1448908452668201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 x14ac:dyDescent="0.25">
      <c r="C35" t="s">
        <v>129</v>
      </c>
      <c r="D35" s="9" t="s">
        <v>126</v>
      </c>
      <c r="G35" s="27" t="s">
        <v>4</v>
      </c>
      <c r="H35" s="20">
        <v>2018</v>
      </c>
      <c r="I35" t="s">
        <v>112</v>
      </c>
      <c r="J35" s="29">
        <v>15.911170581631801</v>
      </c>
      <c r="K35" s="29">
        <v>15.911170581631801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 x14ac:dyDescent="0.25">
      <c r="C36" t="s">
        <v>129</v>
      </c>
      <c r="D36" s="31" t="s">
        <v>126</v>
      </c>
      <c r="G36" s="27" t="s">
        <v>4</v>
      </c>
      <c r="H36" s="20">
        <v>2018</v>
      </c>
      <c r="I36" t="s">
        <v>114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 x14ac:dyDescent="0.25">
      <c r="C37" t="s">
        <v>129</v>
      </c>
      <c r="D37" s="9" t="s">
        <v>126</v>
      </c>
      <c r="G37" s="27" t="s">
        <v>4</v>
      </c>
      <c r="H37" s="20">
        <v>2018</v>
      </c>
      <c r="I37" t="s">
        <v>213</v>
      </c>
      <c r="J37" s="29">
        <v>2.0712927345907701</v>
      </c>
      <c r="K37" s="29">
        <v>2.0712927345907701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 x14ac:dyDescent="0.25">
      <c r="C38" t="s">
        <v>129</v>
      </c>
      <c r="D38" s="9" t="s">
        <v>126</v>
      </c>
      <c r="G38" s="27" t="s">
        <v>4</v>
      </c>
      <c r="H38" s="20">
        <v>2018</v>
      </c>
      <c r="I38" t="s">
        <v>214</v>
      </c>
      <c r="J38" s="29">
        <v>22.2490403410117</v>
      </c>
      <c r="K38" s="29">
        <v>22.2490403410117</v>
      </c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</row>
    <row r="39" spans="3:37" ht="15" x14ac:dyDescent="0.25">
      <c r="C39" t="s">
        <v>129</v>
      </c>
      <c r="D39" s="9" t="s">
        <v>126</v>
      </c>
      <c r="G39" s="27" t="s">
        <v>4</v>
      </c>
      <c r="H39" s="20">
        <v>2018</v>
      </c>
      <c r="I39" t="s">
        <v>215</v>
      </c>
      <c r="J39" s="29">
        <v>1.2014578872914701</v>
      </c>
      <c r="K39" s="29">
        <v>1.2014578872914701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</row>
    <row r="40" spans="3:37" ht="15" x14ac:dyDescent="0.25">
      <c r="C40" t="s">
        <v>129</v>
      </c>
      <c r="D40" s="9" t="s">
        <v>126</v>
      </c>
      <c r="G40" s="27" t="s">
        <v>4</v>
      </c>
      <c r="H40" s="20">
        <v>2018</v>
      </c>
      <c r="I40" t="s">
        <v>216</v>
      </c>
      <c r="J40" s="29">
        <v>6.6890404714869804</v>
      </c>
      <c r="K40" s="29">
        <v>6.6890404714869804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</row>
    <row r="41" spans="3:37" ht="15" x14ac:dyDescent="0.25">
      <c r="C41" t="s">
        <v>129</v>
      </c>
      <c r="D41" s="9" t="s">
        <v>126</v>
      </c>
      <c r="G41" s="27" t="s">
        <v>4</v>
      </c>
      <c r="H41" s="20">
        <v>2018</v>
      </c>
      <c r="I41" t="s">
        <v>217</v>
      </c>
      <c r="J41" s="29">
        <v>0.67287296253748397</v>
      </c>
      <c r="K41" s="29">
        <v>0.67287296253748397</v>
      </c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</row>
    <row r="42" spans="3:37" ht="15" x14ac:dyDescent="0.25">
      <c r="C42" t="s">
        <v>129</v>
      </c>
      <c r="D42" s="9" t="s">
        <v>126</v>
      </c>
      <c r="G42" s="27" t="s">
        <v>4</v>
      </c>
      <c r="H42" s="20">
        <v>2018</v>
      </c>
      <c r="I42" t="s">
        <v>218</v>
      </c>
      <c r="J42" s="29">
        <v>10.5976971594968</v>
      </c>
      <c r="K42" s="29">
        <v>10.5976971594968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</row>
    <row r="43" spans="3:37" ht="15" x14ac:dyDescent="0.25">
      <c r="C43" t="s">
        <v>129</v>
      </c>
      <c r="D43" s="9" t="s">
        <v>126</v>
      </c>
      <c r="G43" s="27" t="s">
        <v>4</v>
      </c>
      <c r="H43" s="20">
        <v>2018</v>
      </c>
      <c r="I43" t="s">
        <v>219</v>
      </c>
      <c r="J43" s="29">
        <v>1.14056826967015</v>
      </c>
      <c r="K43" s="29">
        <v>1.14056826967015</v>
      </c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</row>
    <row r="44" spans="3:37" ht="15" x14ac:dyDescent="0.25">
      <c r="C44" t="s">
        <v>129</v>
      </c>
      <c r="D44" s="9" t="s">
        <v>126</v>
      </c>
      <c r="G44" s="27" t="s">
        <v>4</v>
      </c>
      <c r="H44" s="20">
        <v>2018</v>
      </c>
      <c r="I44" t="s">
        <v>220</v>
      </c>
      <c r="J44" s="29">
        <v>17.770098364755199</v>
      </c>
      <c r="K44" s="29">
        <v>17.770098364755199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</row>
    <row r="45" spans="3:37" ht="15" x14ac:dyDescent="0.25">
      <c r="C45" t="s">
        <v>129</v>
      </c>
      <c r="D45" s="9" t="s">
        <v>126</v>
      </c>
      <c r="G45" s="27" t="s">
        <v>4</v>
      </c>
      <c r="H45" s="20">
        <v>2018</v>
      </c>
      <c r="I45" t="s">
        <v>221</v>
      </c>
      <c r="J45" s="29">
        <v>19.5397050142764</v>
      </c>
      <c r="K45" s="29">
        <v>19.5397050142764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</row>
    <row r="46" spans="3:37" ht="15" x14ac:dyDescent="0.25">
      <c r="C46" t="s">
        <v>129</v>
      </c>
      <c r="D46" s="9" t="s">
        <v>126</v>
      </c>
      <c r="G46" s="27" t="s">
        <v>4</v>
      </c>
      <c r="H46" s="20">
        <v>2018</v>
      </c>
      <c r="I46" t="s">
        <v>222</v>
      </c>
      <c r="J46" s="29">
        <v>1.28965569884044</v>
      </c>
      <c r="K46" s="29">
        <v>1.28965569884044</v>
      </c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</row>
    <row r="47" spans="3:37" ht="15" x14ac:dyDescent="0.25">
      <c r="C47" t="s">
        <v>129</v>
      </c>
      <c r="D47" s="9" t="s">
        <v>126</v>
      </c>
      <c r="G47" s="27" t="s">
        <v>4</v>
      </c>
      <c r="H47" s="20">
        <v>2018</v>
      </c>
      <c r="I47" t="s">
        <v>223</v>
      </c>
      <c r="J47" s="29">
        <v>4.2689583715443504</v>
      </c>
      <c r="K47" s="29">
        <v>4.2689583715443504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</row>
    <row r="48" spans="3:37" ht="15" x14ac:dyDescent="0.25">
      <c r="C48" t="s">
        <v>129</v>
      </c>
      <c r="D48" s="9" t="s">
        <v>126</v>
      </c>
      <c r="G48" s="27" t="s">
        <v>4</v>
      </c>
      <c r="H48" s="20">
        <v>2018</v>
      </c>
      <c r="I48" t="s">
        <v>224</v>
      </c>
      <c r="J48" s="29">
        <v>0.16518244671693</v>
      </c>
      <c r="K48" s="29">
        <v>0.16518244671693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</row>
    <row r="49" spans="3:37" ht="15" x14ac:dyDescent="0.25">
      <c r="C49" t="s">
        <v>129</v>
      </c>
      <c r="D49" s="9" t="s">
        <v>126</v>
      </c>
      <c r="G49" s="27" t="s">
        <v>4</v>
      </c>
      <c r="H49" s="20">
        <v>2018</v>
      </c>
      <c r="I49" t="s">
        <v>225</v>
      </c>
      <c r="J49" s="29">
        <v>4.2546573385120396</v>
      </c>
      <c r="K49" s="29">
        <v>4.2546573385120396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7">
        <v>2030</v>
      </c>
      <c r="K4" s="37">
        <v>2035</v>
      </c>
      <c r="L4" s="37">
        <v>2040</v>
      </c>
      <c r="M4" s="37">
        <v>2045</v>
      </c>
      <c r="N4" s="37">
        <v>2050</v>
      </c>
      <c r="O4" s="37">
        <v>2055</v>
      </c>
      <c r="P4" s="37">
        <v>2060</v>
      </c>
      <c r="Q4" s="37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38">
        <f>F7/(SUM($F$7:$F$9))</f>
        <v>0.19950262849047029</v>
      </c>
      <c r="C7" s="13" t="s">
        <v>116</v>
      </c>
      <c r="D7" s="14" t="s">
        <v>117</v>
      </c>
      <c r="E7" s="13" t="s">
        <v>41</v>
      </c>
      <c r="F7" s="15">
        <v>14.556561092397196</v>
      </c>
      <c r="G7">
        <f>G27*$F$28</f>
        <v>14.84395708971182</v>
      </c>
      <c r="H7" s="37">
        <f t="shared" ref="H7:R7" si="1">H27*$F$28</f>
        <v>15.058452569590337</v>
      </c>
      <c r="I7" s="37">
        <f t="shared" si="1"/>
        <v>15.956184911313356</v>
      </c>
      <c r="J7" s="37">
        <f t="shared" si="1"/>
        <v>16.878174772052727</v>
      </c>
      <c r="K7" s="37">
        <f t="shared" si="1"/>
        <v>17.617082455548548</v>
      </c>
      <c r="L7" s="37">
        <f t="shared" si="1"/>
        <v>18.369190701761266</v>
      </c>
      <c r="M7" s="37">
        <f t="shared" si="1"/>
        <v>19.232040650454138</v>
      </c>
      <c r="N7" s="37">
        <f t="shared" si="1"/>
        <v>20.100535709671099</v>
      </c>
      <c r="O7" s="37">
        <f t="shared" si="1"/>
        <v>20.979878734370732</v>
      </c>
      <c r="P7" s="37">
        <f t="shared" si="1"/>
        <v>21.855930998824689</v>
      </c>
      <c r="Q7" s="37">
        <f t="shared" si="1"/>
        <v>22.73803800234969</v>
      </c>
      <c r="R7" s="37">
        <f t="shared" si="1"/>
        <v>23.609077597062189</v>
      </c>
    </row>
    <row r="8" spans="2:20" x14ac:dyDescent="0.2">
      <c r="B8" s="38">
        <f t="shared" ref="B8:B9" si="2">F8/(SUM($F$7:$F$9))</f>
        <v>0.42864985886154994</v>
      </c>
      <c r="C8" s="13" t="s">
        <v>118</v>
      </c>
      <c r="D8" s="14" t="s">
        <v>119</v>
      </c>
      <c r="E8" s="13" t="s">
        <v>41</v>
      </c>
      <c r="F8" s="15">
        <v>31.276118540280986</v>
      </c>
      <c r="G8">
        <f>G27*$F$29</f>
        <v>31.91450774288041</v>
      </c>
      <c r="H8" s="37">
        <f t="shared" ref="H8:R8" si="3">H27*$F$29</f>
        <v>32.375673024619218</v>
      </c>
      <c r="I8" s="37">
        <f t="shared" si="3"/>
        <v>34.305797559323715</v>
      </c>
      <c r="J8" s="37">
        <f t="shared" si="3"/>
        <v>36.288075759913362</v>
      </c>
      <c r="K8" s="37">
        <f t="shared" si="3"/>
        <v>37.876727279429375</v>
      </c>
      <c r="L8" s="37">
        <f t="shared" si="3"/>
        <v>39.493760008786715</v>
      </c>
      <c r="M8" s="37">
        <f t="shared" si="3"/>
        <v>41.348887398476393</v>
      </c>
      <c r="N8" s="37">
        <f t="shared" si="3"/>
        <v>43.216151775792859</v>
      </c>
      <c r="O8" s="37">
        <f t="shared" si="3"/>
        <v>45.106739278897074</v>
      </c>
      <c r="P8" s="37">
        <f t="shared" si="3"/>
        <v>46.990251647473073</v>
      </c>
      <c r="Q8" s="37">
        <f t="shared" si="3"/>
        <v>48.886781705051831</v>
      </c>
      <c r="R8" s="37">
        <f t="shared" si="3"/>
        <v>50.759516833683705</v>
      </c>
    </row>
    <row r="9" spans="2:20" x14ac:dyDescent="0.2">
      <c r="B9" s="38">
        <f t="shared" si="2"/>
        <v>0.37184751264797972</v>
      </c>
      <c r="C9" s="13" t="s">
        <v>120</v>
      </c>
      <c r="D9" s="14" t="s">
        <v>121</v>
      </c>
      <c r="E9" s="13" t="s">
        <v>41</v>
      </c>
      <c r="F9" s="15">
        <v>27.131577542973638</v>
      </c>
      <c r="G9">
        <f>G27*$F$30</f>
        <v>27.461320615966866</v>
      </c>
      <c r="H9" s="37">
        <f t="shared" ref="H9:R9" si="4">H27*$F$30</f>
        <v>27.858137253742118</v>
      </c>
      <c r="I9" s="37">
        <f t="shared" si="4"/>
        <v>29.518942085929705</v>
      </c>
      <c r="J9" s="37">
        <f t="shared" si="4"/>
        <v>31.224623328297547</v>
      </c>
      <c r="K9" s="37">
        <f t="shared" si="4"/>
        <v>32.591602542764811</v>
      </c>
      <c r="L9" s="37">
        <f t="shared" si="4"/>
        <v>33.98300279825834</v>
      </c>
      <c r="M9" s="37">
        <f t="shared" si="4"/>
        <v>35.579275203340153</v>
      </c>
      <c r="N9" s="37">
        <f t="shared" si="4"/>
        <v>37.185991062891532</v>
      </c>
      <c r="O9" s="37">
        <f t="shared" si="4"/>
        <v>38.812775658585856</v>
      </c>
      <c r="P9" s="37">
        <f t="shared" si="4"/>
        <v>40.433472347825671</v>
      </c>
      <c r="Q9" s="37">
        <f t="shared" si="4"/>
        <v>42.065370304346921</v>
      </c>
      <c r="R9" s="37">
        <f t="shared" si="4"/>
        <v>43.676793554565045</v>
      </c>
    </row>
    <row r="10" spans="2:20" x14ac:dyDescent="0.2">
      <c r="C10" s="13" t="s">
        <v>212</v>
      </c>
      <c r="D10" s="13" t="s">
        <v>30</v>
      </c>
      <c r="E10" s="13" t="s">
        <v>122</v>
      </c>
      <c r="F10" s="72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7">
        <v>46.778673909626953</v>
      </c>
      <c r="I15" s="37">
        <v>50.119397109297552</v>
      </c>
      <c r="J15" s="37">
        <v>53.139109107951029</v>
      </c>
      <c r="K15" s="37">
        <v>55.868655978434504</v>
      </c>
      <c r="L15" s="37">
        <v>58.335919784217054</v>
      </c>
      <c r="M15" s="37">
        <v>60.566103392035323</v>
      </c>
      <c r="N15" s="37">
        <v>62.581987916797445</v>
      </c>
      <c r="O15" s="37">
        <v>64.404165428518183</v>
      </c>
      <c r="P15" s="37">
        <v>66.051249298370649</v>
      </c>
      <c r="Q15" s="37">
        <v>67.540064332514575</v>
      </c>
      <c r="R15" s="37">
        <v>68.885818635900819</v>
      </c>
      <c r="S15" s="37"/>
    </row>
    <row r="16" spans="2:20" x14ac:dyDescent="0.2">
      <c r="C16" s="11"/>
    </row>
    <row r="17" spans="3:18" x14ac:dyDescent="0.2">
      <c r="C17" s="11"/>
    </row>
    <row r="18" spans="3:18" x14ac:dyDescent="0.2">
      <c r="F18" s="37">
        <v>2018</v>
      </c>
      <c r="G18" s="37">
        <f>F18+1</f>
        <v>2019</v>
      </c>
      <c r="H18" s="37">
        <f t="shared" ref="H18" si="5">G18+1</f>
        <v>2020</v>
      </c>
      <c r="I18" s="37">
        <v>2025</v>
      </c>
      <c r="J18" s="37">
        <v>2030</v>
      </c>
      <c r="K18" s="37">
        <v>2035</v>
      </c>
      <c r="L18" s="37">
        <v>2040</v>
      </c>
      <c r="M18" s="37">
        <v>2045</v>
      </c>
      <c r="N18" s="37">
        <v>2050</v>
      </c>
      <c r="O18" s="37">
        <v>2055</v>
      </c>
      <c r="P18" s="37">
        <v>2060</v>
      </c>
      <c r="Q18" s="37">
        <v>2065</v>
      </c>
      <c r="R18" s="37">
        <v>2070</v>
      </c>
    </row>
    <row r="19" spans="3:18" x14ac:dyDescent="0.2">
      <c r="C19" s="8" t="s">
        <v>196</v>
      </c>
      <c r="F19" s="37">
        <v>53.674999999999997</v>
      </c>
      <c r="G19" s="37">
        <v>55.301043058654614</v>
      </c>
      <c r="H19" s="37">
        <v>56.258359965870241</v>
      </c>
      <c r="I19" s="37">
        <v>60.153258083679788</v>
      </c>
      <c r="J19" s="37">
        <v>64.117611316635532</v>
      </c>
      <c r="K19" s="37">
        <v>67.121130676951537</v>
      </c>
      <c r="L19" s="37">
        <v>70.126876420078034</v>
      </c>
      <c r="M19" s="37">
        <v>73.60852932738598</v>
      </c>
      <c r="N19" s="37">
        <v>77.037716082340935</v>
      </c>
      <c r="O19" s="37">
        <v>80.42945453636257</v>
      </c>
      <c r="P19" s="37">
        <v>83.701556987672888</v>
      </c>
      <c r="Q19" s="37">
        <v>86.88569142372161</v>
      </c>
      <c r="R19" s="37">
        <v>89.880456844409622</v>
      </c>
    </row>
    <row r="20" spans="3:18" x14ac:dyDescent="0.2">
      <c r="C20" s="37" t="s">
        <v>197</v>
      </c>
      <c r="F20">
        <f>120/1000</f>
        <v>0.12</v>
      </c>
      <c r="G20">
        <f>F20*(1+0.5%)^(G18-F18)</f>
        <v>0.12059999999999998</v>
      </c>
      <c r="H20" s="37">
        <f t="shared" ref="H20:R20" si="6">G20*(1+0.5%)^(H18-G18)</f>
        <v>0.12120299999999998</v>
      </c>
      <c r="I20" s="37">
        <f t="shared" si="6"/>
        <v>0.124263527632888</v>
      </c>
      <c r="J20" s="37">
        <f t="shared" si="6"/>
        <v>0.12740133742373971</v>
      </c>
      <c r="K20" s="37">
        <f t="shared" si="6"/>
        <v>0.13061838084388813</v>
      </c>
      <c r="L20" s="37">
        <f t="shared" si="6"/>
        <v>0.13391665864176289</v>
      </c>
      <c r="M20" s="37">
        <f t="shared" si="6"/>
        <v>0.13729822208719863</v>
      </c>
      <c r="N20" s="37">
        <f t="shared" si="6"/>
        <v>0.14076517424716389</v>
      </c>
      <c r="O20" s="37">
        <f t="shared" si="6"/>
        <v>0.14431967129370354</v>
      </c>
      <c r="P20" s="37">
        <f t="shared" si="6"/>
        <v>0.14796392384490853</v>
      </c>
      <c r="Q20" s="37">
        <f t="shared" si="6"/>
        <v>0.15170019833974679</v>
      </c>
      <c r="R20" s="37">
        <f t="shared" si="6"/>
        <v>0.15553081844761038</v>
      </c>
    </row>
    <row r="21" spans="3:18" x14ac:dyDescent="0.2">
      <c r="C21" s="37" t="s">
        <v>198</v>
      </c>
      <c r="F21">
        <f>842*1.49/1000</f>
        <v>1.25458</v>
      </c>
      <c r="G21">
        <f>F21*(1+0.5%)^(G18-F18)</f>
        <v>1.2608528999999999</v>
      </c>
      <c r="H21" s="37">
        <f t="shared" ref="H21:R21" si="7">G21*(1+0.5%)^(H18-G18)</f>
        <v>1.2671571644999997</v>
      </c>
      <c r="I21" s="37">
        <f t="shared" si="7"/>
        <v>1.2991544708139053</v>
      </c>
      <c r="J21" s="37">
        <f t="shared" si="7"/>
        <v>1.3319597492089614</v>
      </c>
      <c r="K21" s="37">
        <f t="shared" si="7"/>
        <v>1.3655934019927096</v>
      </c>
      <c r="L21" s="37">
        <f t="shared" si="7"/>
        <v>1.4000763466565238</v>
      </c>
      <c r="M21" s="37">
        <f t="shared" si="7"/>
        <v>1.4354300288846469</v>
      </c>
      <c r="N21" s="37">
        <f t="shared" si="7"/>
        <v>1.4716764358917236</v>
      </c>
      <c r="O21" s="37">
        <f t="shared" si="7"/>
        <v>1.5088381100971211</v>
      </c>
      <c r="P21" s="37">
        <f t="shared" si="7"/>
        <v>1.546938163144544</v>
      </c>
      <c r="Q21" s="37">
        <f t="shared" si="7"/>
        <v>1.5860002902756623</v>
      </c>
      <c r="R21" s="37">
        <f t="shared" si="7"/>
        <v>1.6260487850666914</v>
      </c>
    </row>
    <row r="22" spans="3:18" x14ac:dyDescent="0.2">
      <c r="C22" s="37" t="s">
        <v>199</v>
      </c>
      <c r="F22" s="37">
        <v>10.5185</v>
      </c>
      <c r="G22" s="37">
        <v>9.4201797821311199</v>
      </c>
      <c r="H22" s="37">
        <v>9.5157939406978258</v>
      </c>
      <c r="I22" s="37">
        <v>10.020887028478672</v>
      </c>
      <c r="J22" s="37">
        <v>10.574996667836894</v>
      </c>
      <c r="K22" s="37">
        <v>11.184185323854415</v>
      </c>
      <c r="L22" s="37">
        <v>11.855425001520276</v>
      </c>
      <c r="M22" s="37">
        <v>12.596756703363962</v>
      </c>
      <c r="N22" s="37">
        <v>13.417481769114392</v>
      </c>
      <c r="O22" s="37">
        <v>14.328392246583432</v>
      </c>
      <c r="P22" s="37">
        <v>15.342049218862391</v>
      </c>
      <c r="Q22" s="37">
        <v>16.473120272843602</v>
      </c>
      <c r="R22" s="37">
        <v>17.738790181716126</v>
      </c>
    </row>
    <row r="23" spans="3:18" x14ac:dyDescent="0.2">
      <c r="C23" s="37" t="s">
        <v>200</v>
      </c>
      <c r="F23" s="37">
        <v>0.31718623699999998</v>
      </c>
      <c r="G23">
        <f>F23*(1+0.5%)^(G18-F18)</f>
        <v>0.31877216818499993</v>
      </c>
      <c r="H23" s="37">
        <f t="shared" ref="H23:R23" si="8">G23*(1+0.5%)^(H18-G18)</f>
        <v>0.32036602902592487</v>
      </c>
      <c r="I23" s="37">
        <f t="shared" si="8"/>
        <v>0.32845567271851045</v>
      </c>
      <c r="J23" s="37">
        <f t="shared" si="8"/>
        <v>0.33674959005169386</v>
      </c>
      <c r="K23" s="37">
        <f t="shared" si="8"/>
        <v>0.34525293919088124</v>
      </c>
      <c r="L23" s="37">
        <f t="shared" si="8"/>
        <v>0.35397100855161906</v>
      </c>
      <c r="M23" s="37">
        <f t="shared" si="8"/>
        <v>0.3629092200885734</v>
      </c>
      <c r="N23" s="37">
        <f t="shared" si="8"/>
        <v>0.37207313266756009</v>
      </c>
      <c r="O23" s="37">
        <f t="shared" si="8"/>
        <v>0.38146844552272274</v>
      </c>
      <c r="P23" s="37">
        <f t="shared" si="8"/>
        <v>0.39110100180100904</v>
      </c>
      <c r="Q23" s="37">
        <f t="shared" si="8"/>
        <v>0.40097679219614923</v>
      </c>
      <c r="R23" s="37">
        <f t="shared" si="8"/>
        <v>0.41110195867439742</v>
      </c>
    </row>
    <row r="24" spans="3:18" x14ac:dyDescent="0.2">
      <c r="C24" s="37" t="s">
        <v>201</v>
      </c>
      <c r="F24" s="37">
        <v>2.2810830000000002</v>
      </c>
      <c r="G24" s="37">
        <f t="shared" ref="G24:R26" si="9">F24*(1+0.5%)^(G19-F19)</f>
        <v>2.299657703842477</v>
      </c>
      <c r="H24" s="37">
        <f t="shared" si="9"/>
        <v>2.3106640372959677</v>
      </c>
      <c r="I24" s="37">
        <f t="shared" si="9"/>
        <v>2.355989740848131</v>
      </c>
      <c r="J24" s="37">
        <f t="shared" si="9"/>
        <v>2.4030368403404037</v>
      </c>
      <c r="K24" s="37">
        <f t="shared" si="9"/>
        <v>2.4393057377378349</v>
      </c>
      <c r="L24" s="37">
        <f t="shared" si="9"/>
        <v>2.4761495349756686</v>
      </c>
      <c r="M24" s="37">
        <f t="shared" si="9"/>
        <v>2.5195230939257196</v>
      </c>
      <c r="N24" s="37">
        <f t="shared" si="9"/>
        <v>2.5629856448794728</v>
      </c>
      <c r="O24" s="37">
        <f t="shared" si="9"/>
        <v>2.6067110244451066</v>
      </c>
      <c r="P24" s="37">
        <f t="shared" si="9"/>
        <v>2.6496009124968367</v>
      </c>
      <c r="Q24" s="37">
        <f t="shared" si="9"/>
        <v>2.6920151304102058</v>
      </c>
      <c r="R24" s="37">
        <f t="shared" si="9"/>
        <v>2.732526254146324</v>
      </c>
    </row>
    <row r="25" spans="3:18" x14ac:dyDescent="0.2">
      <c r="C25" s="37" t="s">
        <v>202</v>
      </c>
      <c r="F25" s="37">
        <v>4.7131209901287638</v>
      </c>
      <c r="G25" s="37">
        <f t="shared" si="9"/>
        <v>4.7131350942818182</v>
      </c>
      <c r="H25" s="37">
        <f t="shared" si="9"/>
        <v>4.713149268998162</v>
      </c>
      <c r="I25" s="37">
        <f t="shared" si="9"/>
        <v>4.7132212134548777</v>
      </c>
      <c r="J25" s="37">
        <f t="shared" si="9"/>
        <v>4.7132949757394336</v>
      </c>
      <c r="K25" s="37">
        <f t="shared" si="9"/>
        <v>4.7133706018125858</v>
      </c>
      <c r="L25" s="37">
        <f t="shared" si="9"/>
        <v>4.7134481387986433</v>
      </c>
      <c r="M25" s="37">
        <f t="shared" si="9"/>
        <v>4.7135276350149988</v>
      </c>
      <c r="N25" s="37">
        <f t="shared" si="9"/>
        <v>4.7136091400024185</v>
      </c>
      <c r="O25" s="37">
        <f t="shared" si="9"/>
        <v>4.7136927045560988</v>
      </c>
      <c r="P25" s="37">
        <f t="shared" si="9"/>
        <v>4.7137783807575255</v>
      </c>
      <c r="Q25" s="37">
        <f t="shared" si="9"/>
        <v>4.7138662220071348</v>
      </c>
      <c r="R25" s="37">
        <f t="shared" si="9"/>
        <v>4.7139562830578186</v>
      </c>
    </row>
    <row r="26" spans="3:18" x14ac:dyDescent="0.2">
      <c r="C26" s="37" t="s">
        <v>203</v>
      </c>
      <c r="F26" s="37">
        <v>0.78552016502146071</v>
      </c>
      <c r="G26" s="37">
        <f t="shared" si="9"/>
        <v>0.78554474146405517</v>
      </c>
      <c r="H26" s="37">
        <f t="shared" si="9"/>
        <v>0.78556944156355846</v>
      </c>
      <c r="I26" s="37">
        <f t="shared" si="9"/>
        <v>0.78569481894001103</v>
      </c>
      <c r="J26" s="37">
        <f t="shared" si="9"/>
        <v>0.78582338302697641</v>
      </c>
      <c r="K26" s="37">
        <f t="shared" si="9"/>
        <v>0.78595521535888047</v>
      </c>
      <c r="L26" s="37">
        <f t="shared" si="9"/>
        <v>0.78609039958378868</v>
      </c>
      <c r="M26" s="37">
        <f t="shared" si="9"/>
        <v>0.78622902151960206</v>
      </c>
      <c r="N26" s="37">
        <f t="shared" si="9"/>
        <v>0.78637116921181804</v>
      </c>
      <c r="O26" s="37">
        <f t="shared" si="9"/>
        <v>0.78651693299290393</v>
      </c>
      <c r="P26" s="37">
        <f t="shared" si="9"/>
        <v>0.78666640554333089</v>
      </c>
      <c r="Q26" s="37">
        <f t="shared" si="9"/>
        <v>0.78681968195431973</v>
      </c>
      <c r="R26" s="37">
        <f t="shared" si="9"/>
        <v>0.78697685979234933</v>
      </c>
    </row>
    <row r="27" spans="3:18" x14ac:dyDescent="0.2">
      <c r="C27" t="s">
        <v>204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205</v>
      </c>
      <c r="D28" s="37"/>
      <c r="F28" s="7">
        <v>0.2</v>
      </c>
    </row>
    <row r="29" spans="3:18" x14ac:dyDescent="0.2">
      <c r="C29" s="10" t="s">
        <v>206</v>
      </c>
      <c r="D29" s="37"/>
      <c r="E29" s="37"/>
      <c r="F29" s="7">
        <v>0.43</v>
      </c>
    </row>
    <row r="30" spans="3:18" x14ac:dyDescent="0.2">
      <c r="C30" s="10" t="s">
        <v>207</v>
      </c>
      <c r="D30" s="37"/>
      <c r="E30" s="37"/>
      <c r="F30" s="7">
        <v>0.37</v>
      </c>
    </row>
    <row r="31" spans="3:18" x14ac:dyDescent="0.2">
      <c r="D31" s="37"/>
      <c r="E31" s="37"/>
    </row>
    <row r="32" spans="3:18" x14ac:dyDescent="0.2">
      <c r="D32" s="37"/>
      <c r="E32" s="37"/>
    </row>
    <row r="33" spans="4:5" x14ac:dyDescent="0.2">
      <c r="D33" s="37"/>
      <c r="E33" s="37"/>
    </row>
    <row r="34" spans="4:5" x14ac:dyDescent="0.2">
      <c r="D34" s="37"/>
      <c r="E34" s="37"/>
    </row>
    <row r="35" spans="4:5" x14ac:dyDescent="0.2">
      <c r="D35" s="37"/>
      <c r="E35" s="37"/>
    </row>
    <row r="36" spans="4:5" x14ac:dyDescent="0.2">
      <c r="D36" s="37"/>
      <c r="E36" s="37"/>
    </row>
    <row r="37" spans="4:5" x14ac:dyDescent="0.2">
      <c r="D37" s="37"/>
      <c r="E37" s="37"/>
    </row>
    <row r="38" spans="4:5" x14ac:dyDescent="0.2">
      <c r="D38" s="37"/>
      <c r="E38" s="37"/>
    </row>
    <row r="39" spans="4:5" x14ac:dyDescent="0.2">
      <c r="D39" s="37"/>
      <c r="E39" s="37"/>
    </row>
    <row r="40" spans="4:5" x14ac:dyDescent="0.2">
      <c r="D40" s="37"/>
      <c r="E40" s="37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zoomScaleNormal="100" workbookViewId="0">
      <selection activeCell="R27" sqref="R27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6" t="s">
        <v>125</v>
      </c>
      <c r="D17" s="36">
        <v>2017</v>
      </c>
      <c r="E17" s="36">
        <v>2018</v>
      </c>
      <c r="F17" s="36">
        <v>2019</v>
      </c>
      <c r="G17" s="36">
        <v>2020</v>
      </c>
      <c r="H17" s="36">
        <v>2025</v>
      </c>
      <c r="I17" s="36">
        <v>2030</v>
      </c>
      <c r="J17" s="36">
        <v>2035</v>
      </c>
      <c r="K17" s="36">
        <v>2040</v>
      </c>
      <c r="L17" s="36">
        <v>2045</v>
      </c>
      <c r="M17" s="36">
        <v>2050</v>
      </c>
      <c r="N17" s="36">
        <v>2055</v>
      </c>
      <c r="O17" s="36">
        <v>2060</v>
      </c>
      <c r="P17" s="36">
        <v>2065</v>
      </c>
      <c r="Q17" s="36">
        <v>2070</v>
      </c>
    </row>
    <row r="18" spans="3:17" x14ac:dyDescent="0.2">
      <c r="C18" s="36" t="s">
        <v>193</v>
      </c>
      <c r="D18" s="53">
        <v>0.12384961999970633</v>
      </c>
      <c r="E18" s="53">
        <v>0.12545396337449882</v>
      </c>
      <c r="F18" s="53">
        <v>0.12700379366737316</v>
      </c>
      <c r="G18" s="53">
        <v>0.12850184286802135</v>
      </c>
      <c r="H18" s="53">
        <v>0.13529919830960538</v>
      </c>
      <c r="I18" s="53">
        <v>0.14112356892397124</v>
      </c>
      <c r="J18" s="53">
        <v>0.14616991337022567</v>
      </c>
      <c r="K18" s="53">
        <v>0.15058436572304962</v>
      </c>
      <c r="L18" s="53">
        <v>0.1544786191902969</v>
      </c>
      <c r="M18" s="53">
        <v>0.15793950783405303</v>
      </c>
      <c r="N18" s="53">
        <v>0.16103555804675998</v>
      </c>
      <c r="O18" s="53">
        <v>0.16382157184594578</v>
      </c>
      <c r="P18" s="53">
        <v>0.1663418989185303</v>
      </c>
      <c r="Q18" s="53">
        <v>0.16863281515920323</v>
      </c>
    </row>
    <row r="19" spans="3:17" x14ac:dyDescent="0.2">
      <c r="C19" s="36" t="s">
        <v>194</v>
      </c>
      <c r="D19" s="53">
        <v>0.45119543431116133</v>
      </c>
      <c r="E19" s="53">
        <v>0.45064995594108403</v>
      </c>
      <c r="F19" s="53">
        <v>0.45012301207399397</v>
      </c>
      <c r="G19" s="53">
        <v>0.44961367383063255</v>
      </c>
      <c r="H19" s="53">
        <v>0.44730256610558494</v>
      </c>
      <c r="I19" s="53">
        <v>0.44532227420587794</v>
      </c>
      <c r="J19" s="53">
        <v>0.44360651199023227</v>
      </c>
      <c r="K19" s="53">
        <v>0.442105593725452</v>
      </c>
      <c r="L19" s="53">
        <v>0.44078154360790467</v>
      </c>
      <c r="M19" s="53">
        <v>0.43960483796865346</v>
      </c>
      <c r="N19" s="53">
        <v>0.43855217776495997</v>
      </c>
      <c r="O19" s="53">
        <v>0.43760493025543556</v>
      </c>
      <c r="P19" s="53">
        <v>0.43674801650167527</v>
      </c>
      <c r="Q19" s="53">
        <v>0.43596910266279171</v>
      </c>
    </row>
    <row r="20" spans="3:17" x14ac:dyDescent="0.2">
      <c r="C20" s="36" t="s">
        <v>195</v>
      </c>
      <c r="D20" s="53">
        <v>0.4249549456891325</v>
      </c>
      <c r="E20" s="53">
        <v>0.42389608068441714</v>
      </c>
      <c r="F20" s="53">
        <v>0.42287319425863285</v>
      </c>
      <c r="G20" s="53">
        <v>0.42188448330134609</v>
      </c>
      <c r="H20" s="53">
        <v>0.41739823558480976</v>
      </c>
      <c r="I20" s="53">
        <v>0.41355415687015074</v>
      </c>
      <c r="J20" s="53">
        <v>0.41022357463954212</v>
      </c>
      <c r="K20" s="53">
        <v>0.4073100405514985</v>
      </c>
      <c r="L20" s="53">
        <v>0.4047398372017984</v>
      </c>
      <c r="M20" s="53">
        <v>0.40245565419729351</v>
      </c>
      <c r="N20" s="53">
        <v>0.40041226418828008</v>
      </c>
      <c r="O20" s="53">
        <v>0.39857349789861862</v>
      </c>
      <c r="P20" s="53">
        <v>0.39691008457979432</v>
      </c>
      <c r="Q20" s="53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92</v>
      </c>
      <c r="D5" t="s">
        <v>93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94</v>
      </c>
      <c r="D6" t="s">
        <v>95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96</v>
      </c>
      <c r="D7" t="s">
        <v>97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98</v>
      </c>
      <c r="D8" t="s">
        <v>99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100</v>
      </c>
      <c r="D9" t="s">
        <v>101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102</v>
      </c>
      <c r="D10" t="s">
        <v>103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104</v>
      </c>
      <c r="D11" t="s">
        <v>105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106</v>
      </c>
      <c r="D12" t="s">
        <v>107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108</v>
      </c>
      <c r="D13" t="s">
        <v>109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110</v>
      </c>
      <c r="D14" t="s">
        <v>111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112</v>
      </c>
      <c r="D15" t="s">
        <v>113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114</v>
      </c>
      <c r="D16" t="s">
        <v>115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17"/>
  <sheetViews>
    <sheetView topLeftCell="A3" workbookViewId="0">
      <selection activeCell="H19" sqref="H19"/>
    </sheetView>
  </sheetViews>
  <sheetFormatPr defaultRowHeight="12.75" x14ac:dyDescent="0.2"/>
  <cols>
    <col min="4" max="4" width="45.1406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213</v>
      </c>
      <c r="D5" t="s">
        <v>226</v>
      </c>
      <c r="E5" t="s">
        <v>42</v>
      </c>
    </row>
    <row r="6" spans="3:18" x14ac:dyDescent="0.2">
      <c r="C6" t="s">
        <v>214</v>
      </c>
      <c r="D6" t="s">
        <v>227</v>
      </c>
      <c r="E6" t="s">
        <v>42</v>
      </c>
    </row>
    <row r="7" spans="3:18" x14ac:dyDescent="0.2">
      <c r="C7" t="s">
        <v>215</v>
      </c>
      <c r="D7" t="s">
        <v>228</v>
      </c>
      <c r="E7" t="s">
        <v>42</v>
      </c>
    </row>
    <row r="8" spans="3:18" x14ac:dyDescent="0.2">
      <c r="C8" t="s">
        <v>216</v>
      </c>
      <c r="D8" t="s">
        <v>229</v>
      </c>
      <c r="E8" t="s">
        <v>42</v>
      </c>
    </row>
    <row r="9" spans="3:18" x14ac:dyDescent="0.2">
      <c r="C9" t="s">
        <v>217</v>
      </c>
      <c r="D9" t="s">
        <v>230</v>
      </c>
      <c r="E9" t="s">
        <v>42</v>
      </c>
    </row>
    <row r="10" spans="3:18" x14ac:dyDescent="0.2">
      <c r="C10" t="s">
        <v>218</v>
      </c>
      <c r="D10" t="s">
        <v>231</v>
      </c>
      <c r="E10" t="s">
        <v>42</v>
      </c>
    </row>
    <row r="11" spans="3:18" x14ac:dyDescent="0.2">
      <c r="C11" t="s">
        <v>219</v>
      </c>
      <c r="D11" t="s">
        <v>232</v>
      </c>
      <c r="E11" t="s">
        <v>42</v>
      </c>
      <c r="F11" s="12"/>
    </row>
    <row r="12" spans="3:18" x14ac:dyDescent="0.2">
      <c r="C12" t="s">
        <v>220</v>
      </c>
      <c r="D12" t="s">
        <v>233</v>
      </c>
      <c r="E12" t="s">
        <v>42</v>
      </c>
    </row>
    <row r="13" spans="3:18" x14ac:dyDescent="0.2">
      <c r="C13" t="s">
        <v>221</v>
      </c>
      <c r="D13" t="s">
        <v>234</v>
      </c>
      <c r="E13" t="s">
        <v>42</v>
      </c>
    </row>
    <row r="14" spans="3:18" x14ac:dyDescent="0.2">
      <c r="C14" t="s">
        <v>222</v>
      </c>
      <c r="D14" t="s">
        <v>235</v>
      </c>
      <c r="E14" t="s">
        <v>42</v>
      </c>
    </row>
    <row r="15" spans="3:18" x14ac:dyDescent="0.2">
      <c r="C15" t="s">
        <v>223</v>
      </c>
      <c r="D15" t="s">
        <v>236</v>
      </c>
      <c r="E15" t="s">
        <v>42</v>
      </c>
    </row>
    <row r="16" spans="3:18" x14ac:dyDescent="0.2">
      <c r="C16" t="s">
        <v>224</v>
      </c>
      <c r="D16" t="s">
        <v>237</v>
      </c>
      <c r="E16" t="s">
        <v>42</v>
      </c>
    </row>
    <row r="17" spans="3:5" x14ac:dyDescent="0.2">
      <c r="C17" t="s">
        <v>225</v>
      </c>
      <c r="D17" t="s">
        <v>238</v>
      </c>
      <c r="E17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CAGR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2021-02-22T19:39:57Z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533718287944793</vt:r8>
  </property>
</Properties>
</file>