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37A6997A-DACC-4E09-BABA-A905559A45CE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Commodities" sheetId="4" r:id="rId1"/>
    <sheet name="Imports_Fossil" sheetId="2" r:id="rId2"/>
    <sheet name="Imports_Bio" sheetId="7" r:id="rId3"/>
    <sheet name="Domestic" sheetId="3" r:id="rId4"/>
    <sheet name="Domestic_Bio" sheetId="10" r:id="rId5"/>
    <sheet name="Refinery" sheetId="12" r:id="rId6"/>
    <sheet name="Interconnector" sheetId="5" r:id="rId7"/>
    <sheet name="SUP_FuelTech" sheetId="17" r:id="rId8"/>
    <sheet name="Emi" sheetId="19" r:id="rId9"/>
    <sheet name="SEAI-AEA_BioData" sheetId="9" r:id="rId10"/>
    <sheet name="SEAI_Bal" sheetId="13" r:id="rId11"/>
    <sheet name="Conversions" sheetId="1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a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uro_GBP" localSheetId="8">#REF!</definedName>
    <definedName name="Euro_GBP" localSheetId="7">#REF!</definedName>
    <definedName name="Euro_GBP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GBP_Euro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Area" localSheetId="10">SEAI_Bal!$A$1:$AM$27</definedName>
    <definedName name="_xlnm.Print_Titles" localSheetId="10">SEAI_Bal!$A:$B,SEAI_Bal!$1:$1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2" l="1"/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L39" i="7"/>
  <c r="L40" i="7" s="1"/>
  <c r="K47" i="7"/>
  <c r="J47" i="7" s="1"/>
  <c r="I47" i="7" s="1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42" i="7" l="1"/>
  <c r="M42" i="7" s="1"/>
  <c r="N42" i="7" s="1"/>
  <c r="O42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 s="1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1" i="7"/>
  <c r="J50" i="7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1" i="7" l="1"/>
  <c r="N50" i="7"/>
  <c r="O54" i="7"/>
  <c r="O55" i="7" s="1"/>
  <c r="O44" i="7"/>
  <c r="O45" i="7" s="1"/>
  <c r="O49" i="7"/>
  <c r="O50" i="7" s="1"/>
  <c r="O46" i="7" l="1"/>
  <c r="O51" i="7"/>
  <c r="O56" i="7"/>
  <c r="D6" i="10" l="1"/>
  <c r="D5" i="10"/>
  <c r="H5" i="3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9" i="2" l="1"/>
  <c r="H8" i="2"/>
  <c r="H10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H19" i="2" l="1"/>
  <c r="H17" i="2"/>
  <c r="H12" i="2"/>
  <c r="H16" i="2"/>
  <c r="H14" i="2"/>
  <c r="H15" i="2"/>
  <c r="H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K17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5" i="7" l="1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8" i="2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<sst xmlns="http://schemas.openxmlformats.org/spreadsheetml/2006/main" count="1335" uniqueCount="564">
  <si>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</si>
  <si>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</si>
  <si>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</si>
  <si>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</si>
  <si>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</si>
  <si>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</si>
  <si>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</si>
  <si>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</si>
  <si>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</si>
  <si>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</si>
  <si>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</si>
  <si>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</si>
  <si>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</si>
  <si>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</si>
  <si>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</si>
  <si>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</si>
  <si>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</si>
  <si>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</si>
  <si>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</si>
  <si>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</si>
  <si>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</si>
  <si>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</si>
  <si>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</si>
  <si>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</si>
  <si>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</si>
  <si>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</si>
  <si>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</si>
  <si>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</si>
  <si>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</si>
  <si>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</si>
  <si>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</si>
  <si>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</si>
  <si>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</si>
  <si>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</si>
  <si>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</si>
  <si>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</si>
  <si>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</si>
  <si>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</si>
  <si>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</si>
  <si>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</si>
  <si>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</si>
  <si>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</si>
  <si>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</si>
  <si>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</si>
  <si>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</si>
  <si>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</si>
  <si>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</si>
  <si>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</si>
  <si>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</si>
  <si>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</si>
  <si>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</si>
  <si>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</si>
  <si>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</si>
  <si>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</si>
  <si>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</si>
  <si>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</si>
  <si>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</si>
  <si>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</si>
  <si>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</si>
  <si>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</si>
  <si>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</si>
  <si>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</si>
  <si>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</si>
  <si>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</si>
  <si>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</si>
  <si>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</si>
  <si>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</si>
  <si>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</si>
  <si>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</si>
  <si>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</si>
  <si>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</si>
  <si>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</si>
  <si>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</si>
  <si>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</si>
  <si>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</si>
  <si>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</si>
  <si>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</si>
  <si>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</si>
  <si>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</si>
  <si>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</si>
  <si>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</si>
  <si>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</si>
  <si>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</si>
  <si>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</si>
  <si>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</si>
  <si>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</si>
  <si>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</si>
  <si>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</si>
  <si>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</si>
  <si>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</si>
  <si>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</si>
  <si>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</si>
  <si>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</si>
  <si>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</si>
  <si>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</si>
  <si>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</si>
  <si>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</si>
  <si>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</si>
  <si>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</si>
  <si>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</si>
  <si>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</si>
  <si>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</si>
  <si>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</si>
  <si>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</si>
  <si>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</si>
  <si>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</si>
  <si>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</si>
  <si>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</si>
  <si>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</si>
  <si>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</si>
  <si>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</si>
  <si>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</si>
  <si>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</si>
  <si>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</si>
  <si>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</si>
  <si>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</si>
  <si>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</si>
  <si>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</si>
  <si>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</si>
  <si>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</si>
  <si>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</si>
  <si>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</si>
  <si>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</si>
  <si>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</si>
  <si>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</si>
  <si>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</si>
  <si>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</si>
  <si>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</si>
  <si>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</si>
  <si>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</si>
  <si>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</si>
  <si>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</si>
  <si>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</si>
  <si>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</si>
  <si>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</si>
  <si>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</si>
  <si>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</si>
  <si>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</si>
  <si>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</si>
  <si>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</si>
  <si>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</si>
  <si>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</si>
  <si>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</si>
  <si>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</si>
  <si>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</si>
  <si>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</si>
  <si>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</si>
  <si>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</si>
  <si>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</si>
  <si>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</si>
  <si>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</si>
  <si>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</si>
  <si>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</si>
  <si>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</si>
  <si>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</si>
  <si>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</si>
  <si>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</si>
  <si>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</si>
  <si>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</si>
  <si>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</si>
  <si>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</si>
  <si>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</si>
  <si>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</si>
  <si>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</si>
  <si>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</si>
  <si>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</si>
  <si>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</si>
  <si>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</si>
  <si>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</si>
  <si>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</si>
  <si>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</si>
  <si>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</si>
  <si>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</si>
  <si>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</si>
  <si>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</si>
  <si>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</si>
  <si>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</si>
  <si>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</si>
  <si>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</si>
  <si>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</si>
  <si>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</si>
  <si>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</si>
  <si>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</si>
  <si>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</si>
  <si>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</si>
  <si>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</si>
  <si>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</si>
  <si>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</si>
  <si>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</si>
  <si>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</si>
  <si>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</si>
  <si>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</si>
  <si>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</si>
  <si>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</si>
  <si>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</si>
  <si>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</si>
  <si>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</si>
  <si>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</si>
  <si>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</si>
  <si>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</si>
  <si>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</si>
  <si>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</si>
  <si>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</si>
  <si>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</si>
  <si>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</si>
  <si>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</si>
  <si>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</si>
  <si>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</si>
  <si>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</si>
  <si>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</si>
  <si>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</si>
  <si>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</si>
  <si>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</si>
  <si>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</si>
  <si>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</si>
  <si>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</si>
  <si>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</si>
  <si>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</si>
  <si>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</si>
  <si>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</si>
  <si>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</si>
  <si>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</si>
  <si>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</si>
  <si>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</si>
  <si>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</si>
  <si>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</si>
  <si>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</si>
  <si>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</si>
  <si>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</si>
  <si>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</si>
  <si>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</si>
  <si>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</si>
  <si>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</si>
  <si>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</si>
  <si>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</si>
  <si>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</si>
  <si>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</si>
  <si>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</si>
  <si>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</si>
  <si>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</si>
  <si>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</si>
  <si>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</si>
  <si>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</si>
  <si>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</si>
  <si>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</si>
  <si>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</si>
  <si>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</si>
  <si>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</si>
  <si>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</si>
  <si>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</si>
  <si>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</si>
  <si>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</si>
  <si>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</si>
  <si>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</si>
  <si>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</si>
  <si>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</si>
  <si>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</si>
  <si>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</si>
  <si>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</si>
  <si>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</si>
  <si>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</si>
  <si>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</si>
  <si>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</si>
  <si>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</si>
  <si>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</si>
  <si>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</si>
  <si>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</si>
  <si>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</si>
  <si>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</si>
  <si>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</si>
  <si>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</si>
  <si>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</si>
  <si>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</si>
  <si>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</si>
  <si>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</si>
  <si>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</si>
  <si>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</si>
  <si>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</si>
  <si>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</si>
  <si>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</si>
  <si>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</si>
  <si>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</si>
  <si>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</si>
  <si>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</si>
  <si>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</si>
  <si>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</si>
  <si>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</si>
  <si>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</si>
  <si>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</si>
  <si>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</si>
  <si>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</si>
  <si>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</si>
  <si>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</si>
  <si>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</si>
  <si>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</si>
  <si>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</si>
  <si>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</si>
  <si>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</si>
  <si>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</si>
  <si>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</si>
  <si>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</si>
  <si>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</si>
  <si>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</si>
  <si>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</si>
  <si>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</si>
  <si>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</si>
  <si>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</si>
  <si>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</si>
  <si>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</si>
  <si>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</si>
  <si>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</si>
  <si>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</si>
  <si>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</si>
  <si>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</si>
  <si>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</si>
  <si>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</si>
  <si>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</si>
  <si>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</si>
  <si>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</si>
  <si>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</si>
  <si>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</si>
  <si>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</si>
  <si>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</si>
  <si>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</si>
  <si>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</si>
  <si>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</si>
  <si>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</si>
  <si>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</si>
  <si>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</si>
  <si>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</si>
  <si>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</si>
  <si>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</si>
  <si>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</si>
  <si>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</si>
  <si>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</si>
  <si>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</si>
  <si>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</si>
  <si>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</si>
  <si>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</si>
  <si>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</si>
  <si>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</si>
  <si>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</si>
  <si>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</si>
  <si>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</si>
  <si>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</si>
  <si>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</si>
  <si>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</si>
  <si>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</si>
  <si>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</si>
  <si>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</si>
  <si>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</si>
  <si>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</si>
  <si>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</si>
  <si>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</si>
  <si>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</si>
  <si>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</si>
  <si>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</si>
  <si>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</si>
  <si>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</si>
  <si>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</si>
  <si>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</si>
  <si>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</si>
  <si>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</si>
  <si>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</si>
  <si>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</si>
  <si>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</si>
  <si>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</si>
  <si>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</si>
  <si>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</si>
  <si>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</si>
  <si>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</si>
  <si>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</si>
  <si>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</si>
  <si>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</si>
  <si>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</si>
  <si>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</si>
  <si>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</si>
  <si>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</si>
  <si>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</si>
  <si>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</si>
  <si>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</si>
  <si>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</si>
  <si>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</si>
  <si>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</si>
  <si>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</si>
  <si>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</si>
  <si>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</si>
  <si>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</si>
  <si>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</si>
  <si>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</si>
  <si>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</si>
  <si>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</si>
  <si>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</si>
  <si>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</si>
  <si>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</si>
  <si>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</si>
  <si>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</si>
  <si>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</si>
  <si>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</si>
  <si>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</si>
  <si>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</si>
  <si>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</si>
  <si>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</si>
  <si>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</si>
  <si>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</si>
  <si>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</si>
  <si>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</si>
  <si>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</si>
  <si>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NUCU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</si>
  <si>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</si>
  <si>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</si>
  <si>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</si>
  <si>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</si>
  <si>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</si>
  <si>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</si>
  <si>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</si>
  <si>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</si>
  <si>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</si>
  <si>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</si>
  <si>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</si>
  <si>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</si>
  <si>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</si>
  <si>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</si>
  <si>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</si>
  <si>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</si>
  <si>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</si>
  <si>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</si>
  <si>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</si>
  <si>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</si>
  <si>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</si>
  <si>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</si>
  <si>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</si>
  <si>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</si>
  <si>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</si>
  <si>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</si>
  <si>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</si>
  <si>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</si>
  <si>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</si>
  <si>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</si>
  <si>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</si>
  <si>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</si>
  <si>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</si>
  <si>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</si>
  <si>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</si>
  <si>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</si>
  <si>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</si>
  <si>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</si>
  <si>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</si>
  <si>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</si>
  <si>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</si>
  <si>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</si>
  <si>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</si>
  <si>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</si>
  <si>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</si>
  <si>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</si>
  <si>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</si>
  <si>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</si>
  <si>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</si>
  <si>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</si>
  <si>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</si>
  <si>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</si>
  <si>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</si>
  <si>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</si>
  <si>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</si>
  <si>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</si>
  <si>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</si>
  <si>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</si>
  <si>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</si>
  <si>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</si>
  <si>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</si>
  <si>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</si>
  <si>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</si>
  <si>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</si>
  <si>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</si>
  <si>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</si>
  <si>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</si>
  <si>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</si>
  <si>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</si>
  <si>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</si>
  <si>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</si>
  <si>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</si>
  <si>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</si>
  <si>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</si>
  <si>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</si>
  <si>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</si>
  <si>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</si>
  <si>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</si>
  <si>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</si>
  <si>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</si>
  <si>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</si>
  <si>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</si>
  <si>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</si>
  <si>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</si>
  <si>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</si>
  <si>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</si>
  <si>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</si>
  <si>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</si>
  <si>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</si>
  <si>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</si>
  <si>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</si>
  <si>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</si>
  <si>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</si>
  <si>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</si>
  <si>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</si>
  <si>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</si>
  <si>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</si>
  <si>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</si>
  <si>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</si>
  <si>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</si>
  <si>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</si>
  <si>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</si>
  <si>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</si>
  <si>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</si>
  <si>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</si>
  <si>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</si>
  <si>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</si>
  <si>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</si>
  <si>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</si>
  <si>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</si>
  <si>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</si>
  <si>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</si>
  <si>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</si>
  <si>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</si>
  <si>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</si>
  <si>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</si>
  <si>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</si>
  <si>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</si>
  <si>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</si>
  <si>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</si>
  <si>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</si>
  <si>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</si>
  <si>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</si>
  <si>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</si>
  <si>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</si>
  <si>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</si>
  <si>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</si>
  <si>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</si>
  <si>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</si>
  <si>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</si>
  <si>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</si>
  <si>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</si>
  <si>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</si>
  <si>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</si>
  <si>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</si>
  <si>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</si>
  <si>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</si>
  <si>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</si>
  <si>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</si>
  <si>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</si>
  <si>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</si>
  <si>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</si>
  <si>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</si>
  <si>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</si>
  <si>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</si>
  <si>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</si>
  <si>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</si>
  <si>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</si>
  <si>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</si>
  <si>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</si>
  <si>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</si>
  <si>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</si>
  <si>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COST~2012</t>
  </si>
  <si>
    <t>DELIV~2012</t>
  </si>
  <si>
    <t>FLO_COST~2012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</si>
</sst>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6" formatCode="\Te\x\t"/>
    <numFmt numFmtId="176" formatCode="0.0%"/>
    <numFmt numFmtId="178" formatCode="0.0000"/>
    <numFmt numFmtId="180" formatCode="0.000"/>
    <numFmt numFmtId="181" formatCode="[$€-2]\ #,##0;[Red]\-[$€-2]\ #,##0"/>
    <numFmt numFmtId="186" formatCode="#,##0.0;[Red]\-#,##0.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</fills>
  <borders count="1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20" borderId="0" applyNumberFormat="0" applyBorder="0" applyAlignment="0" applyProtection="0"/>
    <xf numFmtId="0" fontId="38" fillId="21" borderId="23" applyNumberFormat="0" applyAlignment="0" applyProtection="0"/>
  </cellStyleXfs>
  <cellXfs count="554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/>
    <xf numFmtId="166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166" fontId="0" fillId="0" borderId="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66" fontId="2" fillId="2" borderId="0" xfId="1" applyNumberFormat="1" applyAlignment="1">
      <alignment vertical="center"/>
    </xf>
    <xf numFmtId="166" fontId="0" fillId="0" borderId="0" xfId="0" applyNumberFormat="1" applyAlignment="1">
      <alignment vertical="center"/>
    </xf>
    <xf numFmtId="166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78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6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80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3" borderId="15" xfId="0" applyFont="1" applyFill="1" applyBorder="1"/>
    <xf numFmtId="0" fontId="4" fillId="13" borderId="16" xfId="0" applyFont="1" applyFill="1" applyBorder="1"/>
    <xf numFmtId="164" fontId="4" fillId="13" borderId="0" xfId="0" applyNumberFormat="1" applyFont="1" applyFill="1" applyBorder="1"/>
    <xf numFmtId="164" fontId="4" fillId="13" borderId="16" xfId="0" applyNumberFormat="1" applyFont="1" applyFill="1" applyBorder="1"/>
    <xf numFmtId="164" fontId="4" fillId="13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5" borderId="0" xfId="0" applyNumberFormat="1" applyFont="1" applyFill="1" applyAlignment="1">
      <alignment horizontal="left" vertical="center"/>
    </xf>
    <xf numFmtId="164" fontId="5" fillId="15" borderId="0" xfId="0" applyNumberFormat="1" applyFont="1" applyFill="1" applyAlignment="1">
      <alignment horizontal="center" vertical="center"/>
    </xf>
    <xf numFmtId="164" fontId="5" fillId="15" borderId="6" xfId="0" applyNumberFormat="1" applyFont="1" applyFill="1" applyBorder="1" applyAlignment="1">
      <alignment horizontal="left" vertical="center"/>
    </xf>
    <xf numFmtId="164" fontId="5" fillId="15" borderId="6" xfId="0" applyNumberFormat="1" applyFont="1" applyFill="1" applyBorder="1" applyAlignment="1">
      <alignment horizontal="center" vertical="center"/>
    </xf>
    <xf numFmtId="164" fontId="5" fillId="15" borderId="0" xfId="0" applyNumberFormat="1" applyFont="1" applyFill="1" applyBorder="1" applyAlignment="1">
      <alignment horizontal="center" vertical="center"/>
    </xf>
    <xf numFmtId="164" fontId="5" fillId="15" borderId="7" xfId="0" applyNumberFormat="1" applyFont="1" applyFill="1" applyBorder="1" applyAlignment="1">
      <alignment horizontal="center" vertical="center"/>
    </xf>
    <xf numFmtId="2" fontId="5" fillId="15" borderId="0" xfId="0" applyNumberFormat="1" applyFont="1" applyFill="1" applyAlignment="1">
      <alignment horizontal="left" vertical="center"/>
    </xf>
    <xf numFmtId="2" fontId="17" fillId="15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6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6" fontId="17" fillId="0" borderId="6" xfId="0" applyNumberFormat="1" applyFont="1" applyBorder="1" applyAlignment="1">
      <alignment vertical="center"/>
    </xf>
    <xf numFmtId="166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6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5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78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78" fontId="0" fillId="0" borderId="0" xfId="0" applyNumberFormat="1" applyBorder="1"/>
    <xf numFmtId="0" fontId="30" fillId="0" borderId="0" xfId="0" applyFont="1" applyAlignment="1">
      <alignment horizontal="left" vertical="center"/>
    </xf>
    <xf numFmtId="181" fontId="0" fillId="0" borderId="0" xfId="0" quotePrefix="1" applyNumberFormat="1"/>
    <xf numFmtId="0" fontId="31" fillId="17" borderId="19" xfId="0" applyFont="1" applyFill="1" applyBorder="1" applyAlignment="1">
      <alignment vertical="center"/>
    </xf>
    <xf numFmtId="0" fontId="31" fillId="17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justify" vertical="center"/>
    </xf>
    <xf numFmtId="0" fontId="29" fillId="19" borderId="22" xfId="0" applyFont="1" applyFill="1" applyBorder="1" applyAlignment="1">
      <alignment horizontal="right" vertical="center"/>
    </xf>
    <xf numFmtId="3" fontId="29" fillId="19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7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20" borderId="0" xfId="3"/>
    <xf numFmtId="164" fontId="37" fillId="20" borderId="0" xfId="3" applyNumberFormat="1"/>
    <xf numFmtId="164" fontId="38" fillId="21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166" fontId="7" fillId="3" borderId="7" xfId="0" applyNumberFormat="1" applyFont="1" applyFill="1" applyBorder="1" applyAlignment="1">
      <alignment vertical="center"/>
    </xf>
    <xf numFmtId="166" fontId="5" fillId="6" borderId="8" xfId="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166" fontId="17" fillId="0" borderId="0" xfId="0" applyNumberFormat="1" applyFont="1" applyAlignment="1">
      <alignment vertical="center"/>
    </xf>
    <xf numFmtId="166" fontId="17" fillId="0" borderId="0" xfId="0" applyNumberFormat="1" applyFont="1" applyFill="1" applyAlignment="1">
      <alignment vertical="center"/>
    </xf>
    <xf numFmtId="166" fontId="17" fillId="0" borderId="0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0" xfId="0" applyFont="1"/>
    <xf numFmtId="166" fontId="2" fillId="2" borderId="0" xfId="1" applyNumberFormat="1" applyFont="1" applyAlignment="1">
      <alignment vertical="center"/>
    </xf>
    <xf numFmtId="166" fontId="0" fillId="0" borderId="0" xfId="0" applyNumberFormat="1" applyFont="1" applyAlignment="1">
      <alignment vertical="center"/>
    </xf>
    <xf numFmtId="0" fontId="5" fillId="0" borderId="0" xfId="0" applyFont="1"/>
    <xf numFmtId="166" fontId="0" fillId="0" borderId="6" xfId="0" applyNumberFormat="1" applyFont="1" applyFill="1" applyBorder="1" applyAlignment="1">
      <alignment vertical="center"/>
    </xf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2" borderId="0" xfId="0" applyNumberFormat="1" applyFont="1" applyFill="1" applyBorder="1" applyAlignment="1" applyProtection="1">
      <alignment vertical="center"/>
    </xf>
    <xf numFmtId="0" fontId="5" fillId="22" borderId="0" xfId="0" applyNumberFormat="1" applyFont="1" applyFill="1" applyBorder="1" applyAlignment="1" applyProtection="1">
      <alignment vertical="center" wrapText="1"/>
    </xf>
    <xf numFmtId="0" fontId="5" fillId="22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6" fontId="6" fillId="0" borderId="0" xfId="0" applyNumberFormat="1" applyFont="1" applyFill="1" applyBorder="1" applyAlignment="1" applyProtection="1">
      <alignment vertical="center"/>
    </xf>
    <xf numFmtId="166" fontId="5" fillId="0" borderId="0" xfId="0" applyNumberFormat="1" applyFont="1" applyFill="1" applyBorder="1" applyAlignment="1" applyProtection="1">
      <alignment vertical="center"/>
    </xf>
    <xf numFmtId="166" fontId="5" fillId="0" borderId="0" xfId="0" applyNumberFormat="1" applyFont="1" applyFill="1" applyBorder="1" applyAlignment="1" applyProtection="1">
      <alignment vertical="center"/>
    </xf>
    <xf numFmtId="166" fontId="5" fillId="0" borderId="0" xfId="0" applyNumberFormat="1" applyFont="1" applyAlignment="1">
      <alignment vertical="center"/>
    </xf>
    <xf numFmtId="166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46" fillId="0" borderId="0" xfId="0" applyNumberFormat="1" applyFont="1" applyAlignment="1">
      <alignment horizontal="left" wrapText="1"/>
    </xf>
    <xf numFmtId="38" fontId="47" fillId="0" borderId="25" xfId="0" applyNumberFormat="1" applyFont="1" applyBorder="1" applyAlignment="1">
      <alignment horizontal="center" wrapText="1"/>
    </xf>
    <xf numFmtId="38" fontId="47" fillId="0" borderId="26" xfId="0" applyNumberFormat="1" applyFont="1" applyFill="1" applyBorder="1" applyAlignment="1">
      <alignment horizontal="center" textRotation="90" wrapText="1"/>
    </xf>
    <xf numFmtId="38" fontId="47" fillId="0" borderId="27" xfId="0" applyNumberFormat="1" applyFont="1" applyFill="1" applyBorder="1" applyAlignment="1">
      <alignment horizontal="center" textRotation="90" wrapText="1"/>
    </xf>
    <xf numFmtId="38" fontId="47" fillId="0" borderId="28" xfId="0" applyNumberFormat="1" applyFont="1" applyFill="1" applyBorder="1" applyAlignment="1">
      <alignment horizontal="center" textRotation="90" wrapText="1"/>
    </xf>
    <xf numFmtId="38" fontId="47" fillId="0" borderId="29" xfId="0" applyNumberFormat="1" applyFont="1" applyFill="1" applyBorder="1" applyAlignment="1">
      <alignment horizontal="center" textRotation="90" wrapText="1"/>
    </xf>
    <xf numFmtId="38" fontId="47" fillId="0" borderId="30" xfId="0" applyNumberFormat="1" applyFont="1" applyFill="1" applyBorder="1" applyAlignment="1">
      <alignment horizontal="center" textRotation="90" wrapText="1"/>
    </xf>
    <xf numFmtId="38" fontId="47" fillId="0" borderId="8" xfId="0" applyNumberFormat="1" applyFont="1" applyFill="1" applyBorder="1" applyAlignment="1">
      <alignment horizontal="center" textRotation="90" wrapText="1"/>
    </xf>
    <xf numFmtId="38" fontId="47" fillId="0" borderId="31" xfId="0" applyNumberFormat="1" applyFont="1" applyFill="1" applyBorder="1" applyAlignment="1">
      <alignment horizontal="center" textRotation="90" wrapText="1"/>
    </xf>
    <xf numFmtId="38" fontId="47" fillId="0" borderId="32" xfId="0" applyNumberFormat="1" applyFont="1" applyFill="1" applyBorder="1" applyAlignment="1">
      <alignment horizontal="center" textRotation="90" wrapText="1"/>
    </xf>
    <xf numFmtId="38" fontId="12" fillId="0" borderId="0" xfId="0" applyNumberFormat="1" applyFont="1" applyAlignment="1"/>
    <xf numFmtId="38" fontId="12" fillId="0" borderId="33" xfId="0" applyNumberFormat="1" applyFont="1" applyFill="1" applyBorder="1" applyAlignment="1">
      <alignment horizontal="left"/>
    </xf>
    <xf numFmtId="38" fontId="47" fillId="0" borderId="34" xfId="0" applyNumberFormat="1" applyFont="1" applyFill="1" applyBorder="1" applyAlignment="1">
      <alignment horizontal="center"/>
    </xf>
    <xf numFmtId="38" fontId="47" fillId="0" borderId="35" xfId="0" applyNumberFormat="1" applyFont="1" applyFill="1" applyBorder="1" applyAlignment="1">
      <alignment horizontal="center"/>
    </xf>
    <xf numFmtId="38" fontId="47" fillId="0" borderId="36" xfId="0" applyNumberFormat="1" applyFont="1" applyFill="1" applyBorder="1" applyAlignment="1">
      <alignment horizontal="center"/>
    </xf>
    <xf numFmtId="38" fontId="47" fillId="0" borderId="37" xfId="0" applyNumberFormat="1" applyFont="1" applyFill="1" applyBorder="1" applyAlignment="1">
      <alignment horizontal="center"/>
    </xf>
    <xf numFmtId="38" fontId="12" fillId="0" borderId="38" xfId="0" applyNumberFormat="1" applyFont="1" applyFill="1" applyBorder="1" applyAlignment="1">
      <alignment horizontal="center"/>
    </xf>
    <xf numFmtId="38" fontId="47" fillId="0" borderId="39" xfId="0" applyNumberFormat="1" applyFont="1" applyFill="1" applyBorder="1" applyAlignment="1">
      <alignment horizontal="center"/>
    </xf>
    <xf numFmtId="38" fontId="12" fillId="0" borderId="36" xfId="0" applyNumberFormat="1" applyFont="1" applyFill="1" applyBorder="1" applyAlignment="1">
      <alignment horizontal="center"/>
    </xf>
    <xf numFmtId="38" fontId="12" fillId="0" borderId="37" xfId="0" applyNumberFormat="1" applyFont="1" applyFill="1" applyBorder="1" applyAlignment="1">
      <alignment horizontal="center"/>
    </xf>
    <xf numFmtId="38" fontId="12" fillId="0" borderId="40" xfId="0" applyNumberFormat="1" applyFont="1" applyFill="1" applyBorder="1" applyAlignment="1">
      <alignment horizontal="center"/>
    </xf>
    <xf numFmtId="38" fontId="47" fillId="0" borderId="33" xfId="0" applyNumberFormat="1" applyFont="1" applyFill="1" applyBorder="1" applyAlignment="1">
      <alignment horizontal="center"/>
    </xf>
    <xf numFmtId="38" fontId="12" fillId="0" borderId="41" xfId="0" applyNumberFormat="1" applyFont="1" applyFill="1" applyBorder="1" applyAlignment="1">
      <alignment horizontal="center"/>
    </xf>
    <xf numFmtId="38" fontId="12" fillId="0" borderId="39" xfId="0" applyNumberFormat="1" applyFont="1" applyFill="1" applyBorder="1" applyAlignment="1">
      <alignment horizontal="center"/>
    </xf>
    <xf numFmtId="38" fontId="12" fillId="0" borderId="42" xfId="0" applyNumberFormat="1" applyFont="1" applyFill="1" applyBorder="1" applyAlignment="1">
      <alignment horizontal="center"/>
    </xf>
    <xf numFmtId="38" fontId="12" fillId="0" borderId="0" xfId="0" applyNumberFormat="1" applyFont="1" applyFill="1"/>
    <xf numFmtId="38" fontId="12" fillId="0" borderId="43" xfId="0" applyNumberFormat="1" applyFont="1" applyFill="1" applyBorder="1" applyAlignment="1">
      <alignment horizontal="left"/>
    </xf>
    <xf numFmtId="38" fontId="47" fillId="0" borderId="44" xfId="0" applyNumberFormat="1" applyFont="1" applyFill="1" applyBorder="1" applyAlignment="1">
      <alignment horizontal="center"/>
    </xf>
    <xf numFmtId="38" fontId="47" fillId="0" borderId="45" xfId="0" applyNumberFormat="1" applyFont="1" applyFill="1" applyBorder="1" applyAlignment="1">
      <alignment horizontal="center"/>
    </xf>
    <xf numFmtId="38" fontId="47" fillId="0" borderId="46" xfId="0" applyNumberFormat="1" applyFont="1" applyFill="1" applyBorder="1" applyAlignment="1">
      <alignment horizontal="center"/>
    </xf>
    <xf numFmtId="38" fontId="47" fillId="0" borderId="47" xfId="0" applyNumberFormat="1" applyFont="1" applyFill="1" applyBorder="1" applyAlignment="1">
      <alignment horizontal="center"/>
    </xf>
    <xf numFmtId="38" fontId="12" fillId="0" borderId="47" xfId="0" applyNumberFormat="1" applyFont="1" applyFill="1" applyBorder="1" applyAlignment="1">
      <alignment horizontal="center"/>
    </xf>
    <xf numFmtId="38" fontId="47" fillId="0" borderId="48" xfId="0" applyNumberFormat="1" applyFont="1" applyFill="1" applyBorder="1" applyAlignment="1">
      <alignment horizontal="center"/>
    </xf>
    <xf numFmtId="38" fontId="12" fillId="0" borderId="46" xfId="0" applyNumberFormat="1" applyFont="1" applyFill="1" applyBorder="1" applyAlignment="1">
      <alignment horizontal="center"/>
    </xf>
    <xf numFmtId="38" fontId="12" fillId="0" borderId="49" xfId="0" applyNumberFormat="1" applyFont="1" applyFill="1" applyBorder="1" applyAlignment="1">
      <alignment horizontal="center"/>
    </xf>
    <xf numFmtId="38" fontId="47" fillId="0" borderId="43" xfId="0" applyNumberFormat="1" applyFont="1" applyFill="1" applyBorder="1" applyAlignment="1">
      <alignment horizontal="center"/>
    </xf>
    <xf numFmtId="38" fontId="12" fillId="0" borderId="50" xfId="0" applyNumberFormat="1" applyFont="1" applyFill="1" applyBorder="1" applyAlignment="1">
      <alignment horizontal="center"/>
    </xf>
    <xf numFmtId="38" fontId="12" fillId="0" borderId="48" xfId="0" applyNumberFormat="1" applyFont="1" applyFill="1" applyBorder="1" applyAlignment="1">
      <alignment horizontal="center"/>
    </xf>
    <xf numFmtId="38" fontId="12" fillId="0" borderId="51" xfId="0" applyNumberFormat="1" applyFont="1" applyFill="1" applyBorder="1" applyAlignment="1">
      <alignment horizontal="center"/>
    </xf>
    <xf numFmtId="38" fontId="47" fillId="0" borderId="49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left"/>
    </xf>
    <xf numFmtId="38" fontId="47" fillId="0" borderId="53" xfId="0" applyNumberFormat="1" applyFont="1" applyFill="1" applyBorder="1" applyAlignment="1">
      <alignment horizontal="center"/>
    </xf>
    <xf numFmtId="38" fontId="47" fillId="0" borderId="54" xfId="0" applyNumberFormat="1" applyFont="1" applyFill="1" applyBorder="1" applyAlignment="1">
      <alignment horizontal="center"/>
    </xf>
    <xf numFmtId="38" fontId="12" fillId="0" borderId="55" xfId="0" applyNumberFormat="1" applyFont="1" applyFill="1" applyBorder="1" applyAlignment="1">
      <alignment horizontal="center"/>
    </xf>
    <xf numFmtId="38" fontId="47" fillId="0" borderId="56" xfId="0" applyNumberFormat="1" applyFont="1" applyFill="1" applyBorder="1" applyAlignment="1">
      <alignment horizontal="center"/>
    </xf>
    <xf numFmtId="38" fontId="12" fillId="0" borderId="54" xfId="0" applyNumberFormat="1" applyFont="1" applyFill="1" applyBorder="1" applyAlignment="1">
      <alignment horizontal="center"/>
    </xf>
    <xf numFmtId="38" fontId="47" fillId="0" borderId="52" xfId="0" applyNumberFormat="1" applyFont="1" applyFill="1" applyBorder="1" applyAlignment="1">
      <alignment horizontal="center"/>
    </xf>
    <xf numFmtId="38" fontId="12" fillId="0" borderId="57" xfId="0" applyNumberFormat="1" applyFont="1" applyFill="1" applyBorder="1" applyAlignment="1">
      <alignment horizontal="center"/>
    </xf>
    <xf numFmtId="38" fontId="12" fillId="0" borderId="58" xfId="0" applyNumberFormat="1" applyFont="1" applyFill="1" applyBorder="1" applyAlignment="1">
      <alignment horizontal="center"/>
    </xf>
    <xf numFmtId="38" fontId="12" fillId="0" borderId="56" xfId="0" applyNumberFormat="1" applyFont="1" applyFill="1" applyBorder="1" applyAlignment="1">
      <alignment horizontal="center"/>
    </xf>
    <xf numFmtId="38" fontId="12" fillId="0" borderId="59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left"/>
    </xf>
    <xf numFmtId="38" fontId="47" fillId="0" borderId="60" xfId="0" applyNumberFormat="1" applyFont="1" applyFill="1" applyBorder="1" applyAlignment="1">
      <alignment horizontal="center"/>
    </xf>
    <xf numFmtId="38" fontId="47" fillId="0" borderId="61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center"/>
    </xf>
    <xf numFmtId="38" fontId="47" fillId="0" borderId="40" xfId="0" applyNumberFormat="1" applyFont="1" applyFill="1" applyBorder="1" applyAlignment="1">
      <alignment horizontal="center"/>
    </xf>
    <xf numFmtId="38" fontId="47" fillId="0" borderId="62" xfId="0" applyNumberFormat="1" applyFont="1" applyFill="1" applyBorder="1" applyAlignment="1">
      <alignment horizontal="center"/>
    </xf>
    <xf numFmtId="38" fontId="47" fillId="0" borderId="63" xfId="0" applyNumberFormat="1" applyFont="1" applyFill="1" applyBorder="1" applyAlignment="1">
      <alignment horizontal="center"/>
    </xf>
    <xf numFmtId="38" fontId="47" fillId="0" borderId="64" xfId="0" applyNumberFormat="1" applyFont="1" applyFill="1" applyBorder="1" applyAlignment="1">
      <alignment horizontal="center"/>
    </xf>
    <xf numFmtId="38" fontId="47" fillId="0" borderId="65" xfId="0" applyNumberFormat="1" applyFont="1" applyFill="1" applyBorder="1" applyAlignment="1">
      <alignment horizontal="center"/>
    </xf>
    <xf numFmtId="38" fontId="47" fillId="0" borderId="0" xfId="0" applyNumberFormat="1" applyFont="1" applyFill="1"/>
    <xf numFmtId="38" fontId="47" fillId="0" borderId="2" xfId="0" applyNumberFormat="1" applyFont="1" applyFill="1" applyBorder="1" applyAlignment="1">
      <alignment horizontal="left"/>
    </xf>
    <xf numFmtId="38" fontId="47" fillId="0" borderId="66" xfId="0" applyNumberFormat="1" applyFont="1" applyFill="1" applyBorder="1" applyAlignment="1">
      <alignment horizontal="center"/>
    </xf>
    <xf numFmtId="38" fontId="47" fillId="0" borderId="24" xfId="0" applyNumberFormat="1" applyFont="1" applyFill="1" applyBorder="1" applyAlignment="1">
      <alignment horizontal="center"/>
    </xf>
    <xf numFmtId="38" fontId="47" fillId="0" borderId="2" xfId="0" applyNumberFormat="1" applyFont="1" applyFill="1" applyBorder="1" applyAlignment="1">
      <alignment horizontal="center"/>
    </xf>
    <xf numFmtId="38" fontId="47" fillId="0" borderId="67" xfId="0" applyNumberFormat="1" applyFont="1" applyFill="1" applyBorder="1" applyAlignment="1">
      <alignment horizontal="center"/>
    </xf>
    <xf numFmtId="38" fontId="47" fillId="0" borderId="68" xfId="0" applyNumberFormat="1" applyFont="1" applyFill="1" applyBorder="1" applyAlignment="1">
      <alignment horizontal="center"/>
    </xf>
    <xf numFmtId="38" fontId="47" fillId="0" borderId="69" xfId="0" applyNumberFormat="1" applyFont="1" applyFill="1" applyBorder="1" applyAlignment="1">
      <alignment horizontal="center"/>
    </xf>
    <xf numFmtId="38" fontId="12" fillId="0" borderId="69" xfId="0" applyNumberFormat="1" applyFont="1" applyFill="1" applyBorder="1" applyAlignment="1">
      <alignment horizontal="center"/>
    </xf>
    <xf numFmtId="38" fontId="47" fillId="0" borderId="70" xfId="0" applyNumberFormat="1" applyFont="1" applyFill="1" applyBorder="1" applyAlignment="1">
      <alignment horizontal="center"/>
    </xf>
    <xf numFmtId="38" fontId="47" fillId="0" borderId="71" xfId="0" applyNumberFormat="1" applyFont="1" applyFill="1" applyBorder="1" applyAlignment="1">
      <alignment horizontal="center"/>
    </xf>
    <xf numFmtId="38" fontId="47" fillId="0" borderId="72" xfId="0" applyNumberFormat="1" applyFont="1" applyFill="1" applyBorder="1" applyAlignment="1">
      <alignment horizontal="center"/>
    </xf>
    <xf numFmtId="38" fontId="47" fillId="0" borderId="73" xfId="0" applyNumberFormat="1" applyFont="1" applyFill="1" applyBorder="1" applyAlignment="1">
      <alignment horizontal="center"/>
    </xf>
    <xf numFmtId="38" fontId="47" fillId="0" borderId="74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left"/>
    </xf>
    <xf numFmtId="38" fontId="47" fillId="0" borderId="76" xfId="0" applyNumberFormat="1" applyFont="1" applyFill="1" applyBorder="1" applyAlignment="1">
      <alignment horizontal="center"/>
    </xf>
    <xf numFmtId="38" fontId="47" fillId="0" borderId="77" xfId="0" applyNumberFormat="1" applyFont="1" applyFill="1" applyBorder="1" applyAlignment="1">
      <alignment horizontal="center"/>
    </xf>
    <xf numFmtId="38" fontId="12" fillId="0" borderId="78" xfId="0" applyNumberFormat="1" applyFont="1" applyFill="1" applyBorder="1" applyAlignment="1">
      <alignment horizontal="center"/>
    </xf>
    <xf numFmtId="38" fontId="12" fillId="0" borderId="79" xfId="0" applyNumberFormat="1" applyFont="1" applyFill="1" applyBorder="1" applyAlignment="1">
      <alignment horizontal="center"/>
    </xf>
    <xf numFmtId="38" fontId="12" fillId="0" borderId="80" xfId="0" applyNumberFormat="1" applyFont="1" applyFill="1" applyBorder="1" applyAlignment="1">
      <alignment horizontal="center"/>
    </xf>
    <xf numFmtId="38" fontId="47" fillId="0" borderId="81" xfId="0" applyNumberFormat="1" applyFont="1" applyFill="1" applyBorder="1" applyAlignment="1">
      <alignment horizontal="center"/>
    </xf>
    <xf numFmtId="38" fontId="47" fillId="0" borderId="75" xfId="0" applyNumberFormat="1" applyFont="1" applyFill="1" applyBorder="1" applyAlignment="1">
      <alignment horizontal="center"/>
    </xf>
    <xf numFmtId="38" fontId="12" fillId="0" borderId="82" xfId="0" applyNumberFormat="1" applyFont="1" applyFill="1" applyBorder="1" applyAlignment="1">
      <alignment horizontal="center"/>
    </xf>
    <xf numFmtId="38" fontId="12" fillId="0" borderId="81" xfId="0" applyNumberFormat="1" applyFont="1" applyFill="1" applyBorder="1" applyAlignment="1">
      <alignment horizontal="center"/>
    </xf>
    <xf numFmtId="38" fontId="12" fillId="0" borderId="83" xfId="0" applyNumberFormat="1" applyFont="1" applyFill="1" applyBorder="1" applyAlignment="1">
      <alignment horizontal="center"/>
    </xf>
    <xf numFmtId="38" fontId="12" fillId="0" borderId="84" xfId="0" applyNumberFormat="1" applyFont="1" applyFill="1" applyBorder="1" applyAlignment="1">
      <alignment horizontal="center"/>
    </xf>
    <xf numFmtId="38" fontId="12" fillId="0" borderId="85" xfId="0" applyNumberFormat="1" applyFont="1" applyFill="1" applyBorder="1" applyAlignment="1">
      <alignment horizontal="left"/>
    </xf>
    <xf numFmtId="38" fontId="47" fillId="0" borderId="86" xfId="0" applyNumberFormat="1" applyFont="1" applyFill="1" applyBorder="1" applyAlignment="1">
      <alignment horizontal="center"/>
    </xf>
    <xf numFmtId="38" fontId="47" fillId="0" borderId="87" xfId="0" applyNumberFormat="1" applyFont="1" applyFill="1" applyBorder="1" applyAlignment="1">
      <alignment horizontal="center"/>
    </xf>
    <xf numFmtId="38" fontId="12" fillId="0" borderId="88" xfId="0" applyNumberFormat="1" applyFont="1" applyFill="1" applyBorder="1" applyAlignment="1">
      <alignment horizontal="center"/>
    </xf>
    <xf numFmtId="38" fontId="12" fillId="0" borderId="89" xfId="0" applyNumberFormat="1" applyFont="1" applyFill="1" applyBorder="1" applyAlignment="1">
      <alignment horizontal="center"/>
    </xf>
    <xf numFmtId="38" fontId="12" fillId="0" borderId="90" xfId="0" applyNumberFormat="1" applyFont="1" applyFill="1" applyBorder="1" applyAlignment="1">
      <alignment horizontal="center"/>
    </xf>
    <xf numFmtId="38" fontId="47" fillId="0" borderId="91" xfId="0" applyNumberFormat="1" applyFont="1" applyFill="1" applyBorder="1" applyAlignment="1">
      <alignment horizontal="center"/>
    </xf>
    <xf numFmtId="38" fontId="47" fillId="0" borderId="85" xfId="0" applyNumberFormat="1" applyFont="1" applyFill="1" applyBorder="1" applyAlignment="1">
      <alignment horizontal="center"/>
    </xf>
    <xf numFmtId="38" fontId="12" fillId="0" borderId="92" xfId="0" applyNumberFormat="1" applyFont="1" applyFill="1" applyBorder="1" applyAlignment="1">
      <alignment horizontal="center"/>
    </xf>
    <xf numFmtId="38" fontId="12" fillId="0" borderId="91" xfId="0" applyNumberFormat="1" applyFont="1" applyFill="1" applyBorder="1" applyAlignment="1">
      <alignment horizontal="center"/>
    </xf>
    <xf numFmtId="38" fontId="12" fillId="0" borderId="93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left"/>
    </xf>
    <xf numFmtId="38" fontId="47" fillId="0" borderId="25" xfId="0" applyNumberFormat="1" applyFont="1" applyFill="1" applyBorder="1" applyAlignment="1">
      <alignment horizontal="center"/>
    </xf>
    <xf numFmtId="38" fontId="47" fillId="0" borderId="94" xfId="0" applyNumberFormat="1" applyFont="1" applyFill="1" applyBorder="1" applyAlignment="1">
      <alignment horizontal="center"/>
    </xf>
    <xf numFmtId="38" fontId="47" fillId="0" borderId="95" xfId="0" applyNumberFormat="1" applyFont="1" applyFill="1" applyBorder="1" applyAlignment="1">
      <alignment horizontal="center"/>
    </xf>
    <xf numFmtId="38" fontId="47" fillId="0" borderId="96" xfId="0" applyNumberFormat="1" applyFont="1" applyFill="1" applyBorder="1" applyAlignment="1">
      <alignment horizontal="center"/>
    </xf>
    <xf numFmtId="38" fontId="47" fillId="0" borderId="97" xfId="0" applyNumberFormat="1" applyFont="1" applyFill="1" applyBorder="1" applyAlignment="1">
      <alignment horizontal="center"/>
    </xf>
    <xf numFmtId="38" fontId="47" fillId="0" borderId="15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center"/>
    </xf>
    <xf numFmtId="38" fontId="47" fillId="0" borderId="16" xfId="0" applyNumberFormat="1" applyFont="1" applyFill="1" applyBorder="1" applyAlignment="1">
      <alignment horizontal="center"/>
    </xf>
    <xf numFmtId="38" fontId="47" fillId="0" borderId="98" xfId="0" applyNumberFormat="1" applyFont="1" applyFill="1" applyBorder="1" applyAlignment="1">
      <alignment horizontal="center"/>
    </xf>
    <xf numFmtId="38" fontId="47" fillId="0" borderId="99" xfId="0" applyNumberFormat="1" applyFont="1" applyFill="1" applyBorder="1" applyAlignment="1">
      <alignment horizontal="center"/>
    </xf>
    <xf numFmtId="38" fontId="12" fillId="0" borderId="100" xfId="0" applyNumberFormat="1" applyFont="1" applyFill="1" applyBorder="1" applyAlignment="1">
      <alignment horizontal="center"/>
    </xf>
    <xf numFmtId="38" fontId="12" fillId="0" borderId="0" xfId="0" applyNumberFormat="1" applyFont="1" applyFill="1" applyBorder="1"/>
    <xf numFmtId="1" fontId="12" fillId="0" borderId="48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left"/>
    </xf>
    <xf numFmtId="38" fontId="47" fillId="0" borderId="101" xfId="0" applyNumberFormat="1" applyFont="1" applyFill="1" applyBorder="1" applyAlignment="1">
      <alignment horizontal="center"/>
    </xf>
    <xf numFmtId="38" fontId="47" fillId="0" borderId="102" xfId="0" applyNumberFormat="1" applyFont="1" applyFill="1" applyBorder="1" applyAlignment="1">
      <alignment horizontal="center"/>
    </xf>
    <xf numFmtId="38" fontId="12" fillId="0" borderId="103" xfId="0" applyNumberFormat="1" applyFont="1" applyFill="1" applyBorder="1" applyAlignment="1">
      <alignment horizontal="center"/>
    </xf>
    <xf numFmtId="38" fontId="12" fillId="0" borderId="104" xfId="0" applyNumberFormat="1" applyFont="1" applyFill="1" applyBorder="1" applyAlignment="1">
      <alignment horizontal="center"/>
    </xf>
    <xf numFmtId="38" fontId="12" fillId="0" borderId="105" xfId="0" applyNumberFormat="1" applyFont="1" applyFill="1" applyBorder="1" applyAlignment="1">
      <alignment horizontal="center"/>
    </xf>
    <xf numFmtId="38" fontId="47" fillId="0" borderId="4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center"/>
    </xf>
    <xf numFmtId="38" fontId="12" fillId="0" borderId="13" xfId="0" applyNumberFormat="1" applyFont="1" applyFill="1" applyBorder="1" applyAlignment="1">
      <alignment horizontal="center"/>
    </xf>
    <xf numFmtId="38" fontId="12" fillId="0" borderId="98" xfId="0" applyNumberFormat="1" applyFont="1" applyFill="1" applyBorder="1" applyAlignment="1">
      <alignment horizontal="center"/>
    </xf>
    <xf numFmtId="38" fontId="12" fillId="0" borderId="4" xfId="0" applyNumberFormat="1" applyFont="1" applyFill="1" applyBorder="1" applyAlignment="1">
      <alignment horizontal="center"/>
    </xf>
    <xf numFmtId="38" fontId="12" fillId="0" borderId="106" xfId="0" applyNumberFormat="1" applyFont="1" applyFill="1" applyBorder="1" applyAlignment="1">
      <alignment horizontal="center"/>
    </xf>
    <xf numFmtId="38" fontId="47" fillId="0" borderId="107" xfId="0" applyNumberFormat="1" applyFont="1" applyFill="1" applyBorder="1" applyAlignment="1">
      <alignment horizontal="center"/>
    </xf>
    <xf numFmtId="38" fontId="47" fillId="0" borderId="108" xfId="0" applyNumberFormat="1" applyFont="1" applyFill="1" applyBorder="1" applyAlignment="1">
      <alignment horizontal="center"/>
    </xf>
    <xf numFmtId="38" fontId="47" fillId="0" borderId="79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left"/>
    </xf>
    <xf numFmtId="38" fontId="47" fillId="0" borderId="11" xfId="0" applyNumberFormat="1" applyFont="1" applyFill="1" applyBorder="1" applyAlignment="1">
      <alignment horizontal="center"/>
    </xf>
    <xf numFmtId="38" fontId="47" fillId="0" borderId="109" xfId="0" applyNumberFormat="1" applyFont="1" applyFill="1" applyBorder="1" applyAlignment="1">
      <alignment horizontal="center"/>
    </xf>
    <xf numFmtId="38" fontId="12" fillId="0" borderId="97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38" fontId="12" fillId="0" borderId="96" xfId="0" applyNumberFormat="1" applyFont="1" applyFill="1" applyBorder="1" applyAlignment="1">
      <alignment horizontal="center"/>
    </xf>
    <xf numFmtId="38" fontId="12" fillId="0" borderId="16" xfId="0" applyNumberFormat="1" applyFont="1" applyFill="1" applyBorder="1" applyAlignment="1">
      <alignment horizontal="center"/>
    </xf>
    <xf numFmtId="38" fontId="12" fillId="0" borderId="95" xfId="0" applyNumberFormat="1" applyFont="1" applyFill="1" applyBorder="1" applyAlignment="1">
      <alignment horizontal="center"/>
    </xf>
    <xf numFmtId="38" fontId="12" fillId="0" borderId="15" xfId="0" applyNumberFormat="1" applyFont="1" applyFill="1" applyBorder="1" applyAlignment="1">
      <alignment horizontal="center"/>
    </xf>
    <xf numFmtId="38" fontId="12" fillId="0" borderId="99" xfId="0" applyNumberFormat="1" applyFont="1" applyFill="1" applyBorder="1" applyAlignment="1">
      <alignment horizontal="center"/>
    </xf>
    <xf numFmtId="38" fontId="47" fillId="0" borderId="110" xfId="0" applyNumberFormat="1" applyFont="1" applyFill="1" applyBorder="1" applyAlignment="1">
      <alignment horizontal="center"/>
    </xf>
    <xf numFmtId="38" fontId="12" fillId="0" borderId="111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left"/>
    </xf>
    <xf numFmtId="38" fontId="47" fillId="0" borderId="113" xfId="0" applyNumberFormat="1" applyFont="1" applyFill="1" applyBorder="1" applyAlignment="1">
      <alignment horizontal="center"/>
    </xf>
    <xf numFmtId="38" fontId="47" fillId="0" borderId="114" xfId="0" applyNumberFormat="1" applyFont="1" applyFill="1" applyBorder="1" applyAlignment="1">
      <alignment horizontal="center"/>
    </xf>
    <xf numFmtId="38" fontId="47" fillId="0" borderId="115" xfId="0" applyNumberFormat="1" applyFont="1" applyFill="1" applyBorder="1" applyAlignment="1">
      <alignment horizontal="center"/>
    </xf>
    <xf numFmtId="38" fontId="47" fillId="0" borderId="116" xfId="0" applyNumberFormat="1" applyFont="1" applyFill="1" applyBorder="1" applyAlignment="1">
      <alignment horizontal="center"/>
    </xf>
    <xf numFmtId="38" fontId="47" fillId="0" borderId="117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center"/>
    </xf>
    <xf numFmtId="38" fontId="47" fillId="0" borderId="118" xfId="0" applyNumberFormat="1" applyFont="1" applyFill="1" applyBorder="1" applyAlignment="1">
      <alignment horizontal="center"/>
    </xf>
    <xf numFmtId="38" fontId="47" fillId="0" borderId="119" xfId="0" applyNumberFormat="1" applyFont="1" applyFill="1" applyBorder="1" applyAlignment="1">
      <alignment horizont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38" fontId="12" fillId="0" borderId="0" xfId="0" applyNumberFormat="1" applyFont="1" applyAlignment="1"/>
    <xf numFmtId="38" fontId="12" fillId="0" borderId="0" xfId="0" applyNumberFormat="1" applyFont="1" applyFill="1"/>
    <xf numFmtId="0" fontId="12" fillId="0" borderId="0" xfId="0" applyFont="1" applyFill="1"/>
    <xf numFmtId="38" fontId="47" fillId="0" borderId="0" xfId="0" applyNumberFormat="1" applyFont="1" applyFill="1"/>
    <xf numFmtId="38" fontId="12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38" fontId="47" fillId="14" borderId="39" xfId="0" applyNumberFormat="1" applyFont="1" applyFill="1" applyBorder="1" applyAlignment="1">
      <alignment horizontal="center"/>
    </xf>
    <xf numFmtId="38" fontId="12" fillId="14" borderId="85" xfId="0" applyNumberFormat="1" applyFont="1" applyFill="1" applyBorder="1" applyAlignment="1">
      <alignment horizontal="left"/>
    </xf>
    <xf numFmtId="38" fontId="47" fillId="14" borderId="86" xfId="0" applyNumberFormat="1" applyFont="1" applyFill="1" applyBorder="1" applyAlignment="1">
      <alignment horizontal="center"/>
    </xf>
    <xf numFmtId="38" fontId="47" fillId="14" borderId="87" xfId="0" applyNumberFormat="1" applyFont="1" applyFill="1" applyBorder="1" applyAlignment="1">
      <alignment horizontal="center"/>
    </xf>
    <xf numFmtId="38" fontId="12" fillId="14" borderId="88" xfId="0" applyNumberFormat="1" applyFont="1" applyFill="1" applyBorder="1" applyAlignment="1">
      <alignment horizontal="center"/>
    </xf>
    <xf numFmtId="38" fontId="12" fillId="14" borderId="89" xfId="0" applyNumberFormat="1" applyFont="1" applyFill="1" applyBorder="1" applyAlignment="1">
      <alignment horizontal="center"/>
    </xf>
    <xf numFmtId="38" fontId="12" fillId="14" borderId="90" xfId="0" applyNumberFormat="1" applyFont="1" applyFill="1" applyBorder="1" applyAlignment="1">
      <alignment horizontal="center"/>
    </xf>
    <xf numFmtId="38" fontId="47" fillId="14" borderId="91" xfId="0" applyNumberFormat="1" applyFont="1" applyFill="1" applyBorder="1" applyAlignment="1">
      <alignment horizontal="center"/>
    </xf>
    <xf numFmtId="38" fontId="47" fillId="14" borderId="85" xfId="0" applyNumberFormat="1" applyFont="1" applyFill="1" applyBorder="1" applyAlignment="1">
      <alignment horizontal="center"/>
    </xf>
    <xf numFmtId="38" fontId="12" fillId="14" borderId="92" xfId="0" applyNumberFormat="1" applyFont="1" applyFill="1" applyBorder="1" applyAlignment="1">
      <alignment horizontal="center"/>
    </xf>
    <xf numFmtId="38" fontId="12" fillId="14" borderId="91" xfId="0" applyNumberFormat="1" applyFont="1" applyFill="1" applyBorder="1" applyAlignment="1">
      <alignment horizontal="center"/>
    </xf>
    <xf numFmtId="38" fontId="12" fillId="14" borderId="93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left" vertical="center"/>
    </xf>
    <xf numFmtId="17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86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7" xfId="0" applyFont="1" applyBorder="1" applyAlignment="1">
      <alignment vertical="center"/>
    </xf>
    <xf numFmtId="166" fontId="4" fillId="0" borderId="0" xfId="0" applyNumberFormat="1" applyFont="1" applyBorder="1" applyAlignment="1">
      <alignment vertical="center"/>
    </xf>
    <xf numFmtId="0" fontId="5" fillId="0" borderId="0" xfId="0" applyFont="1"/>
    <xf numFmtId="0" fontId="5" fillId="0" borderId="6" xfId="0" applyFont="1" applyBorder="1"/>
    <xf numFmtId="0" fontId="5" fillId="0" borderId="0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5" fillId="0" borderId="7" xfId="0" applyFont="1" applyBorder="1"/>
    <xf numFmtId="0" fontId="0" fillId="0" borderId="0" xfId="0"/>
    <xf numFmtId="17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38" fontId="47" fillId="0" borderId="126" xfId="0" applyNumberFormat="1" applyFont="1" applyFill="1" applyBorder="1" applyAlignment="1">
      <alignment horizontal="center"/>
    </xf>
    <xf numFmtId="9" fontId="0" fillId="8" borderId="0" xfId="0" applyNumberFormat="1" applyFont="1" applyFill="1" applyAlignment="1">
      <alignment horizontal="center" vertical="center"/>
    </xf>
    <xf numFmtId="38" fontId="12" fillId="0" borderId="128" xfId="0" applyNumberFormat="1" applyFont="1" applyFill="1" applyBorder="1" applyAlignment="1">
      <alignment horizontal="center"/>
    </xf>
    <xf numFmtId="38" fontId="12" fillId="0" borderId="125" xfId="0" applyNumberFormat="1" applyFont="1" applyFill="1" applyBorder="1" applyAlignment="1">
      <alignment horizontal="center"/>
    </xf>
    <xf numFmtId="164" fontId="17" fillId="7" borderId="0" xfId="0" applyNumberFormat="1" applyFont="1" applyFill="1" applyBorder="1" applyAlignment="1">
      <alignment horizontal="center" vertical="center"/>
    </xf>
    <xf numFmtId="38" fontId="12" fillId="14" borderId="49" xfId="0" applyNumberFormat="1" applyFont="1" applyFill="1" applyBorder="1" applyAlignment="1">
      <alignment horizontal="center"/>
    </xf>
    <xf numFmtId="38" fontId="47" fillId="0" borderId="122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38" fontId="12" fillId="0" borderId="126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center"/>
    </xf>
    <xf numFmtId="38" fontId="12" fillId="0" borderId="124" xfId="0" applyNumberFormat="1" applyFont="1" applyFill="1" applyBorder="1" applyAlignment="1">
      <alignment horizontal="center"/>
    </xf>
    <xf numFmtId="166" fontId="0" fillId="0" borderId="6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38" fontId="12" fillId="0" borderId="127" xfId="0" applyNumberFormat="1" applyFont="1" applyFill="1" applyBorder="1" applyAlignment="1">
      <alignment horizontal="center"/>
    </xf>
    <xf numFmtId="38" fontId="12" fillId="0" borderId="123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left"/>
    </xf>
    <xf numFmtId="38" fontId="12" fillId="0" borderId="0" xfId="0" applyNumberFormat="1" applyFont="1" applyFill="1" applyBorder="1"/>
    <xf numFmtId="166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8" fontId="47" fillId="0" borderId="12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166" fontId="0" fillId="0" borderId="18" xfId="0" applyNumberFormat="1" applyFill="1" applyBorder="1" applyAlignment="1">
      <alignment vertical="center"/>
    </xf>
    <xf numFmtId="0" fontId="4" fillId="0" borderId="0" xfId="0" applyFont="1"/>
    <xf numFmtId="0" fontId="4" fillId="0" borderId="6" xfId="0" applyFont="1" applyBorder="1"/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9" xfId="0" applyFont="1" applyFill="1" applyBorder="1" applyAlignment="1">
      <alignment vertical="center"/>
    </xf>
    <xf numFmtId="0" fontId="3" fillId="4" borderId="129" xfId="0" applyFont="1" applyFill="1" applyBorder="1" applyAlignment="1">
      <alignment horizontal="center" vertical="center"/>
    </xf>
    <xf numFmtId="0" fontId="3" fillId="4" borderId="12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6" fontId="0" fillId="0" borderId="0" xfId="0" applyNumberFormat="1"/>
    <xf numFmtId="176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6" xfId="0" applyFont="1" applyFill="1" applyBorder="1"/>
    <xf numFmtId="0" fontId="0" fillId="0" borderId="6" xfId="0" applyBorder="1"/>
    <xf numFmtId="0" fontId="4" fillId="0" borderId="6" xfId="0" applyFont="1" applyBorder="1"/>
    <xf numFmtId="0" fontId="0" fillId="0" borderId="0" xfId="0"/>
    <xf numFmtId="0" fontId="4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0" fillId="0" borderId="6" xfId="0" applyFont="1" applyBorder="1" applyAlignment="1">
      <alignment vertical="center"/>
    </xf>
    <xf numFmtId="0" fontId="0" fillId="0" borderId="129" xfId="0" applyFont="1" applyBorder="1" applyAlignment="1">
      <alignment vertical="center"/>
    </xf>
    <xf numFmtId="0" fontId="5" fillId="0" borderId="129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9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/>
    </xf>
    <xf numFmtId="2" fontId="17" fillId="9" borderId="129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5">
    <cellStyle name="Accent1" xfId="1" builtinId="29"/>
    <cellStyle name="Calculation" xfId="4" builtinId="22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59"/>
  <sheetViews>
    <sheetView workbookViewId="0">
      <selection activeCell="D21" sqref="D21"/>
    </sheetView>
  </sheetViews>
  <sheetFormatPr defaultColWidth="9.1328125" defaultRowHeight="14.25"/>
  <cols>
    <col min="1" max="2" width="9.1328125" style="222"/>
    <col min="3" max="3" width="18.265625" style="222" bestFit="1" customWidth="1"/>
    <col min="4" max="4" width="49.86328125" style="222" customWidth="1"/>
    <col min="5" max="16384" width="9.1328125" style="222"/>
  </cols>
  <sheetData>
    <row r="2" spans="2:12">
      <c r="B2" s="223" t="s">
        <v>54</v>
      </c>
      <c r="C2" s="223"/>
      <c r="D2" s="224"/>
      <c r="E2" s="224"/>
      <c r="F2" s="224"/>
      <c r="G2" s="224"/>
      <c r="H2" s="224"/>
      <c r="I2" s="224"/>
    </row>
    <row r="3" spans="2:12" ht="14.65" thickBot="1">
      <c r="B3" s="13" t="s">
        <v>55</v>
      </c>
      <c r="C3" s="13" t="s">
        <v>56</v>
      </c>
      <c r="D3" s="13" t="s">
        <v>57</v>
      </c>
      <c r="E3" s="13" t="s">
        <v>58</v>
      </c>
      <c r="F3" s="13" t="s">
        <v>59</v>
      </c>
      <c r="G3" s="13" t="s">
        <v>60</v>
      </c>
      <c r="H3" s="13" t="s">
        <v>61</v>
      </c>
      <c r="I3" s="13" t="s">
        <v>62</v>
      </c>
    </row>
    <row r="4" spans="2:12">
      <c r="B4" s="1" t="s">
        <v>63</v>
      </c>
      <c r="C4" s="1" t="s">
        <v>12</v>
      </c>
      <c r="D4" s="1" t="s">
        <v>475</v>
      </c>
      <c r="E4" s="1" t="s">
        <v>11</v>
      </c>
      <c r="F4" s="456"/>
      <c r="G4" s="503" t="s">
        <v>140</v>
      </c>
      <c r="H4" s="456"/>
      <c r="I4" s="456"/>
    </row>
    <row r="5" spans="2:12">
      <c r="B5" s="457"/>
      <c r="C5" s="12" t="s">
        <v>68</v>
      </c>
      <c r="D5" s="12" t="s">
        <v>476</v>
      </c>
      <c r="E5" s="12" t="s">
        <v>11</v>
      </c>
      <c r="F5" s="457"/>
      <c r="G5" s="504" t="s">
        <v>140</v>
      </c>
      <c r="H5" s="457"/>
      <c r="I5" s="457"/>
    </row>
    <row r="6" spans="2:12">
      <c r="B6" s="456"/>
      <c r="C6" s="1" t="s">
        <v>65</v>
      </c>
      <c r="D6" s="1" t="s">
        <v>477</v>
      </c>
      <c r="E6" s="1" t="s">
        <v>11</v>
      </c>
      <c r="F6" s="456"/>
      <c r="G6" s="456"/>
      <c r="H6" s="456"/>
      <c r="I6" s="456"/>
    </row>
    <row r="7" spans="2:12">
      <c r="B7" s="456"/>
      <c r="C7" s="1" t="s">
        <v>67</v>
      </c>
      <c r="D7" s="1" t="s">
        <v>478</v>
      </c>
      <c r="E7" s="1" t="s">
        <v>11</v>
      </c>
      <c r="F7" s="456"/>
      <c r="G7" s="456"/>
      <c r="H7" s="456"/>
      <c r="I7" s="456"/>
    </row>
    <row r="8" spans="2:12">
      <c r="B8" s="456"/>
      <c r="C8" s="1" t="s">
        <v>66</v>
      </c>
      <c r="D8" s="1" t="s">
        <v>479</v>
      </c>
      <c r="E8" s="1" t="s">
        <v>11</v>
      </c>
      <c r="F8" s="456"/>
      <c r="G8" s="456"/>
      <c r="H8" s="456"/>
      <c r="I8" s="456"/>
    </row>
    <row r="9" spans="2:12">
      <c r="B9" s="457"/>
      <c r="C9" s="529" t="s">
        <v>552</v>
      </c>
      <c r="D9" s="12" t="s">
        <v>480</v>
      </c>
      <c r="E9" s="12" t="s">
        <v>11</v>
      </c>
      <c r="F9" s="457"/>
      <c r="G9" s="457"/>
      <c r="H9" s="457"/>
      <c r="I9" s="457"/>
    </row>
    <row r="10" spans="2:12">
      <c r="B10" s="457"/>
      <c r="C10" s="12" t="s">
        <v>14</v>
      </c>
      <c r="D10" s="12" t="s">
        <v>481</v>
      </c>
      <c r="E10" s="12" t="s">
        <v>11</v>
      </c>
      <c r="F10" s="457"/>
      <c r="G10" s="457"/>
      <c r="H10" s="457"/>
      <c r="I10" s="457"/>
      <c r="K10" s="245"/>
      <c r="L10" s="245"/>
    </row>
    <row r="11" spans="2:12">
      <c r="B11" s="456"/>
      <c r="C11" s="1" t="s">
        <v>69</v>
      </c>
      <c r="D11" s="1" t="s">
        <v>482</v>
      </c>
      <c r="E11" s="1" t="s">
        <v>11</v>
      </c>
      <c r="F11" s="456"/>
      <c r="G11" s="456"/>
      <c r="H11" s="456"/>
      <c r="I11" s="456"/>
      <c r="K11" s="245"/>
      <c r="L11" s="245"/>
    </row>
    <row r="12" spans="2:12">
      <c r="B12" s="458"/>
      <c r="C12" s="11" t="s">
        <v>397</v>
      </c>
      <c r="D12" s="11" t="s">
        <v>483</v>
      </c>
      <c r="E12" s="11" t="s">
        <v>11</v>
      </c>
      <c r="F12" s="458"/>
      <c r="G12" s="458"/>
      <c r="H12" s="458"/>
      <c r="I12" s="458"/>
      <c r="J12" s="459"/>
      <c r="K12" s="245"/>
      <c r="L12" s="245"/>
    </row>
    <row r="13" spans="2:12">
      <c r="B13" s="458"/>
      <c r="C13" s="11" t="s">
        <v>73</v>
      </c>
      <c r="D13" s="11" t="s">
        <v>484</v>
      </c>
      <c r="E13" s="11" t="s">
        <v>11</v>
      </c>
      <c r="F13" s="458"/>
      <c r="G13" s="455"/>
      <c r="H13" s="458"/>
      <c r="I13" s="458"/>
      <c r="J13" s="459"/>
      <c r="K13" s="245"/>
      <c r="L13" s="245"/>
    </row>
    <row r="14" spans="2:12">
      <c r="B14" s="456"/>
      <c r="C14" s="1" t="s">
        <v>72</v>
      </c>
      <c r="D14" s="1" t="s">
        <v>485</v>
      </c>
      <c r="E14" s="1" t="s">
        <v>11</v>
      </c>
      <c r="F14" s="456"/>
      <c r="G14" s="16"/>
      <c r="H14" s="456"/>
      <c r="I14" s="456"/>
      <c r="K14" s="245"/>
      <c r="L14" s="245"/>
    </row>
    <row r="15" spans="2:12">
      <c r="B15" s="456"/>
      <c r="C15" s="1" t="s">
        <v>70</v>
      </c>
      <c r="D15" s="1" t="s">
        <v>486</v>
      </c>
      <c r="E15" s="1" t="s">
        <v>11</v>
      </c>
      <c r="F15" s="456"/>
      <c r="G15" s="456"/>
      <c r="H15" s="456"/>
      <c r="I15" s="456"/>
      <c r="K15" s="245"/>
      <c r="L15" s="245"/>
    </row>
    <row r="16" spans="2:12">
      <c r="B16" s="456"/>
      <c r="C16" s="1" t="s">
        <v>74</v>
      </c>
      <c r="D16" s="1" t="s">
        <v>487</v>
      </c>
      <c r="E16" s="1" t="s">
        <v>11</v>
      </c>
      <c r="F16" s="456"/>
      <c r="G16" s="456"/>
      <c r="H16" s="456"/>
      <c r="I16" s="456"/>
      <c r="K16" s="245"/>
      <c r="L16" s="245"/>
    </row>
    <row r="17" spans="2:12">
      <c r="B17" s="456"/>
      <c r="C17" s="1" t="s">
        <v>71</v>
      </c>
      <c r="D17" s="1" t="s">
        <v>488</v>
      </c>
      <c r="E17" s="1" t="s">
        <v>11</v>
      </c>
      <c r="F17" s="456"/>
      <c r="G17" s="456"/>
      <c r="H17" s="456"/>
      <c r="I17" s="456"/>
      <c r="K17" s="245"/>
      <c r="L17" s="245"/>
    </row>
    <row r="18" spans="2:12">
      <c r="B18" s="456"/>
      <c r="C18" s="1" t="s">
        <v>161</v>
      </c>
      <c r="D18" s="1" t="s">
        <v>489</v>
      </c>
      <c r="E18" s="1" t="s">
        <v>11</v>
      </c>
      <c r="F18" s="456"/>
      <c r="G18" s="456"/>
      <c r="H18" s="456"/>
      <c r="I18" s="456"/>
      <c r="K18" s="245"/>
      <c r="L18" s="245"/>
    </row>
    <row r="19" spans="2:12">
      <c r="B19" s="458"/>
      <c r="C19" s="525" t="s">
        <v>398</v>
      </c>
      <c r="D19" s="525" t="s">
        <v>490</v>
      </c>
      <c r="E19" s="525" t="s">
        <v>11</v>
      </c>
      <c r="F19" s="458"/>
      <c r="G19" s="458"/>
      <c r="H19" s="458"/>
      <c r="I19" s="458"/>
      <c r="K19" s="245"/>
      <c r="L19" s="245"/>
    </row>
    <row r="20" spans="2:12">
      <c r="B20" s="457"/>
      <c r="C20" s="529" t="s">
        <v>557</v>
      </c>
      <c r="D20" s="529" t="s">
        <v>558</v>
      </c>
      <c r="E20" s="529" t="s">
        <v>11</v>
      </c>
      <c r="F20" s="457"/>
      <c r="G20" s="457"/>
      <c r="H20" s="457"/>
      <c r="I20" s="457"/>
    </row>
    <row r="21" spans="2:12">
      <c r="B21" s="461"/>
      <c r="C21" s="454" t="s">
        <v>408</v>
      </c>
      <c r="D21" s="454" t="s">
        <v>513</v>
      </c>
      <c r="E21" s="454" t="s">
        <v>11</v>
      </c>
      <c r="F21" s="462"/>
      <c r="G21" s="462"/>
      <c r="H21" s="462"/>
      <c r="I21" s="462"/>
    </row>
    <row r="22" spans="2:12">
      <c r="C22" s="1" t="s">
        <v>75</v>
      </c>
      <c r="D22" s="1" t="s">
        <v>491</v>
      </c>
      <c r="E22" s="1" t="s">
        <v>11</v>
      </c>
      <c r="F22" s="456"/>
      <c r="G22" s="456"/>
      <c r="H22" s="456"/>
      <c r="I22" s="456"/>
      <c r="K22" s="245"/>
      <c r="L22" s="245"/>
    </row>
    <row r="23" spans="2:12">
      <c r="C23" s="1" t="s">
        <v>76</v>
      </c>
      <c r="D23" s="1" t="s">
        <v>492</v>
      </c>
      <c r="E23" s="1" t="s">
        <v>11</v>
      </c>
      <c r="F23" s="456"/>
      <c r="G23" s="456"/>
      <c r="H23" s="456"/>
      <c r="I23" s="456"/>
      <c r="K23" s="245"/>
      <c r="L23" s="245"/>
    </row>
    <row r="24" spans="2:12">
      <c r="C24" s="1" t="s">
        <v>77</v>
      </c>
      <c r="D24" s="1" t="s">
        <v>493</v>
      </c>
      <c r="E24" s="1" t="s">
        <v>11</v>
      </c>
      <c r="F24" s="456"/>
      <c r="G24" s="456"/>
      <c r="H24" s="456"/>
      <c r="I24" s="456"/>
      <c r="K24" s="245"/>
      <c r="L24" s="245"/>
    </row>
    <row r="25" spans="2:12">
      <c r="C25" s="1" t="s">
        <v>100</v>
      </c>
      <c r="D25" s="1" t="s">
        <v>494</v>
      </c>
      <c r="E25" s="1" t="s">
        <v>11</v>
      </c>
      <c r="F25" s="456"/>
      <c r="G25" s="456"/>
      <c r="H25" s="456"/>
      <c r="I25" s="456"/>
    </row>
    <row r="26" spans="2:12">
      <c r="C26" s="1" t="s">
        <v>78</v>
      </c>
      <c r="D26" s="1" t="s">
        <v>495</v>
      </c>
      <c r="E26" s="1" t="s">
        <v>11</v>
      </c>
      <c r="F26" s="456"/>
      <c r="G26" s="456"/>
      <c r="H26" s="456"/>
      <c r="I26" s="456"/>
    </row>
    <row r="27" spans="2:12">
      <c r="B27" s="460"/>
      <c r="C27" s="12" t="s">
        <v>79</v>
      </c>
      <c r="D27" s="12" t="s">
        <v>496</v>
      </c>
      <c r="E27" s="12" t="s">
        <v>11</v>
      </c>
      <c r="F27" s="457"/>
      <c r="G27" s="457"/>
      <c r="H27" s="457"/>
      <c r="I27" s="457"/>
    </row>
    <row r="28" spans="2:12">
      <c r="C28" s="57" t="s">
        <v>141</v>
      </c>
      <c r="D28" s="57" t="s">
        <v>497</v>
      </c>
      <c r="E28" s="1" t="s">
        <v>11</v>
      </c>
    </row>
    <row r="29" spans="2:12">
      <c r="C29" s="57" t="s">
        <v>143</v>
      </c>
      <c r="D29" s="57" t="s">
        <v>498</v>
      </c>
      <c r="E29" s="1" t="s">
        <v>11</v>
      </c>
    </row>
    <row r="30" spans="2:12">
      <c r="C30" s="222" t="s">
        <v>142</v>
      </c>
      <c r="D30" s="57" t="s">
        <v>499</v>
      </c>
      <c r="E30" s="1" t="s">
        <v>11</v>
      </c>
    </row>
    <row r="31" spans="2:12">
      <c r="C31" s="222" t="s">
        <v>144</v>
      </c>
      <c r="D31" s="57" t="s">
        <v>500</v>
      </c>
      <c r="E31" s="1" t="s">
        <v>11</v>
      </c>
    </row>
    <row r="32" spans="2:12">
      <c r="B32" s="459"/>
      <c r="C32" s="459" t="s">
        <v>301</v>
      </c>
      <c r="D32" s="57" t="s">
        <v>501</v>
      </c>
      <c r="E32" s="11" t="s">
        <v>11</v>
      </c>
      <c r="F32" s="459"/>
      <c r="G32" s="459"/>
      <c r="H32" s="459"/>
      <c r="I32" s="459"/>
    </row>
    <row r="33" spans="2:9">
      <c r="B33" s="459"/>
      <c r="C33" s="459" t="s">
        <v>302</v>
      </c>
      <c r="D33" s="57" t="s">
        <v>502</v>
      </c>
      <c r="E33" s="11" t="s">
        <v>11</v>
      </c>
      <c r="F33" s="459"/>
      <c r="G33" s="459"/>
      <c r="H33" s="459"/>
      <c r="I33" s="459"/>
    </row>
    <row r="34" spans="2:9">
      <c r="C34" s="222" t="s">
        <v>255</v>
      </c>
      <c r="D34" s="57" t="s">
        <v>503</v>
      </c>
      <c r="E34" s="1" t="s">
        <v>11</v>
      </c>
    </row>
    <row r="35" spans="2:9">
      <c r="C35" s="222" t="s">
        <v>109</v>
      </c>
      <c r="D35" s="57" t="s">
        <v>504</v>
      </c>
      <c r="E35" s="1" t="s">
        <v>11</v>
      </c>
    </row>
    <row r="36" spans="2:9">
      <c r="C36" s="222" t="s">
        <v>122</v>
      </c>
      <c r="D36" s="57" t="s">
        <v>505</v>
      </c>
      <c r="E36" s="1" t="s">
        <v>11</v>
      </c>
    </row>
    <row r="37" spans="2:9">
      <c r="C37" s="222" t="s">
        <v>297</v>
      </c>
      <c r="D37" s="222" t="s">
        <v>506</v>
      </c>
      <c r="E37" s="1" t="s">
        <v>11</v>
      </c>
    </row>
    <row r="38" spans="2:9">
      <c r="C38" s="222" t="s">
        <v>298</v>
      </c>
      <c r="D38" s="222" t="s">
        <v>507</v>
      </c>
      <c r="E38" s="1" t="s">
        <v>11</v>
      </c>
    </row>
    <row r="39" spans="2:9">
      <c r="C39" s="222" t="s">
        <v>294</v>
      </c>
      <c r="D39" s="57" t="s">
        <v>508</v>
      </c>
      <c r="E39" s="1" t="s">
        <v>11</v>
      </c>
    </row>
    <row r="40" spans="2:9">
      <c r="C40" s="222" t="s">
        <v>293</v>
      </c>
      <c r="D40" s="57" t="s">
        <v>509</v>
      </c>
      <c r="E40" s="1" t="s">
        <v>11</v>
      </c>
    </row>
    <row r="41" spans="2:9">
      <c r="C41" s="222" t="s">
        <v>296</v>
      </c>
      <c r="D41" s="57" t="s">
        <v>510</v>
      </c>
      <c r="E41" s="1" t="s">
        <v>11</v>
      </c>
    </row>
    <row r="42" spans="2:9">
      <c r="C42" s="222" t="s">
        <v>295</v>
      </c>
      <c r="D42" s="57" t="s">
        <v>511</v>
      </c>
      <c r="E42" s="1" t="s">
        <v>11</v>
      </c>
    </row>
    <row r="43" spans="2:9">
      <c r="B43" s="460"/>
      <c r="C43" s="460" t="s">
        <v>299</v>
      </c>
      <c r="D43" s="221" t="s">
        <v>512</v>
      </c>
      <c r="E43" s="12" t="s">
        <v>11</v>
      </c>
      <c r="F43" s="460"/>
      <c r="G43" s="460"/>
      <c r="H43" s="460"/>
      <c r="I43" s="460"/>
    </row>
    <row r="44" spans="2:9">
      <c r="C44" s="514" t="s">
        <v>514</v>
      </c>
      <c r="D44" s="57" t="s">
        <v>64</v>
      </c>
      <c r="E44" s="57" t="s">
        <v>11</v>
      </c>
    </row>
    <row r="45" spans="2:9">
      <c r="C45" s="514" t="s">
        <v>515</v>
      </c>
      <c r="D45" s="57" t="s">
        <v>518</v>
      </c>
      <c r="E45" s="57" t="s">
        <v>11</v>
      </c>
    </row>
    <row r="46" spans="2:9" s="497" customFormat="1">
      <c r="B46" s="222"/>
      <c r="C46" s="514" t="s">
        <v>516</v>
      </c>
      <c r="D46" s="57" t="s">
        <v>519</v>
      </c>
      <c r="E46" s="57" t="s">
        <v>11</v>
      </c>
      <c r="F46" s="222"/>
      <c r="G46" s="222"/>
      <c r="H46" s="222"/>
      <c r="I46" s="222"/>
    </row>
    <row r="47" spans="2:9">
      <c r="B47" s="497"/>
      <c r="C47" s="514" t="s">
        <v>543</v>
      </c>
      <c r="D47" s="57" t="s">
        <v>544</v>
      </c>
      <c r="E47" s="57" t="s">
        <v>11</v>
      </c>
      <c r="F47" s="497"/>
      <c r="G47" s="497"/>
      <c r="H47" s="497"/>
      <c r="I47" s="497"/>
    </row>
    <row r="48" spans="2:9">
      <c r="B48" s="460"/>
      <c r="C48" s="519" t="s">
        <v>517</v>
      </c>
      <c r="D48" s="221" t="s">
        <v>520</v>
      </c>
      <c r="E48" s="12" t="s">
        <v>11</v>
      </c>
      <c r="F48" s="460"/>
      <c r="G48" s="460"/>
      <c r="H48" s="460"/>
      <c r="I48" s="460"/>
    </row>
    <row r="49" spans="2:9">
      <c r="B49" s="526"/>
      <c r="C49" s="523" t="s">
        <v>553</v>
      </c>
      <c r="D49" s="525" t="s">
        <v>546</v>
      </c>
      <c r="E49" s="523" t="s">
        <v>11</v>
      </c>
      <c r="F49" s="527"/>
      <c r="G49" s="528" t="s">
        <v>140</v>
      </c>
      <c r="H49" s="527"/>
      <c r="I49" s="527"/>
    </row>
    <row r="50" spans="2:9">
      <c r="B50" s="522"/>
      <c r="C50" s="523" t="s">
        <v>554</v>
      </c>
      <c r="D50" s="525" t="s">
        <v>547</v>
      </c>
      <c r="E50" s="523" t="s">
        <v>11</v>
      </c>
      <c r="F50" s="522"/>
      <c r="G50" s="528" t="s">
        <v>140</v>
      </c>
      <c r="H50" s="522"/>
      <c r="I50" s="522"/>
    </row>
    <row r="51" spans="2:9">
      <c r="B51" s="524"/>
      <c r="C51" s="523" t="s">
        <v>555</v>
      </c>
      <c r="D51" s="525" t="s">
        <v>548</v>
      </c>
      <c r="E51" s="523" t="s">
        <v>11</v>
      </c>
      <c r="F51" s="522"/>
      <c r="G51" s="528" t="s">
        <v>140</v>
      </c>
      <c r="H51" s="524"/>
      <c r="I51" s="524"/>
    </row>
    <row r="52" spans="2:9">
      <c r="B52" s="520"/>
      <c r="C52" s="521" t="s">
        <v>556</v>
      </c>
      <c r="D52" s="12" t="s">
        <v>549</v>
      </c>
      <c r="E52" s="521" t="s">
        <v>11</v>
      </c>
      <c r="F52" s="520"/>
      <c r="G52" s="504" t="s">
        <v>140</v>
      </c>
      <c r="H52" s="520"/>
      <c r="I52" s="520"/>
    </row>
    <row r="53" spans="2:9">
      <c r="B53" s="499" t="s">
        <v>532</v>
      </c>
      <c r="C53" s="499" t="s">
        <v>529</v>
      </c>
      <c r="D53" s="499" t="s">
        <v>534</v>
      </c>
      <c r="E53" s="499" t="s">
        <v>533</v>
      </c>
    </row>
    <row r="54" spans="2:9">
      <c r="B54" s="499"/>
      <c r="C54" s="499" t="s">
        <v>530</v>
      </c>
      <c r="D54" s="499" t="s">
        <v>535</v>
      </c>
      <c r="E54" s="499" t="s">
        <v>533</v>
      </c>
    </row>
    <row r="55" spans="2:9">
      <c r="B55" s="499"/>
      <c r="C55" s="499" t="s">
        <v>531</v>
      </c>
      <c r="D55" s="499" t="s">
        <v>536</v>
      </c>
      <c r="E55" s="499" t="s">
        <v>533</v>
      </c>
    </row>
    <row r="56" spans="2:9">
      <c r="B56" s="499"/>
      <c r="C56" s="499" t="s">
        <v>537</v>
      </c>
      <c r="D56" s="499" t="s">
        <v>538</v>
      </c>
      <c r="E56" s="499" t="s">
        <v>533</v>
      </c>
    </row>
    <row r="57" spans="2:9">
      <c r="B57" s="463"/>
      <c r="C57" s="499" t="s">
        <v>539</v>
      </c>
      <c r="D57" s="499" t="s">
        <v>540</v>
      </c>
      <c r="E57" s="463" t="s">
        <v>533</v>
      </c>
    </row>
    <row r="58" spans="2:9">
      <c r="B58" s="463"/>
      <c r="C58" s="499" t="s">
        <v>541</v>
      </c>
      <c r="D58" s="499" t="s">
        <v>542</v>
      </c>
      <c r="E58" s="463" t="s">
        <v>533</v>
      </c>
    </row>
    <row r="59" spans="2:9">
      <c r="B59" s="523"/>
      <c r="C59" s="523" t="s">
        <v>550</v>
      </c>
      <c r="D59" s="523" t="s">
        <v>551</v>
      </c>
      <c r="E59" s="523" t="s">
        <v>533</v>
      </c>
      <c r="F59" s="522"/>
      <c r="G59" s="522"/>
      <c r="H59" s="52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A3" sqref="A3"/>
    </sheetView>
  </sheetViews>
  <sheetFormatPr defaultRowHeight="14.25"/>
  <cols>
    <col min="1" max="1" width="20.3984375" customWidth="1"/>
    <col min="2" max="7" width="12" customWidth="1"/>
  </cols>
  <sheetData>
    <row r="1" spans="1:22">
      <c r="A1" s="168" t="s">
        <v>195</v>
      </c>
      <c r="B1" s="161" t="s">
        <v>196</v>
      </c>
      <c r="C1" s="161"/>
      <c r="D1" s="161"/>
      <c r="E1" s="161"/>
      <c r="F1" s="161"/>
      <c r="G1" s="161"/>
      <c r="H1" s="161"/>
      <c r="I1" s="161"/>
      <c r="J1" s="136" t="s">
        <v>197</v>
      </c>
      <c r="P1" s="553" t="s">
        <v>198</v>
      </c>
      <c r="Q1" s="553"/>
    </row>
    <row r="2" spans="1:22">
      <c r="H2" s="161"/>
      <c r="I2" s="161"/>
      <c r="J2" s="77" t="s">
        <v>199</v>
      </c>
      <c r="K2" s="80">
        <v>41.868000000000002</v>
      </c>
      <c r="L2" s="77" t="s">
        <v>200</v>
      </c>
      <c r="P2" s="169" t="s">
        <v>201</v>
      </c>
      <c r="Q2" s="170">
        <v>2010</v>
      </c>
    </row>
    <row r="3" spans="1:22" ht="14.65" thickBot="1">
      <c r="A3" s="171" t="s">
        <v>202</v>
      </c>
      <c r="B3" s="183"/>
      <c r="H3" s="161"/>
      <c r="I3" s="161"/>
      <c r="J3" s="77" t="s">
        <v>203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204</v>
      </c>
      <c r="H4" s="161"/>
      <c r="I4" s="161"/>
      <c r="J4" s="56"/>
      <c r="K4" s="176"/>
      <c r="L4" s="56"/>
      <c r="P4" s="161" t="s">
        <v>205</v>
      </c>
      <c r="Q4" s="161"/>
    </row>
    <row r="5" spans="1:22" ht="14.65" thickBot="1">
      <c r="A5" s="177" t="s">
        <v>206</v>
      </c>
      <c r="H5" s="161"/>
      <c r="I5" s="178" t="s">
        <v>207</v>
      </c>
      <c r="J5" s="161"/>
    </row>
    <row r="6" spans="1:22" ht="14.6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206</v>
      </c>
    </row>
    <row r="7" spans="1:22" ht="14.65" thickBot="1">
      <c r="A7" s="182" t="s">
        <v>208</v>
      </c>
      <c r="B7" s="183" t="s">
        <v>209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210</v>
      </c>
      <c r="Q7" s="186"/>
      <c r="R7" s="186"/>
      <c r="S7" s="186"/>
    </row>
    <row r="8" spans="1:22" ht="14.65" thickBot="1">
      <c r="A8" s="182" t="s">
        <v>208</v>
      </c>
      <c r="B8" s="183" t="s">
        <v>211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212</v>
      </c>
      <c r="Q8" s="186"/>
      <c r="R8" s="186"/>
      <c r="S8" s="186"/>
    </row>
    <row r="9" spans="1:22" ht="14.65" thickBot="1">
      <c r="A9" s="182" t="s">
        <v>213</v>
      </c>
      <c r="B9" s="183" t="s">
        <v>209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214</v>
      </c>
      <c r="Q9" s="186"/>
      <c r="R9" s="186"/>
      <c r="S9" s="186"/>
    </row>
    <row r="10" spans="1:22" ht="14.65" thickBot="1">
      <c r="A10" s="182" t="s">
        <v>213</v>
      </c>
      <c r="B10" s="183" t="s">
        <v>211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215</v>
      </c>
      <c r="Q10" s="186"/>
      <c r="R10" s="186"/>
      <c r="S10" s="186"/>
    </row>
    <row r="11" spans="1:22" ht="14.65" thickBot="1">
      <c r="A11" s="182" t="s">
        <v>193</v>
      </c>
      <c r="B11" s="183" t="s">
        <v>209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4.65" thickBot="1">
      <c r="A12" s="182" t="s">
        <v>193</v>
      </c>
      <c r="B12" s="183" t="s">
        <v>211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4.65" thickBot="1">
      <c r="A13" s="182" t="s">
        <v>194</v>
      </c>
      <c r="B13" s="183" t="s">
        <v>209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4.65" thickBot="1">
      <c r="A14" s="182" t="s">
        <v>194</v>
      </c>
      <c r="B14" s="183" t="s">
        <v>211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4.65" thickBot="1">
      <c r="A16" s="189" t="s">
        <v>210</v>
      </c>
      <c r="B16" s="82"/>
      <c r="C16" s="82"/>
      <c r="D16" s="82"/>
      <c r="E16" s="82"/>
      <c r="F16" s="82"/>
      <c r="G16" s="82"/>
      <c r="H16" s="161"/>
      <c r="I16" s="178" t="s">
        <v>207</v>
      </c>
      <c r="J16" s="161"/>
      <c r="P16" t="s">
        <v>216</v>
      </c>
      <c r="V16" s="178" t="s">
        <v>217</v>
      </c>
    </row>
    <row r="17" spans="1:26" ht="14.6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4.65" thickBot="1">
      <c r="A18" s="182" t="s">
        <v>208</v>
      </c>
      <c r="B18" s="183" t="s">
        <v>209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4.65" thickBot="1">
      <c r="A19" s="182" t="s">
        <v>208</v>
      </c>
      <c r="B19" s="183" t="s">
        <v>211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4.65" thickBot="1">
      <c r="A20" s="182" t="s">
        <v>213</v>
      </c>
      <c r="B20" s="183" t="s">
        <v>209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4.65" thickBot="1">
      <c r="A21" s="182" t="s">
        <v>213</v>
      </c>
      <c r="B21" s="183" t="s">
        <v>211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4.65" thickBot="1">
      <c r="A22" s="182" t="s">
        <v>193</v>
      </c>
      <c r="B22" s="183" t="s">
        <v>209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4.65" thickBot="1">
      <c r="A23" s="182" t="s">
        <v>193</v>
      </c>
      <c r="B23" s="183" t="s">
        <v>211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4.65" thickBot="1">
      <c r="A24" s="182" t="s">
        <v>194</v>
      </c>
      <c r="B24" s="183" t="s">
        <v>209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4.65" thickBot="1">
      <c r="A25" s="182" t="s">
        <v>194</v>
      </c>
      <c r="B25" s="183" t="s">
        <v>211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4.65" thickBot="1">
      <c r="A26" s="177" t="s">
        <v>212</v>
      </c>
      <c r="H26" s="161"/>
      <c r="I26" s="178" t="s">
        <v>207</v>
      </c>
      <c r="J26" s="167"/>
      <c r="K26" s="155"/>
      <c r="L26" s="155"/>
      <c r="M26" s="155"/>
      <c r="N26" s="155"/>
      <c r="P26" t="s">
        <v>216</v>
      </c>
    </row>
    <row r="27" spans="1:26" ht="14.6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4.65" thickBot="1">
      <c r="A28" s="182" t="s">
        <v>208</v>
      </c>
      <c r="B28" s="183" t="s">
        <v>209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4.65" thickBot="1">
      <c r="A29" s="182" t="s">
        <v>208</v>
      </c>
      <c r="B29" s="183" t="s">
        <v>211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4.65" thickBot="1">
      <c r="A30" s="182" t="s">
        <v>213</v>
      </c>
      <c r="B30" s="183" t="s">
        <v>209</v>
      </c>
      <c r="C30" s="183" t="s">
        <v>218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4.65" thickBot="1">
      <c r="A31" s="182" t="s">
        <v>213</v>
      </c>
      <c r="B31" s="183" t="s">
        <v>211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4.65" thickBot="1">
      <c r="A32" s="182" t="s">
        <v>193</v>
      </c>
      <c r="B32" s="183" t="s">
        <v>209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4.65" thickBot="1">
      <c r="A33" s="182" t="s">
        <v>193</v>
      </c>
      <c r="B33" s="183" t="s">
        <v>211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4.65" thickBot="1">
      <c r="A34" s="182" t="s">
        <v>194</v>
      </c>
      <c r="B34" s="183" t="s">
        <v>209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4.65" thickBot="1">
      <c r="A35" s="182" t="s">
        <v>194</v>
      </c>
      <c r="B35" s="183" t="s">
        <v>211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4.65" thickBot="1">
      <c r="A37" s="189" t="s">
        <v>214</v>
      </c>
      <c r="B37" s="82"/>
      <c r="C37" s="82"/>
      <c r="D37" s="82"/>
      <c r="E37" s="82"/>
      <c r="F37" s="82"/>
      <c r="G37" s="82"/>
      <c r="H37" s="161"/>
      <c r="I37" s="178" t="s">
        <v>207</v>
      </c>
      <c r="J37" s="167"/>
      <c r="K37" s="155"/>
      <c r="L37" s="155"/>
      <c r="M37" s="155"/>
      <c r="N37" s="155"/>
      <c r="P37" t="s">
        <v>216</v>
      </c>
      <c r="V37" s="178" t="s">
        <v>217</v>
      </c>
    </row>
    <row r="38" spans="1:26" ht="14.6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4.65" thickBot="1">
      <c r="A39" s="182" t="s">
        <v>208</v>
      </c>
      <c r="B39" s="183" t="s">
        <v>209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4.65" thickBot="1">
      <c r="A40" s="182" t="s">
        <v>208</v>
      </c>
      <c r="B40" s="183" t="s">
        <v>211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4.65" thickBot="1">
      <c r="A41" s="182" t="s">
        <v>213</v>
      </c>
      <c r="B41" s="183" t="s">
        <v>209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4.65" thickBot="1">
      <c r="A42" s="182" t="s">
        <v>213</v>
      </c>
      <c r="B42" s="183" t="s">
        <v>211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4.65" thickBot="1">
      <c r="A43" s="182" t="s">
        <v>193</v>
      </c>
      <c r="B43" s="183" t="s">
        <v>209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4.65" thickBot="1">
      <c r="A44" s="182" t="s">
        <v>193</v>
      </c>
      <c r="B44" s="183" t="s">
        <v>211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4.65" thickBot="1">
      <c r="A45" s="182" t="s">
        <v>194</v>
      </c>
      <c r="B45" s="183" t="s">
        <v>209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4.65" thickBot="1">
      <c r="A46" s="182" t="s">
        <v>194</v>
      </c>
      <c r="B46" s="183" t="s">
        <v>211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4.65" thickBot="1">
      <c r="A48" s="177" t="s">
        <v>215</v>
      </c>
      <c r="H48" s="161"/>
      <c r="I48" s="178" t="s">
        <v>207</v>
      </c>
      <c r="J48" s="167"/>
      <c r="K48" s="155"/>
      <c r="L48" s="155"/>
      <c r="M48" s="155"/>
      <c r="N48" s="155"/>
      <c r="P48" t="s">
        <v>216</v>
      </c>
      <c r="V48" s="178" t="s">
        <v>217</v>
      </c>
    </row>
    <row r="49" spans="1:26" ht="14.6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4.65" thickBot="1">
      <c r="A50" s="182" t="s">
        <v>208</v>
      </c>
      <c r="B50" s="183" t="s">
        <v>209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4.65" thickBot="1">
      <c r="A51" s="182" t="s">
        <v>208</v>
      </c>
      <c r="B51" s="183" t="s">
        <v>211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4.65" thickBot="1">
      <c r="A52" s="182" t="s">
        <v>213</v>
      </c>
      <c r="B52" s="183" t="s">
        <v>209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4.65" thickBot="1">
      <c r="A53" s="182" t="s">
        <v>213</v>
      </c>
      <c r="B53" s="183" t="s">
        <v>211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4.65" thickBot="1">
      <c r="A54" s="182" t="s">
        <v>193</v>
      </c>
      <c r="B54" s="183" t="s">
        <v>209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4.65" thickBot="1">
      <c r="A55" s="182" t="s">
        <v>193</v>
      </c>
      <c r="B55" s="183" t="s">
        <v>211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4.65" thickBot="1">
      <c r="A56" s="182" t="s">
        <v>194</v>
      </c>
      <c r="B56" s="183" t="s">
        <v>209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4.65" thickBot="1">
      <c r="A57" s="182" t="s">
        <v>194</v>
      </c>
      <c r="B57" s="183" t="s">
        <v>211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1">
    <tabColor rgb="FFFF0000"/>
  </sheetPr>
  <dimension ref="A1:AQ110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P70" sqref="P70"/>
    </sheetView>
  </sheetViews>
  <sheetFormatPr defaultColWidth="9.1328125" defaultRowHeight="13.15"/>
  <cols>
    <col min="1" max="1" width="38.1328125" style="426" customWidth="1"/>
    <col min="2" max="2" width="13" style="422" bestFit="1" customWidth="1"/>
    <col min="3" max="4" width="7.59765625" style="427" bestFit="1" customWidth="1"/>
    <col min="5" max="5" width="9.1328125" style="427"/>
    <col min="6" max="6" width="6.1328125" style="428" customWidth="1"/>
    <col min="7" max="7" width="5.86328125" style="428" bestFit="1" customWidth="1"/>
    <col min="8" max="8" width="7.3984375" style="427" bestFit="1" customWidth="1"/>
    <col min="9" max="9" width="6.1328125" style="428" bestFit="1" customWidth="1"/>
    <col min="10" max="10" width="6" style="428" bestFit="1" customWidth="1"/>
    <col min="11" max="11" width="6.86328125" style="428" bestFit="1" customWidth="1"/>
    <col min="12" max="12" width="8.73046875" style="424" bestFit="1" customWidth="1"/>
    <col min="13" max="13" width="8.1328125" style="423" bestFit="1" customWidth="1"/>
    <col min="14" max="14" width="5.265625" style="423" customWidth="1"/>
    <col min="15" max="15" width="7.3984375" style="423" customWidth="1"/>
    <col min="16" max="16" width="7.3984375" style="423" bestFit="1" customWidth="1"/>
    <col min="17" max="17" width="8.1328125" style="423" bestFit="1" customWidth="1"/>
    <col min="18" max="18" width="7.265625" style="423" bestFit="1" customWidth="1"/>
    <col min="19" max="19" width="7.3984375" style="423" bestFit="1" customWidth="1"/>
    <col min="20" max="20" width="8.3984375" style="423" bestFit="1" customWidth="1"/>
    <col min="21" max="21" width="6.86328125" style="423" bestFit="1" customWidth="1"/>
    <col min="22" max="24" width="5.3984375" style="423" customWidth="1"/>
    <col min="25" max="25" width="5.3984375" style="428" customWidth="1"/>
    <col min="26" max="26" width="8.1328125" style="425" bestFit="1" customWidth="1"/>
    <col min="27" max="27" width="6.73046875" style="424" bestFit="1" customWidth="1"/>
    <col min="28" max="29" width="5.59765625" style="423" customWidth="1"/>
    <col min="30" max="30" width="8.73046875" style="423" bestFit="1" customWidth="1"/>
    <col min="31" max="31" width="5.59765625" style="423" customWidth="1"/>
    <col min="32" max="32" width="5.86328125" style="423" bestFit="1" customWidth="1"/>
    <col min="33" max="33" width="7" style="423" customWidth="1"/>
    <col min="34" max="36" width="5.59765625" style="423" customWidth="1"/>
    <col min="37" max="37" width="8.73046875" style="425" bestFit="1" customWidth="1"/>
    <col min="38" max="38" width="4.3984375" style="429" bestFit="1" customWidth="1"/>
    <col min="39" max="39" width="9.265625" style="423" bestFit="1" customWidth="1"/>
    <col min="40" max="16384" width="9.1328125" style="422"/>
  </cols>
  <sheetData>
    <row r="1" spans="1:43" s="283" customFormat="1" ht="105.75" customHeight="1" thickBot="1">
      <c r="A1" s="273" t="s">
        <v>323</v>
      </c>
      <c r="B1" s="274" t="s">
        <v>324</v>
      </c>
      <c r="C1" s="275" t="s">
        <v>325</v>
      </c>
      <c r="D1" s="276" t="s">
        <v>326</v>
      </c>
      <c r="E1" s="277" t="s">
        <v>327</v>
      </c>
      <c r="F1" s="278" t="s">
        <v>328</v>
      </c>
      <c r="G1" s="278" t="s">
        <v>329</v>
      </c>
      <c r="H1" s="279" t="s">
        <v>330</v>
      </c>
      <c r="I1" s="276" t="s">
        <v>331</v>
      </c>
      <c r="J1" s="277" t="s">
        <v>332</v>
      </c>
      <c r="K1" s="277" t="s">
        <v>333</v>
      </c>
      <c r="L1" s="279" t="s">
        <v>334</v>
      </c>
      <c r="M1" s="276" t="s">
        <v>335</v>
      </c>
      <c r="N1" s="277" t="s">
        <v>336</v>
      </c>
      <c r="O1" s="277" t="s">
        <v>337</v>
      </c>
      <c r="P1" s="277" t="s">
        <v>338</v>
      </c>
      <c r="Q1" s="277" t="s">
        <v>339</v>
      </c>
      <c r="R1" s="277" t="s">
        <v>340</v>
      </c>
      <c r="S1" s="277" t="s">
        <v>341</v>
      </c>
      <c r="T1" s="277" t="s">
        <v>342</v>
      </c>
      <c r="U1" s="277" t="s">
        <v>343</v>
      </c>
      <c r="V1" s="278" t="s">
        <v>344</v>
      </c>
      <c r="W1" s="278" t="s">
        <v>345</v>
      </c>
      <c r="X1" s="278" t="s">
        <v>346</v>
      </c>
      <c r="Y1" s="277" t="s">
        <v>347</v>
      </c>
      <c r="Z1" s="279" t="s">
        <v>348</v>
      </c>
      <c r="AA1" s="280" t="s">
        <v>349</v>
      </c>
      <c r="AB1" s="281" t="s">
        <v>350</v>
      </c>
      <c r="AC1" s="277" t="s">
        <v>351</v>
      </c>
      <c r="AD1" s="277" t="s">
        <v>352</v>
      </c>
      <c r="AE1" s="277" t="s">
        <v>353</v>
      </c>
      <c r="AF1" s="277" t="s">
        <v>354</v>
      </c>
      <c r="AG1" s="277" t="s">
        <v>355</v>
      </c>
      <c r="AH1" s="277" t="s">
        <v>356</v>
      </c>
      <c r="AI1" s="278" t="s">
        <v>357</v>
      </c>
      <c r="AJ1" s="279" t="s">
        <v>358</v>
      </c>
      <c r="AK1" s="279" t="s">
        <v>359</v>
      </c>
      <c r="AL1" s="280" t="s">
        <v>360</v>
      </c>
      <c r="AM1" s="282" t="s">
        <v>361</v>
      </c>
    </row>
    <row r="2" spans="1:43" s="298" customFormat="1" ht="12.75" customHeight="1">
      <c r="A2" s="284" t="s">
        <v>362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363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364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365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366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367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368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369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370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371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372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373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374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375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370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376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377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378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373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379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380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381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382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383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384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385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389</v>
      </c>
      <c r="B29" s="274" t="s">
        <v>324</v>
      </c>
      <c r="C29" s="275" t="s">
        <v>325</v>
      </c>
      <c r="D29" s="276" t="s">
        <v>326</v>
      </c>
      <c r="E29" s="277" t="s">
        <v>327</v>
      </c>
      <c r="F29" s="278" t="s">
        <v>328</v>
      </c>
      <c r="G29" s="278" t="s">
        <v>329</v>
      </c>
      <c r="H29" s="279" t="s">
        <v>330</v>
      </c>
      <c r="I29" s="276" t="s">
        <v>331</v>
      </c>
      <c r="J29" s="277" t="s">
        <v>332</v>
      </c>
      <c r="K29" s="277" t="s">
        <v>333</v>
      </c>
      <c r="L29" s="279" t="s">
        <v>334</v>
      </c>
      <c r="M29" s="276" t="s">
        <v>335</v>
      </c>
      <c r="N29" s="277" t="s">
        <v>336</v>
      </c>
      <c r="O29" s="277" t="s">
        <v>337</v>
      </c>
      <c r="P29" s="277" t="s">
        <v>338</v>
      </c>
      <c r="Q29" s="277" t="s">
        <v>339</v>
      </c>
      <c r="R29" s="277" t="s">
        <v>340</v>
      </c>
      <c r="S29" s="277" t="s">
        <v>341</v>
      </c>
      <c r="T29" s="277" t="s">
        <v>342</v>
      </c>
      <c r="U29" s="277" t="s">
        <v>343</v>
      </c>
      <c r="V29" s="278" t="s">
        <v>344</v>
      </c>
      <c r="W29" s="278" t="s">
        <v>345</v>
      </c>
      <c r="X29" s="278" t="s">
        <v>346</v>
      </c>
      <c r="Y29" s="277" t="s">
        <v>347</v>
      </c>
      <c r="Z29" s="279" t="s">
        <v>348</v>
      </c>
      <c r="AA29" s="280" t="s">
        <v>349</v>
      </c>
      <c r="AB29" s="281" t="s">
        <v>350</v>
      </c>
      <c r="AC29" s="277" t="s">
        <v>351</v>
      </c>
      <c r="AD29" s="277" t="s">
        <v>352</v>
      </c>
      <c r="AE29" s="277" t="s">
        <v>353</v>
      </c>
      <c r="AF29" s="277" t="s">
        <v>354</v>
      </c>
      <c r="AG29" s="277" t="s">
        <v>355</v>
      </c>
      <c r="AH29" s="277" t="s">
        <v>356</v>
      </c>
      <c r="AI29" s="278" t="s">
        <v>357</v>
      </c>
      <c r="AJ29" s="279" t="s">
        <v>358</v>
      </c>
      <c r="AK29" s="279" t="s">
        <v>359</v>
      </c>
      <c r="AL29" s="280" t="s">
        <v>360</v>
      </c>
      <c r="AM29" s="282" t="s">
        <v>361</v>
      </c>
    </row>
    <row r="30" spans="1:40" s="298" customFormat="1" ht="12.75" customHeight="1">
      <c r="A30" s="284" t="s">
        <v>362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363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364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365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366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367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368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369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370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371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372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373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374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375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370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376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377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378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373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379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380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381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382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383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384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385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390</v>
      </c>
      <c r="B57" s="274" t="s">
        <v>324</v>
      </c>
      <c r="C57" s="275" t="s">
        <v>325</v>
      </c>
      <c r="D57" s="276" t="s">
        <v>326</v>
      </c>
      <c r="E57" s="277" t="s">
        <v>327</v>
      </c>
      <c r="F57" s="278" t="s">
        <v>328</v>
      </c>
      <c r="G57" s="278" t="s">
        <v>329</v>
      </c>
      <c r="H57" s="279" t="s">
        <v>330</v>
      </c>
      <c r="I57" s="276" t="s">
        <v>331</v>
      </c>
      <c r="J57" s="277" t="s">
        <v>332</v>
      </c>
      <c r="K57" s="277" t="s">
        <v>333</v>
      </c>
      <c r="L57" s="279" t="s">
        <v>334</v>
      </c>
      <c r="M57" s="276" t="s">
        <v>335</v>
      </c>
      <c r="N57" s="277" t="s">
        <v>336</v>
      </c>
      <c r="O57" s="277" t="s">
        <v>337</v>
      </c>
      <c r="P57" s="277" t="s">
        <v>338</v>
      </c>
      <c r="Q57" s="277" t="s">
        <v>339</v>
      </c>
      <c r="R57" s="277" t="s">
        <v>340</v>
      </c>
      <c r="S57" s="277" t="s">
        <v>341</v>
      </c>
      <c r="T57" s="277" t="s">
        <v>342</v>
      </c>
      <c r="U57" s="277" t="s">
        <v>343</v>
      </c>
      <c r="V57" s="278" t="s">
        <v>344</v>
      </c>
      <c r="W57" s="278" t="s">
        <v>345</v>
      </c>
      <c r="X57" s="278" t="s">
        <v>346</v>
      </c>
      <c r="Y57" s="277" t="s">
        <v>347</v>
      </c>
      <c r="Z57" s="279" t="s">
        <v>348</v>
      </c>
      <c r="AA57" s="280" t="s">
        <v>349</v>
      </c>
      <c r="AB57" s="281" t="s">
        <v>350</v>
      </c>
      <c r="AC57" s="277" t="s">
        <v>351</v>
      </c>
      <c r="AD57" s="277" t="s">
        <v>352</v>
      </c>
      <c r="AE57" s="277" t="s">
        <v>353</v>
      </c>
      <c r="AF57" s="277" t="s">
        <v>354</v>
      </c>
      <c r="AG57" s="277" t="s">
        <v>355</v>
      </c>
      <c r="AH57" s="277" t="s">
        <v>356</v>
      </c>
      <c r="AI57" s="278" t="s">
        <v>357</v>
      </c>
      <c r="AJ57" s="279" t="s">
        <v>358</v>
      </c>
      <c r="AK57" s="279" t="s">
        <v>359</v>
      </c>
      <c r="AL57" s="280" t="s">
        <v>360</v>
      </c>
      <c r="AM57" s="282" t="s">
        <v>361</v>
      </c>
    </row>
    <row r="58" spans="1:41" s="431" customFormat="1" ht="12.75" customHeight="1">
      <c r="A58" s="284" t="s">
        <v>362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363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364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365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366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367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368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369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370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371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372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373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374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375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370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376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377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378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373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379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380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381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382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383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384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385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6.25" thickBot="1">
      <c r="A85" s="273" t="s">
        <v>445</v>
      </c>
      <c r="B85" s="274" t="s">
        <v>324</v>
      </c>
      <c r="C85" s="275" t="s">
        <v>325</v>
      </c>
      <c r="D85" s="276" t="s">
        <v>326</v>
      </c>
      <c r="E85" s="277" t="s">
        <v>327</v>
      </c>
      <c r="F85" s="278" t="s">
        <v>328</v>
      </c>
      <c r="G85" s="278" t="s">
        <v>329</v>
      </c>
      <c r="H85" s="279" t="s">
        <v>330</v>
      </c>
      <c r="I85" s="276" t="s">
        <v>331</v>
      </c>
      <c r="J85" s="277" t="s">
        <v>332</v>
      </c>
      <c r="K85" s="277" t="s">
        <v>333</v>
      </c>
      <c r="L85" s="279" t="s">
        <v>334</v>
      </c>
      <c r="M85" s="276" t="s">
        <v>335</v>
      </c>
      <c r="N85" s="277" t="s">
        <v>336</v>
      </c>
      <c r="O85" s="277" t="s">
        <v>337</v>
      </c>
      <c r="P85" s="277" t="s">
        <v>338</v>
      </c>
      <c r="Q85" s="277" t="s">
        <v>339</v>
      </c>
      <c r="R85" s="277" t="s">
        <v>340</v>
      </c>
      <c r="S85" s="277" t="s">
        <v>341</v>
      </c>
      <c r="T85" s="277" t="s">
        <v>342</v>
      </c>
      <c r="U85" s="277" t="s">
        <v>343</v>
      </c>
      <c r="V85" s="278" t="s">
        <v>344</v>
      </c>
      <c r="W85" s="278" t="s">
        <v>345</v>
      </c>
      <c r="X85" s="278" t="s">
        <v>346</v>
      </c>
      <c r="Y85" s="277" t="s">
        <v>347</v>
      </c>
      <c r="Z85" s="279" t="s">
        <v>348</v>
      </c>
      <c r="AA85" s="280" t="s">
        <v>349</v>
      </c>
      <c r="AB85" s="281" t="s">
        <v>350</v>
      </c>
      <c r="AC85" s="277" t="s">
        <v>351</v>
      </c>
      <c r="AD85" s="277" t="s">
        <v>352</v>
      </c>
      <c r="AE85" s="277" t="s">
        <v>353</v>
      </c>
      <c r="AF85" s="277" t="s">
        <v>354</v>
      </c>
      <c r="AG85" s="277" t="s">
        <v>355</v>
      </c>
      <c r="AH85" s="277" t="s">
        <v>356</v>
      </c>
      <c r="AI85" s="278" t="s">
        <v>357</v>
      </c>
      <c r="AJ85" s="279" t="s">
        <v>358</v>
      </c>
      <c r="AK85" s="279" t="s">
        <v>359</v>
      </c>
      <c r="AL85" s="280" t="s">
        <v>360</v>
      </c>
      <c r="AM85" s="282" t="s">
        <v>361</v>
      </c>
    </row>
    <row r="86" spans="1:41">
      <c r="A86" s="284" t="s">
        <v>362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363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7">
        <v>27.322662714563993</v>
      </c>
      <c r="AE87" s="307"/>
      <c r="AF87" s="307"/>
      <c r="AG87" s="477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364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365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366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367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368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369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370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371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372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373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374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375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370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376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377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378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373</v>
      </c>
      <c r="B104" s="300"/>
      <c r="C104" s="301"/>
      <c r="D104" s="491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379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90" t="s">
        <v>380</v>
      </c>
      <c r="B106" s="495"/>
      <c r="C106" s="478">
        <v>15.165173583806995</v>
      </c>
      <c r="D106" s="489">
        <v>-9.8998550000000005</v>
      </c>
      <c r="E106" s="484">
        <v>25.065028583806995</v>
      </c>
      <c r="F106" s="475">
        <v>0</v>
      </c>
      <c r="G106" s="475">
        <v>0</v>
      </c>
      <c r="H106" s="472">
        <v>0</v>
      </c>
      <c r="I106" s="489">
        <v>0</v>
      </c>
      <c r="J106" s="484">
        <v>0</v>
      </c>
      <c r="K106" s="484">
        <v>0</v>
      </c>
      <c r="L106" s="472">
        <v>-17.772607549625931</v>
      </c>
      <c r="M106" s="484">
        <v>0</v>
      </c>
      <c r="N106" s="484">
        <v>0</v>
      </c>
      <c r="O106" s="484">
        <v>0.57492013333333336</v>
      </c>
      <c r="P106" s="484">
        <v>310.34640000000002</v>
      </c>
      <c r="Q106" s="484">
        <v>-309.67019999999997</v>
      </c>
      <c r="R106" s="484">
        <v>1.8791595231638418</v>
      </c>
      <c r="S106" s="484">
        <v>0</v>
      </c>
      <c r="T106" s="484">
        <v>-5.7377136223161358</v>
      </c>
      <c r="U106" s="484">
        <v>-15.165173583806995</v>
      </c>
      <c r="V106" s="475">
        <v>0</v>
      </c>
      <c r="W106" s="475">
        <v>0</v>
      </c>
      <c r="X106" s="475">
        <v>0</v>
      </c>
      <c r="Y106" s="484">
        <v>0</v>
      </c>
      <c r="Z106" s="472">
        <v>0</v>
      </c>
      <c r="AA106" s="483">
        <v>-634.77495461986473</v>
      </c>
      <c r="AB106" s="488">
        <v>-69.358155996860006</v>
      </c>
      <c r="AC106" s="484">
        <v>-565.277794202</v>
      </c>
      <c r="AD106" s="484">
        <v>0</v>
      </c>
      <c r="AE106" s="393">
        <v>0</v>
      </c>
      <c r="AF106" s="393">
        <v>0</v>
      </c>
      <c r="AG106" s="393">
        <v>0</v>
      </c>
      <c r="AH106" s="489">
        <v>-0.13900442100480001</v>
      </c>
      <c r="AI106" s="475">
        <v>0</v>
      </c>
      <c r="AJ106" s="482">
        <v>0</v>
      </c>
      <c r="AK106" s="472">
        <v>634.77495461986473</v>
      </c>
      <c r="AL106" s="483">
        <v>0</v>
      </c>
      <c r="AM106" s="474">
        <v>-2.6074339658189363</v>
      </c>
    </row>
    <row r="107" spans="1:39">
      <c r="A107" s="347" t="s">
        <v>381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382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383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384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2">
    <tabColor theme="0" tint="-0.499984740745262"/>
  </sheetPr>
  <dimension ref="A1:C2"/>
  <sheetViews>
    <sheetView workbookViewId="0">
      <selection activeCell="N37" sqref="N37"/>
    </sheetView>
  </sheetViews>
  <sheetFormatPr defaultColWidth="9.1328125" defaultRowHeight="14.25"/>
  <cols>
    <col min="1" max="16384" width="9.1328125" style="265"/>
  </cols>
  <sheetData>
    <row r="1" spans="1:3">
      <c r="A1" s="168" t="s">
        <v>405</v>
      </c>
    </row>
    <row r="2" spans="1:3">
      <c r="A2" s="265" t="s">
        <v>203</v>
      </c>
      <c r="B2" s="265">
        <v>4.1868000000000002E-2</v>
      </c>
      <c r="C2" s="26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AC62"/>
  <sheetViews>
    <sheetView tabSelected="1" workbookViewId="0">
      <selection activeCell="E4" sqref="E4"/>
    </sheetView>
  </sheetViews>
  <sheetFormatPr defaultColWidth="9.1328125" defaultRowHeight="14.25"/>
  <cols>
    <col min="1" max="1" width="9.1328125" style="58"/>
    <col min="2" max="2" width="23.59765625" style="58" bestFit="1" customWidth="1"/>
    <col min="3" max="3" width="34.1328125" style="58" bestFit="1" customWidth="1"/>
    <col min="4" max="4" width="10.86328125" style="58" bestFit="1" customWidth="1"/>
    <col min="5" max="14" width="10.59765625" style="58" customWidth="1"/>
    <col min="15" max="21" width="9.1328125" style="58"/>
    <col min="22" max="22" width="16" style="58" bestFit="1" customWidth="1"/>
    <col min="23" max="23" width="19.3984375" style="58" customWidth="1"/>
    <col min="24" max="24" width="38.59765625" style="58" bestFit="1" customWidth="1"/>
    <col min="25" max="16384" width="9.1328125" style="58"/>
  </cols>
  <sheetData>
    <row r="2" spans="2:29" ht="18">
      <c r="B2" s="18" t="s">
        <v>188</v>
      </c>
      <c r="C2" s="19"/>
      <c r="D2" s="20" t="s">
        <v>321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9">
      <c r="B3" s="22" t="s">
        <v>2</v>
      </c>
      <c r="C3" s="22" t="s">
        <v>3</v>
      </c>
      <c r="D3" s="36" t="s">
        <v>81</v>
      </c>
      <c r="E3" s="23" t="s">
        <v>561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185</v>
      </c>
      <c r="N3" s="23"/>
      <c r="O3" s="23"/>
      <c r="P3" s="1"/>
      <c r="Q3" s="1"/>
      <c r="V3" s="14" t="s">
        <v>0</v>
      </c>
      <c r="W3" s="14"/>
      <c r="X3" s="15"/>
      <c r="Y3" s="15"/>
      <c r="Z3" s="15"/>
      <c r="AA3" s="15"/>
      <c r="AB3" s="15"/>
      <c r="AC3" s="15"/>
    </row>
    <row r="4" spans="2:29" ht="26.6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  <c r="V4" s="13" t="s">
        <v>1</v>
      </c>
      <c r="W4" s="13" t="s">
        <v>2</v>
      </c>
      <c r="X4" s="13" t="s">
        <v>3</v>
      </c>
      <c r="Y4" s="13" t="s">
        <v>4</v>
      </c>
      <c r="Z4" s="13" t="s">
        <v>5</v>
      </c>
      <c r="AA4" s="13" t="s">
        <v>6</v>
      </c>
      <c r="AB4" s="13" t="s">
        <v>7</v>
      </c>
      <c r="AC4" s="13" t="s">
        <v>8</v>
      </c>
    </row>
    <row r="5" spans="2:29">
      <c r="B5" s="25" t="str">
        <f>Imports_Fossil!W11</f>
        <v>IMPOILCRD</v>
      </c>
      <c r="C5" s="17" t="str">
        <f>Imports_Fossil!X11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411</v>
      </c>
      <c r="N5" s="128"/>
      <c r="O5" s="128"/>
      <c r="P5" s="17"/>
      <c r="Q5" s="1"/>
      <c r="V5" s="4" t="s">
        <v>28</v>
      </c>
      <c r="W5" s="4" t="s">
        <v>29</v>
      </c>
      <c r="X5" s="4" t="s">
        <v>30</v>
      </c>
      <c r="Y5" s="4" t="s">
        <v>11</v>
      </c>
      <c r="Z5" s="2"/>
      <c r="AA5" s="3" t="s">
        <v>140</v>
      </c>
      <c r="AB5" s="502"/>
      <c r="AC5" s="2"/>
    </row>
    <row r="6" spans="2:29">
      <c r="B6" s="25" t="str">
        <f>Imports_Fossil!W5</f>
        <v>IMPGASNAT_UK</v>
      </c>
      <c r="C6" s="25" t="str">
        <f>Imports_Fossil!X5</f>
        <v>Import of Natural Gas from UK</v>
      </c>
      <c r="D6" s="25" t="str">
        <f>Commodities!C4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411</v>
      </c>
      <c r="N6" s="128"/>
      <c r="O6" s="128"/>
      <c r="P6" s="17"/>
      <c r="Q6" s="17"/>
      <c r="V6" s="2"/>
      <c r="W6" s="4" t="s">
        <v>31</v>
      </c>
      <c r="X6" s="4" t="s">
        <v>32</v>
      </c>
      <c r="Y6" s="4" t="s">
        <v>11</v>
      </c>
      <c r="Z6" s="2"/>
      <c r="AA6" s="3"/>
      <c r="AB6" s="8"/>
      <c r="AC6" s="2"/>
    </row>
    <row r="7" spans="2:29">
      <c r="B7" s="124" t="str">
        <f>Imports_Fossil!W8</f>
        <v>IMPCOAHAR</v>
      </c>
      <c r="C7" s="124" t="str">
        <f>Imports_Fossil!X8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411</v>
      </c>
      <c r="N7" s="130"/>
      <c r="O7" s="130"/>
      <c r="P7" s="17"/>
      <c r="Q7" s="17"/>
      <c r="V7" s="2"/>
      <c r="W7" s="4" t="s">
        <v>33</v>
      </c>
      <c r="X7" s="4" t="s">
        <v>34</v>
      </c>
      <c r="Y7" s="4" t="s">
        <v>11</v>
      </c>
      <c r="Z7" s="2"/>
      <c r="AA7" s="3"/>
      <c r="AB7" s="8"/>
      <c r="AC7" s="2"/>
    </row>
    <row r="8" spans="2:29">
      <c r="B8" s="25" t="str">
        <f>Imports_Fossil!W6</f>
        <v>IMPCOABIT</v>
      </c>
      <c r="C8" s="17" t="str">
        <f>Imports_Fossil!X6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  <c r="V8" s="2"/>
      <c r="W8" s="4" t="s">
        <v>35</v>
      </c>
      <c r="X8" s="4" t="s">
        <v>36</v>
      </c>
      <c r="Y8" s="4" t="s">
        <v>11</v>
      </c>
      <c r="Z8" s="2"/>
      <c r="AA8" s="3"/>
      <c r="AB8" s="8"/>
      <c r="AC8" s="2"/>
    </row>
    <row r="9" spans="2:29">
      <c r="B9" s="25" t="str">
        <f>Imports_Fossil!W7</f>
        <v>IMPCOACOK</v>
      </c>
      <c r="C9" s="17" t="str">
        <f>Imports_Fossil!X7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  <c r="V9" s="2"/>
      <c r="W9" s="4" t="s">
        <v>37</v>
      </c>
      <c r="X9" s="4" t="s">
        <v>38</v>
      </c>
      <c r="Y9" s="4" t="s">
        <v>11</v>
      </c>
      <c r="Z9" s="2"/>
      <c r="AA9" s="3"/>
      <c r="AB9" s="8"/>
      <c r="AC9" s="2"/>
    </row>
    <row r="10" spans="2:29">
      <c r="B10" s="25" t="str">
        <f>Imports_Fossil!W9</f>
        <v>IMPCOALIG</v>
      </c>
      <c r="C10" s="17" t="str">
        <f>Imports_Fossil!X9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  <c r="V10" s="2"/>
      <c r="W10" s="4" t="s">
        <v>39</v>
      </c>
      <c r="X10" s="4" t="s">
        <v>40</v>
      </c>
      <c r="Y10" s="4" t="s">
        <v>11</v>
      </c>
      <c r="Z10" s="2"/>
      <c r="AA10" s="3" t="s">
        <v>140</v>
      </c>
      <c r="AB10" s="8"/>
      <c r="AC10" s="2"/>
    </row>
    <row r="11" spans="2:29">
      <c r="B11" s="25" t="str">
        <f>Imports_Fossil!W10</f>
        <v>IMPLNG_GLOBAL</v>
      </c>
      <c r="C11" s="17" t="str">
        <f>Imports_Fossil!X10</f>
        <v>Import of Liquified Natural Gas</v>
      </c>
      <c r="D11" s="17" t="str">
        <f>Commodities!C5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  <c r="V11" s="2"/>
      <c r="W11" s="4" t="s">
        <v>41</v>
      </c>
      <c r="X11" s="4" t="s">
        <v>42</v>
      </c>
      <c r="Y11" s="4" t="s">
        <v>11</v>
      </c>
      <c r="Z11" s="2"/>
      <c r="AA11" s="3"/>
      <c r="AB11" s="8"/>
      <c r="AC11" s="2"/>
    </row>
    <row r="12" spans="2:29">
      <c r="B12" s="25" t="str">
        <f>Imports_Fossil!W12</f>
        <v>IMPOILDST</v>
      </c>
      <c r="C12" s="17" t="str">
        <f>Imports_Fossil!X12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  <c r="V12" s="2"/>
      <c r="W12" s="4" t="s">
        <v>43</v>
      </c>
      <c r="X12" s="4" t="s">
        <v>44</v>
      </c>
      <c r="Y12" s="4" t="s">
        <v>11</v>
      </c>
      <c r="Z12" s="2"/>
      <c r="AA12" s="3"/>
      <c r="AB12" s="8"/>
      <c r="AC12" s="2"/>
    </row>
    <row r="13" spans="2:29">
      <c r="B13" s="25" t="str">
        <f>Imports_Fossil!W13</f>
        <v>IMPOILGSL</v>
      </c>
      <c r="C13" s="17" t="str">
        <f>Imports_Fossil!X13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  <c r="V13" s="2"/>
      <c r="W13" s="4" t="s">
        <v>45</v>
      </c>
      <c r="X13" s="4" t="s">
        <v>46</v>
      </c>
      <c r="Y13" s="4" t="s">
        <v>11</v>
      </c>
      <c r="Z13" s="2"/>
      <c r="AA13" s="3"/>
      <c r="AB13" s="8"/>
      <c r="AC13" s="2"/>
    </row>
    <row r="14" spans="2:29">
      <c r="B14" s="25" t="str">
        <f>Imports_Fossil!W14</f>
        <v>IMPOILHFO</v>
      </c>
      <c r="C14" s="17" t="str">
        <f>Imports_Fossil!X14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  <c r="V14" s="2"/>
      <c r="W14" s="4" t="s">
        <v>47</v>
      </c>
      <c r="X14" s="4" t="s">
        <v>48</v>
      </c>
      <c r="Y14" s="4" t="s">
        <v>11</v>
      </c>
      <c r="Z14" s="2"/>
      <c r="AA14" s="3"/>
      <c r="AB14" s="8"/>
      <c r="AC14" s="2"/>
    </row>
    <row r="15" spans="2:29">
      <c r="B15" s="25" t="str">
        <f>Imports_Fossil!W15</f>
        <v>IMPOILKER</v>
      </c>
      <c r="C15" s="17" t="str">
        <f>Imports_Fossil!X15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  <c r="V15" s="2"/>
      <c r="W15" s="4" t="s">
        <v>49</v>
      </c>
      <c r="X15" s="4" t="s">
        <v>50</v>
      </c>
      <c r="Y15" s="4" t="s">
        <v>11</v>
      </c>
      <c r="Z15" s="2"/>
      <c r="AA15" s="3"/>
      <c r="AB15" s="8"/>
      <c r="AC15" s="2"/>
    </row>
    <row r="16" spans="2:29" s="62" customFormat="1">
      <c r="B16" s="25" t="str">
        <f>Imports_Fossil!W16</f>
        <v>IMPOILLPG</v>
      </c>
      <c r="C16" s="25" t="str">
        <f>Imports_Fossil!X16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  <c r="V16" s="10"/>
      <c r="W16" s="5" t="s">
        <v>51</v>
      </c>
      <c r="X16" s="5" t="s">
        <v>52</v>
      </c>
      <c r="Y16" s="5" t="s">
        <v>11</v>
      </c>
      <c r="Z16" s="10"/>
      <c r="AA16" s="8"/>
      <c r="AB16" s="8"/>
      <c r="AC16" s="10"/>
    </row>
    <row r="17" spans="2:29">
      <c r="B17" s="25" t="str">
        <f>Imports_Fossil!W17</f>
        <v>IMPOILCOK</v>
      </c>
      <c r="C17" s="25" t="str">
        <f>Imports_Fossil!X17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  <c r="V17" s="10"/>
      <c r="W17" s="11" t="s">
        <v>162</v>
      </c>
      <c r="X17" s="11" t="s">
        <v>163</v>
      </c>
      <c r="Y17" s="5" t="s">
        <v>11</v>
      </c>
      <c r="Z17" s="10"/>
      <c r="AA17" s="8"/>
      <c r="AB17" s="8"/>
      <c r="AC17" s="10"/>
    </row>
    <row r="18" spans="2:29">
      <c r="B18" s="28" t="str">
        <f>Imports_Fossil!W18</f>
        <v>IMPNUCU</v>
      </c>
      <c r="C18" s="28" t="str">
        <f>Imports_Fossil!X18</f>
        <v>Import of Uranium</v>
      </c>
      <c r="D18" s="28" t="s">
        <v>408</v>
      </c>
      <c r="E18" s="29">
        <v>2</v>
      </c>
      <c r="F18" s="29"/>
      <c r="G18" s="29"/>
      <c r="H18" s="466"/>
      <c r="I18" s="29"/>
      <c r="J18" s="29"/>
      <c r="K18" s="29"/>
      <c r="L18" s="29"/>
      <c r="M18" s="132"/>
      <c r="N18" s="132"/>
      <c r="O18" s="132"/>
      <c r="P18" s="17"/>
      <c r="Q18" s="17"/>
      <c r="V18" s="7"/>
      <c r="W18" s="12" t="s">
        <v>409</v>
      </c>
      <c r="X18" s="9" t="s">
        <v>53</v>
      </c>
      <c r="Y18" s="9" t="s">
        <v>11</v>
      </c>
      <c r="Z18" s="7"/>
      <c r="AA18" s="6"/>
      <c r="AB18" s="6"/>
      <c r="AC18" s="7"/>
    </row>
    <row r="19" spans="2:29">
      <c r="B19" s="28" t="str">
        <f>Imports_Fossil!W19</f>
        <v>IMPOILNEU</v>
      </c>
      <c r="C19" s="28" t="str">
        <f>Imports_Fossil!X19</f>
        <v>Import of Oil for Non-Energy uses</v>
      </c>
      <c r="D19" s="531" t="str">
        <f>Commodities!C20</f>
        <v>OILNEU</v>
      </c>
      <c r="E19" s="466">
        <f>E5</f>
        <v>15.082050573201174</v>
      </c>
      <c r="F19" s="466">
        <f t="shared" ref="F19:L19" si="4">F5</f>
        <v>14.450195333839423</v>
      </c>
      <c r="G19" s="466">
        <f t="shared" si="4"/>
        <v>13.015051138226342</v>
      </c>
      <c r="H19" s="466">
        <f t="shared" si="4"/>
        <v>6.8347633154600382</v>
      </c>
      <c r="I19" s="466">
        <f t="shared" si="4"/>
        <v>10.989227291523985</v>
      </c>
      <c r="J19" s="466">
        <f t="shared" si="4"/>
        <v>17.019900805165197</v>
      </c>
      <c r="K19" s="466">
        <f t="shared" si="4"/>
        <v>19.566185177591485</v>
      </c>
      <c r="L19" s="466">
        <f t="shared" si="4"/>
        <v>22.493409731719346</v>
      </c>
      <c r="M19" s="531"/>
      <c r="N19" s="531"/>
      <c r="O19" s="531"/>
      <c r="P19" s="17"/>
      <c r="Q19" s="17"/>
      <c r="V19" s="530"/>
      <c r="W19" s="530" t="s">
        <v>559</v>
      </c>
      <c r="X19" s="530" t="s">
        <v>560</v>
      </c>
      <c r="Y19" s="530" t="s">
        <v>11</v>
      </c>
      <c r="Z19" s="530"/>
      <c r="AA19" s="530"/>
      <c r="AB19" s="530"/>
      <c r="AC19" s="530"/>
    </row>
    <row r="20" spans="2:29">
      <c r="B20"/>
      <c r="C20"/>
      <c r="D20"/>
      <c r="E20"/>
      <c r="F20"/>
      <c r="G20"/>
      <c r="H20" s="463"/>
      <c r="I20"/>
      <c r="J20"/>
      <c r="K20"/>
      <c r="L20" s="56"/>
      <c r="M20"/>
      <c r="N20"/>
      <c r="O20"/>
      <c r="P20"/>
      <c r="Q20"/>
      <c r="R20"/>
      <c r="S20"/>
      <c r="T20"/>
    </row>
    <row r="21" spans="2:29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9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9">
      <c r="B23" s="159" t="s">
        <v>189</v>
      </c>
      <c r="C23" s="160"/>
      <c r="D23" s="160"/>
      <c r="E23" s="160"/>
      <c r="F23" s="160"/>
      <c r="G23" s="160"/>
      <c r="H23" s="539" t="s">
        <v>174</v>
      </c>
      <c r="I23" s="540"/>
      <c r="J23" s="540"/>
      <c r="K23" s="541"/>
      <c r="L23" s="542" t="s">
        <v>175</v>
      </c>
      <c r="M23" s="542"/>
      <c r="N23" s="542"/>
      <c r="O23" s="543"/>
      <c r="P23" s="532" t="s">
        <v>176</v>
      </c>
      <c r="Q23" s="532"/>
      <c r="R23" s="532"/>
      <c r="S23" s="533"/>
      <c r="T23"/>
    </row>
    <row r="24" spans="2:29">
      <c r="B24" s="83" t="s">
        <v>249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9">
      <c r="B25" s="89" t="s">
        <v>178</v>
      </c>
      <c r="C25" s="90" t="s">
        <v>246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9">
      <c r="B26" s="89" t="s">
        <v>412</v>
      </c>
      <c r="C26" s="90" t="s">
        <v>247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9">
      <c r="B27" s="89" t="s">
        <v>179</v>
      </c>
      <c r="C27" s="90" t="s">
        <v>248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9">
      <c r="B28" s="94" t="s">
        <v>178</v>
      </c>
      <c r="C28" s="95" t="s">
        <v>250</v>
      </c>
      <c r="D28" s="96">
        <f t="shared" ref="D28:S28" si="5">D25*$L$60</f>
        <v>86.509375195633794</v>
      </c>
      <c r="E28" s="96">
        <f t="shared" si="5"/>
        <v>82.885106618494888</v>
      </c>
      <c r="F28" s="96">
        <f>F25*$L$60</f>
        <v>74.653240064570696</v>
      </c>
      <c r="G28" s="96">
        <f>G25*$L$60</f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9">
      <c r="B29" s="94" t="s">
        <v>412</v>
      </c>
      <c r="C29" s="95" t="s">
        <v>251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ref="G29" si="7">G26*$L$60</f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9">
      <c r="B30" s="94" t="s">
        <v>179</v>
      </c>
      <c r="C30" s="95" t="s">
        <v>252</v>
      </c>
      <c r="D30" s="96">
        <f t="shared" ref="D30:S30" si="8">D27*$L$60</f>
        <v>78.572735269428861</v>
      </c>
      <c r="E30" s="96">
        <f t="shared" si="8"/>
        <v>67.246407256514729</v>
      </c>
      <c r="F30" s="96">
        <f t="shared" si="8"/>
        <v>60.03044046429396</v>
      </c>
      <c r="G30" s="96">
        <f t="shared" ref="G30" si="9">G27*$L$60</f>
        <v>43.815819817049736</v>
      </c>
      <c r="H30" s="97">
        <f t="shared" si="8"/>
        <v>48.428011376739178</v>
      </c>
      <c r="I30" s="96">
        <f t="shared" si="8"/>
        <v>56.8836959028365</v>
      </c>
      <c r="J30" s="96">
        <f t="shared" si="8"/>
        <v>59.189791682681225</v>
      </c>
      <c r="K30" s="98">
        <f t="shared" si="8"/>
        <v>61.589377831979114</v>
      </c>
      <c r="L30" s="97">
        <f t="shared" si="8"/>
        <v>49.965408563302333</v>
      </c>
      <c r="M30" s="96">
        <f t="shared" si="8"/>
        <v>61.495887462525943</v>
      </c>
      <c r="N30" s="96">
        <f t="shared" si="8"/>
        <v>67.645476208778533</v>
      </c>
      <c r="O30" s="98">
        <f t="shared" si="8"/>
        <v>74.410023829656396</v>
      </c>
      <c r="P30" s="97">
        <f t="shared" si="8"/>
        <v>44.584518410331313</v>
      </c>
      <c r="Q30" s="96">
        <f t="shared" si="8"/>
        <v>43.815819817049736</v>
      </c>
      <c r="R30" s="96">
        <f t="shared" si="8"/>
        <v>39.203628257360286</v>
      </c>
      <c r="S30" s="98">
        <f t="shared" si="8"/>
        <v>35.076930546059209</v>
      </c>
      <c r="T30" s="99"/>
    </row>
    <row r="31" spans="2:29">
      <c r="B31" s="100" t="s">
        <v>178</v>
      </c>
      <c r="C31" s="101" t="s">
        <v>253</v>
      </c>
      <c r="D31" s="102">
        <f t="shared" ref="D31:S31" si="10">D28/$I$59</f>
        <v>15.082050573201174</v>
      </c>
      <c r="E31" s="102">
        <f t="shared" si="10"/>
        <v>14.450195333839423</v>
      </c>
      <c r="F31" s="102">
        <f t="shared" si="10"/>
        <v>13.015051138226342</v>
      </c>
      <c r="G31" s="102">
        <f>G28/$I$59</f>
        <v>6.8347633154600382</v>
      </c>
      <c r="H31" s="103">
        <f t="shared" si="10"/>
        <v>10.58718239061457</v>
      </c>
      <c r="I31" s="102">
        <f t="shared" si="10"/>
        <v>14.875661333648321</v>
      </c>
      <c r="J31" s="102">
        <f t="shared" si="10"/>
        <v>16.617855904255784</v>
      </c>
      <c r="K31" s="104">
        <f t="shared" si="10"/>
        <v>18.564091280429881</v>
      </c>
      <c r="L31" s="102">
        <f t="shared" si="10"/>
        <v>10.989227291523985</v>
      </c>
      <c r="M31" s="102">
        <f t="shared" si="10"/>
        <v>17.019900805165197</v>
      </c>
      <c r="N31" s="102">
        <f t="shared" si="10"/>
        <v>19.566185177591485</v>
      </c>
      <c r="O31" s="104">
        <f t="shared" si="10"/>
        <v>22.493409731719346</v>
      </c>
      <c r="P31" s="102">
        <f t="shared" si="10"/>
        <v>9.7830925887957427</v>
      </c>
      <c r="Q31" s="102">
        <f t="shared" si="10"/>
        <v>11.3912721924334</v>
      </c>
      <c r="R31" s="102">
        <f t="shared" si="10"/>
        <v>10.453167423644766</v>
      </c>
      <c r="S31" s="104">
        <f t="shared" si="10"/>
        <v>9.592318341697549</v>
      </c>
      <c r="T31" s="99"/>
    </row>
    <row r="32" spans="2:29">
      <c r="B32" s="100" t="s">
        <v>412</v>
      </c>
      <c r="C32" s="101" t="s">
        <v>253</v>
      </c>
      <c r="D32" s="102">
        <f t="shared" ref="D32:S32" si="11">D29/($I$58/1000)</f>
        <v>9.7972871002951827</v>
      </c>
      <c r="E32" s="102">
        <f t="shared" si="11"/>
        <v>8.7449996432258814</v>
      </c>
      <c r="F32" s="102">
        <f t="shared" si="11"/>
        <v>7.5516729202570847</v>
      </c>
      <c r="G32" s="102">
        <f t="shared" ref="G32" si="12">G29/($I$58/1000)</f>
        <v>5.6772421955803125</v>
      </c>
      <c r="H32" s="103">
        <f t="shared" si="11"/>
        <v>5.7583456555171741</v>
      </c>
      <c r="I32" s="102">
        <f t="shared" si="11"/>
        <v>8.3536563734967455</v>
      </c>
      <c r="J32" s="102">
        <f t="shared" si="11"/>
        <v>9.3268978927390851</v>
      </c>
      <c r="K32" s="104">
        <f t="shared" si="11"/>
        <v>10.413526773446549</v>
      </c>
      <c r="L32" s="102">
        <f t="shared" si="11"/>
        <v>5.9205525753908965</v>
      </c>
      <c r="M32" s="102">
        <f t="shared" si="11"/>
        <v>9.0024840529916368</v>
      </c>
      <c r="N32" s="102">
        <f t="shared" si="11"/>
        <v>10.543449791792009</v>
      </c>
      <c r="O32" s="104">
        <f t="shared" si="11"/>
        <v>12.348184440837489</v>
      </c>
      <c r="P32" s="102">
        <f t="shared" si="11"/>
        <v>5.5961387356434518</v>
      </c>
      <c r="Q32" s="102">
        <f t="shared" si="11"/>
        <v>7.6237252340649917</v>
      </c>
      <c r="R32" s="102">
        <f t="shared" si="11"/>
        <v>8.029242533749299</v>
      </c>
      <c r="S32" s="104">
        <f t="shared" si="11"/>
        <v>8.4563299025657521</v>
      </c>
      <c r="T32" s="82"/>
    </row>
    <row r="33" spans="2:20">
      <c r="B33" s="105" t="s">
        <v>179</v>
      </c>
      <c r="C33" s="109" t="s">
        <v>253</v>
      </c>
      <c r="D33" s="106">
        <f t="shared" ref="D33:S33" si="13">D30/$I$62</f>
        <v>3.2875621451643875</v>
      </c>
      <c r="E33" s="106">
        <f t="shared" si="13"/>
        <v>2.8136572073855537</v>
      </c>
      <c r="F33" s="106">
        <f t="shared" si="13"/>
        <v>2.5117339106399146</v>
      </c>
      <c r="G33" s="106">
        <f t="shared" ref="G33" si="14">G30/$I$62</f>
        <v>1.8332979002949681</v>
      </c>
      <c r="H33" s="107">
        <f t="shared" si="13"/>
        <v>2.0262766266418066</v>
      </c>
      <c r="I33" s="106">
        <f t="shared" si="13"/>
        <v>2.380070958277678</v>
      </c>
      <c r="J33" s="106">
        <f t="shared" si="13"/>
        <v>2.4765603214510974</v>
      </c>
      <c r="K33" s="108">
        <f t="shared" si="13"/>
        <v>2.57696141556398</v>
      </c>
      <c r="L33" s="106">
        <f t="shared" si="13"/>
        <v>2.0906028687574199</v>
      </c>
      <c r="M33" s="106">
        <f t="shared" si="13"/>
        <v>2.5730496846245168</v>
      </c>
      <c r="N33" s="106">
        <f t="shared" si="13"/>
        <v>2.8303546530869679</v>
      </c>
      <c r="O33" s="108">
        <f t="shared" si="13"/>
        <v>3.1133901183956652</v>
      </c>
      <c r="P33" s="106">
        <f t="shared" si="13"/>
        <v>1.8654610213527747</v>
      </c>
      <c r="Q33" s="106">
        <f t="shared" si="13"/>
        <v>1.8332979002949681</v>
      </c>
      <c r="R33" s="106">
        <f t="shared" si="13"/>
        <v>1.6403191739481293</v>
      </c>
      <c r="S33" s="108">
        <f t="shared" si="13"/>
        <v>1.4676539977430632</v>
      </c>
      <c r="T33" s="93"/>
    </row>
    <row r="34" spans="2:20">
      <c r="B34" s="76" t="s">
        <v>413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.75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5">J38+(J38*I39)</f>
        <v>102.2</v>
      </c>
      <c r="K39" s="118">
        <v>2.8000000000000001E-2</v>
      </c>
      <c r="L39" s="116">
        <f t="shared" ref="L39:L50" si="16">L38+(L38*K39)</f>
        <v>102.8</v>
      </c>
      <c r="M39"/>
      <c r="S39" s="121"/>
    </row>
    <row r="40" spans="2:20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5"/>
        <v>104.34620000000001</v>
      </c>
      <c r="K40" s="118">
        <v>1.6E-2</v>
      </c>
      <c r="L40" s="119">
        <f t="shared" si="16"/>
        <v>104.4448</v>
      </c>
      <c r="M40"/>
      <c r="S40" s="122"/>
    </row>
    <row r="41" spans="2:20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5"/>
        <v>106.43312400000001</v>
      </c>
      <c r="K41" s="118">
        <v>2.3E-2</v>
      </c>
      <c r="L41" s="119">
        <f t="shared" si="16"/>
        <v>106.84703039999999</v>
      </c>
      <c r="M41"/>
      <c r="S41" s="122"/>
    </row>
    <row r="42" spans="2:20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5"/>
        <v>108.56178648000001</v>
      </c>
      <c r="K42" s="118">
        <v>2.7E-2</v>
      </c>
      <c r="L42" s="119">
        <f t="shared" si="16"/>
        <v>109.7319002208</v>
      </c>
      <c r="M42"/>
      <c r="S42" s="122"/>
    </row>
    <row r="43" spans="2:20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5"/>
        <v>110.95014578256001</v>
      </c>
      <c r="K43" s="118">
        <v>3.4000000000000002E-2</v>
      </c>
      <c r="L43" s="119">
        <f t="shared" si="16"/>
        <v>113.46278482830721</v>
      </c>
      <c r="M43"/>
      <c r="S43" s="122"/>
    </row>
    <row r="44" spans="2:20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5"/>
        <v>113.39104898977634</v>
      </c>
      <c r="K44" s="118">
        <v>3.2000000000000001E-2</v>
      </c>
      <c r="L44" s="119">
        <f t="shared" si="16"/>
        <v>117.09359394281304</v>
      </c>
      <c r="M44"/>
      <c r="S44" s="122"/>
    </row>
    <row r="45" spans="2:20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5"/>
        <v>115.99904311654119</v>
      </c>
      <c r="K45" s="118">
        <v>2.8000000000000001E-2</v>
      </c>
      <c r="L45" s="119">
        <f t="shared" si="16"/>
        <v>120.37221457321181</v>
      </c>
      <c r="M45"/>
      <c r="S45" s="122"/>
    </row>
    <row r="46" spans="2:20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5"/>
        <v>120.29100771185321</v>
      </c>
      <c r="K46" s="118">
        <v>3.7999999999999999E-2</v>
      </c>
      <c r="L46" s="119">
        <f t="shared" si="16"/>
        <v>124.94635872699385</v>
      </c>
      <c r="M46"/>
      <c r="S46" s="122"/>
    </row>
    <row r="47" spans="2:20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5"/>
        <v>121.49391778897174</v>
      </c>
      <c r="K47" s="118">
        <v>-4.0000000000000001E-3</v>
      </c>
      <c r="L47" s="119">
        <f t="shared" si="16"/>
        <v>124.44657329208587</v>
      </c>
      <c r="M47"/>
      <c r="S47" s="122"/>
    </row>
    <row r="48" spans="2:20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5"/>
        <v>124.04529006254015</v>
      </c>
      <c r="K48" s="118">
        <v>1.6E-2</v>
      </c>
      <c r="L48" s="119">
        <f t="shared" si="16"/>
        <v>126.43771846475924</v>
      </c>
      <c r="M48"/>
      <c r="S48" s="122"/>
    </row>
    <row r="49" spans="2:19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5"/>
        <v>127.89069405447889</v>
      </c>
      <c r="K49" s="118">
        <v>3.2000000000000001E-2</v>
      </c>
      <c r="L49" s="119">
        <f t="shared" si="16"/>
        <v>130.48372545563154</v>
      </c>
      <c r="M49"/>
      <c r="S49" s="122"/>
    </row>
    <row r="50" spans="2:19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5"/>
        <v>131.21585209989533</v>
      </c>
      <c r="K50" s="118">
        <v>2.1000000000000001E-2</v>
      </c>
      <c r="L50" s="119">
        <f t="shared" si="16"/>
        <v>133.22388369019981</v>
      </c>
      <c r="M50"/>
      <c r="S50" s="122"/>
    </row>
    <row r="51" spans="2:19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5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5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5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414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34" t="s">
        <v>170</v>
      </c>
      <c r="I57" s="535"/>
      <c r="J57"/>
      <c r="K57" s="534" t="s">
        <v>181</v>
      </c>
      <c r="L57" s="535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415</v>
      </c>
      <c r="M58"/>
      <c r="S58"/>
    </row>
    <row r="59" spans="2:19">
      <c r="B59"/>
      <c r="C59"/>
      <c r="D59"/>
      <c r="E59"/>
      <c r="F59"/>
      <c r="G59"/>
      <c r="H59" s="536" t="s">
        <v>172</v>
      </c>
      <c r="I59" s="80">
        <f>I60*I61</f>
        <v>5.7359160000000005</v>
      </c>
      <c r="J59"/>
      <c r="K59" s="77" t="s">
        <v>244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37"/>
      <c r="I60" s="81">
        <v>0.13700000000000001</v>
      </c>
      <c r="J60"/>
      <c r="K60" s="77" t="s">
        <v>245</v>
      </c>
      <c r="L60" s="172">
        <f>1/L59</f>
        <v>0.76869859328157431</v>
      </c>
      <c r="M60"/>
      <c r="S60"/>
    </row>
    <row r="61" spans="2:19">
      <c r="H61" s="538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X60"/>
  <sheetViews>
    <sheetView zoomScale="85" zoomScaleNormal="85" workbookViewId="0">
      <selection activeCell="E38" sqref="E38"/>
    </sheetView>
  </sheetViews>
  <sheetFormatPr defaultColWidth="9.1328125" defaultRowHeight="14.25"/>
  <cols>
    <col min="1" max="1" width="9.1328125" style="498"/>
    <col min="2" max="2" width="22.1328125" style="498" bestFit="1" customWidth="1"/>
    <col min="3" max="3" width="25.265625" style="498" bestFit="1" customWidth="1"/>
    <col min="4" max="4" width="16.265625" style="498" bestFit="1" customWidth="1"/>
    <col min="5" max="13" width="12.86328125" style="498" customWidth="1"/>
    <col min="14" max="15" width="13" style="498" customWidth="1"/>
    <col min="16" max="16" width="21.86328125" style="498" customWidth="1"/>
    <col min="17" max="17" width="29.59765625" style="498" bestFit="1" customWidth="1"/>
    <col min="18" max="21" width="9.1328125" style="498"/>
    <col min="22" max="22" width="14.59765625" style="498" bestFit="1" customWidth="1"/>
    <col min="23" max="23" width="29.59765625" style="498" bestFit="1" customWidth="1"/>
    <col min="24" max="16384" width="9.1328125" style="498"/>
  </cols>
  <sheetData>
    <row r="2" spans="2:22" ht="18">
      <c r="B2" s="18" t="s">
        <v>191</v>
      </c>
      <c r="C2" s="18"/>
      <c r="D2" s="32" t="s">
        <v>219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561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6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4.6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81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Commodities!$C$28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7"/>
      <c r="T5" s="74"/>
      <c r="U5" s="54"/>
      <c r="V5" s="467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Commodities!$C$28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7"/>
      <c r="T6" s="74"/>
      <c r="U6" s="54"/>
      <c r="V6" s="467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Commodities!$C$28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7"/>
      <c r="T7" s="74"/>
      <c r="U7" s="54"/>
      <c r="V7" s="467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Commodities!$C$28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Commodities!$C$30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Commodities!$C$30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Commodities!$C$30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Commodities!$C$30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Commodities!$C$35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2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Commodities!$C$35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2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Commodities!$C$35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2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Commodities!$C$35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8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Commodities!$C$36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Commodities!$C$36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Commodities!$C$36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Commodities!$C$36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5" t="s">
        <v>119</v>
      </c>
      <c r="Q20" s="485" t="s">
        <v>121</v>
      </c>
      <c r="R20" s="485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5.5">
      <c r="B22" s="18" t="s">
        <v>222</v>
      </c>
      <c r="C22" s="18"/>
      <c r="D22" s="32" t="s">
        <v>221</v>
      </c>
      <c r="E22" s="138"/>
      <c r="F22" s="197"/>
      <c r="G22" s="197"/>
      <c r="H22" s="197"/>
      <c r="I22" s="197"/>
      <c r="J22" s="197"/>
      <c r="K22" s="197"/>
      <c r="M22" s="264" t="s">
        <v>315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562</v>
      </c>
      <c r="F23" s="59" t="s">
        <v>223</v>
      </c>
      <c r="G23" s="59" t="s">
        <v>224</v>
      </c>
      <c r="H23" s="59" t="s">
        <v>225</v>
      </c>
      <c r="I23" s="59" t="s">
        <v>226</v>
      </c>
      <c r="J23" s="199" t="s">
        <v>138</v>
      </c>
      <c r="K23" s="197"/>
      <c r="M23" s="498" t="s">
        <v>316</v>
      </c>
    </row>
    <row r="24" spans="2:22" ht="14.6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6" t="s">
        <v>317</v>
      </c>
      <c r="P24" s="496"/>
      <c r="Q24" s="496" t="s">
        <v>318</v>
      </c>
    </row>
    <row r="25" spans="2:22" ht="14.6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Commodities!$C$35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44" t="s">
        <v>227</v>
      </c>
      <c r="K25" s="197"/>
      <c r="M25" s="272" t="s">
        <v>319</v>
      </c>
      <c r="N25" s="493" t="s">
        <v>320</v>
      </c>
      <c r="O25" s="469">
        <v>0.53</v>
      </c>
      <c r="P25" s="469">
        <v>1.91</v>
      </c>
      <c r="Q25" s="469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Commodities!$C$35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45"/>
      <c r="K26" s="197"/>
      <c r="L26" s="268"/>
      <c r="M26" s="494"/>
      <c r="N26" s="479"/>
      <c r="O26" s="479"/>
      <c r="P26" s="479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Commodities!$C$35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45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Commodities!$C$35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45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Commodities!$C$36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45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Commodities!$C$36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45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Commodities!$C$36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45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Commodities!$C$36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46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8">
      <c r="B35" s="18" t="s">
        <v>192</v>
      </c>
      <c r="C35" s="19"/>
      <c r="D35" s="32" t="s">
        <v>186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8" t="s">
        <v>448</v>
      </c>
    </row>
    <row r="37" spans="2:24" ht="14.6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80"/>
      <c r="U37" s="498" t="s">
        <v>449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Commodities!$C$28</f>
        <v>BIOETH1G</v>
      </c>
      <c r="E38" s="471">
        <f>SEAI_Bal!AG3*Conversions!$B$2*Imports_Bio!$S$38</f>
        <v>1.2451082375629909</v>
      </c>
      <c r="F38" s="471">
        <f>SEAI_Bal!AG31*Conversions!$B$2*Imports_Bio!$S$38</f>
        <v>1.524785114476352</v>
      </c>
      <c r="G38" s="471">
        <f>SEAI_Bal!AG59*Conversions!$B$2*Imports_Bio!$S$38</f>
        <v>1.7588693389598935</v>
      </c>
      <c r="H38" s="471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447</v>
      </c>
      <c r="Q38" s="149"/>
      <c r="S38" s="473">
        <f>X40/SUM(X39:X40)</f>
        <v>0.46300873094940176</v>
      </c>
      <c r="U38" s="498" t="s">
        <v>450</v>
      </c>
      <c r="V38" s="498" t="s">
        <v>406</v>
      </c>
      <c r="W38" s="498" t="s">
        <v>451</v>
      </c>
      <c r="X38" s="498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Commodities!$C$28</f>
        <v>BIOETH1G</v>
      </c>
      <c r="E39" s="476">
        <v>0</v>
      </c>
      <c r="F39" s="476">
        <v>0</v>
      </c>
      <c r="G39" s="476">
        <v>0</v>
      </c>
      <c r="H39" s="476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456</v>
      </c>
      <c r="Q39" s="146"/>
      <c r="S39" s="63"/>
      <c r="U39" s="498" t="s">
        <v>452</v>
      </c>
      <c r="V39" s="498" t="s">
        <v>453</v>
      </c>
      <c r="W39" s="498" t="s">
        <v>454</v>
      </c>
      <c r="X39" s="498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Commodities!$C$28</f>
        <v>BIOETH1G</v>
      </c>
      <c r="E40" s="476">
        <v>0</v>
      </c>
      <c r="F40" s="476">
        <v>0</v>
      </c>
      <c r="G40" s="476">
        <v>0</v>
      </c>
      <c r="H40" s="476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457</v>
      </c>
      <c r="Q40" s="146"/>
      <c r="S40" s="63"/>
      <c r="U40" s="498" t="s">
        <v>452</v>
      </c>
      <c r="V40" s="498" t="s">
        <v>453</v>
      </c>
      <c r="W40" s="498" t="s">
        <v>455</v>
      </c>
      <c r="X40" s="498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Commodities!$C$28</f>
        <v>BIOETH1G</v>
      </c>
      <c r="E41" s="487">
        <v>0</v>
      </c>
      <c r="F41" s="487">
        <v>0</v>
      </c>
      <c r="G41" s="487">
        <v>0</v>
      </c>
      <c r="H41" s="487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458</v>
      </c>
      <c r="Q41" s="147"/>
      <c r="S41" s="63"/>
    </row>
    <row r="42" spans="2:24" ht="14.65" thickBot="1">
      <c r="B42" s="142" t="s">
        <v>187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190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Commodities!$C$30</f>
        <v>BIODST1G</v>
      </c>
      <c r="E43" s="471">
        <f>SEAI_Bal!AG3*Conversions!$B$2*Imports_Bio!$S$43</f>
        <v>1.444059707520658</v>
      </c>
      <c r="F43" s="471">
        <f>SEAI_Bal!AG31*Conversions!$B$2*Imports_Bio!$S$43</f>
        <v>1.768425169808725</v>
      </c>
      <c r="G43" s="471">
        <f>SEAI_Bal!AG59*Conversions!$B$2*Imports_Bio!$S$43</f>
        <v>2.0399128899482375</v>
      </c>
      <c r="H43" s="471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447</v>
      </c>
      <c r="Q43" s="149"/>
      <c r="S43" s="470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Commodities!$C$30</f>
        <v>BIODST1G</v>
      </c>
      <c r="E44" s="476">
        <v>0</v>
      </c>
      <c r="F44" s="476">
        <v>0</v>
      </c>
      <c r="G44" s="476">
        <v>0</v>
      </c>
      <c r="H44" s="476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456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Commodities!$C$30</f>
        <v>BIODST1G</v>
      </c>
      <c r="E45" s="476">
        <v>0</v>
      </c>
      <c r="F45" s="476">
        <v>0</v>
      </c>
      <c r="G45" s="476">
        <v>0</v>
      </c>
      <c r="H45" s="476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457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Commodities!$C$30</f>
        <v>BIODST1G</v>
      </c>
      <c r="E46" s="487">
        <v>0</v>
      </c>
      <c r="F46" s="487">
        <v>0</v>
      </c>
      <c r="G46" s="487">
        <v>0</v>
      </c>
      <c r="H46" s="487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458</v>
      </c>
      <c r="Q46" s="147"/>
      <c r="S46" s="63"/>
    </row>
    <row r="47" spans="2:24" ht="14.65" thickBot="1">
      <c r="B47" s="142" t="s">
        <v>187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446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Commodities!$C$35</f>
        <v>BIOWPE</v>
      </c>
      <c r="E48" s="471">
        <f>SEAI_Bal!AD3*Conversions!$B$2*Imports_Bio!$S$48</f>
        <v>0.45110832936390888</v>
      </c>
      <c r="F48" s="471">
        <f>SEAI_Bal!AD31*Conversions!$B$2*Imports_Bio!$S$48</f>
        <v>1.0477910625718072</v>
      </c>
      <c r="G48" s="471">
        <f>SEAI_Bal!AD59*Conversions!$B$2*Imports_Bio!$S$48</f>
        <v>1.2299746798394051</v>
      </c>
      <c r="H48" s="471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459</v>
      </c>
      <c r="Q48" s="149"/>
      <c r="S48" s="473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Commodities!$C$35</f>
        <v>BIOWPE</v>
      </c>
      <c r="E49" s="476">
        <v>0</v>
      </c>
      <c r="F49" s="476">
        <v>0</v>
      </c>
      <c r="G49" s="476">
        <v>0</v>
      </c>
      <c r="H49" s="476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456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Commodities!$C$35</f>
        <v>BIOWPE</v>
      </c>
      <c r="E50" s="476">
        <v>0</v>
      </c>
      <c r="F50" s="476">
        <v>0</v>
      </c>
      <c r="G50" s="476">
        <v>0</v>
      </c>
      <c r="H50" s="476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457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Commodities!$C$35</f>
        <v>BIOWPE</v>
      </c>
      <c r="E51" s="487">
        <v>0</v>
      </c>
      <c r="F51" s="487">
        <v>0</v>
      </c>
      <c r="G51" s="487">
        <v>0</v>
      </c>
      <c r="H51" s="487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458</v>
      </c>
      <c r="Q51" s="147"/>
      <c r="S51" s="63"/>
    </row>
    <row r="52" spans="2:19" ht="14.65" thickBot="1">
      <c r="B52" s="142" t="s">
        <v>187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190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Commodities!$C$36</f>
        <v>BIOWCH</v>
      </c>
      <c r="E53" s="471">
        <f>SEAI_Bal!AD3*Conversions!$B$2*Imports_Bio!$S$53</f>
        <v>0.19333214115596098</v>
      </c>
      <c r="F53" s="471">
        <f>SEAI_Bal!AD31*Conversions!$B$2*Imports_Bio!$S$53</f>
        <v>0.44905331253077457</v>
      </c>
      <c r="G53" s="471">
        <f>SEAI_Bal!AD59*Conversions!$B$2*Imports_Bio!$S$53</f>
        <v>0.52713200564545948</v>
      </c>
      <c r="H53" s="471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459</v>
      </c>
      <c r="Q53" s="149"/>
      <c r="S53" s="470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Commodities!$C$36</f>
        <v>BIOWCH</v>
      </c>
      <c r="E54" s="476">
        <v>0</v>
      </c>
      <c r="F54" s="476">
        <v>0</v>
      </c>
      <c r="G54" s="476">
        <v>0</v>
      </c>
      <c r="H54" s="476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456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Commodities!$C$36</f>
        <v>BIOWCH</v>
      </c>
      <c r="E55" s="476">
        <v>0</v>
      </c>
      <c r="F55" s="476">
        <v>0</v>
      </c>
      <c r="G55" s="476">
        <v>0</v>
      </c>
      <c r="H55" s="476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457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Commodities!$C$36</f>
        <v>BIOWCH</v>
      </c>
      <c r="E56" s="487">
        <v>0</v>
      </c>
      <c r="F56" s="487">
        <v>0</v>
      </c>
      <c r="G56" s="487">
        <v>0</v>
      </c>
      <c r="H56" s="487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458</v>
      </c>
      <c r="Q56" s="147"/>
      <c r="S56" s="63"/>
    </row>
    <row r="57" spans="2:19" ht="14.65" thickBot="1">
      <c r="B57" s="144" t="s">
        <v>187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190</v>
      </c>
      <c r="Q57" s="151"/>
      <c r="S57" s="63"/>
    </row>
    <row r="60" spans="2:19">
      <c r="B60" s="500" t="s">
        <v>220</v>
      </c>
      <c r="C60" s="501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V23"/>
  <sheetViews>
    <sheetView workbookViewId="0">
      <selection activeCell="H4" sqref="H4"/>
    </sheetView>
  </sheetViews>
  <sheetFormatPr defaultColWidth="9.1328125" defaultRowHeight="14.25"/>
  <cols>
    <col min="1" max="1" width="9.1328125" style="222"/>
    <col min="2" max="2" width="16.3984375" style="222" customWidth="1"/>
    <col min="3" max="3" width="32" style="222" bestFit="1" customWidth="1"/>
    <col min="4" max="4" width="10.86328125" style="222" bestFit="1" customWidth="1"/>
    <col min="5" max="10" width="11" style="222" customWidth="1"/>
    <col min="11" max="11" width="11" style="497" customWidth="1"/>
    <col min="12" max="12" width="11" style="222" customWidth="1"/>
    <col min="13" max="15" width="9.1328125" style="222"/>
    <col min="16" max="16" width="12.73046875" style="222" bestFit="1" customWidth="1"/>
    <col min="17" max="17" width="29.86328125" style="222" bestFit="1" customWidth="1"/>
    <col min="18" max="16384" width="9.1328125" style="222"/>
  </cols>
  <sheetData>
    <row r="2" spans="2:22" ht="18">
      <c r="B2" s="30" t="s">
        <v>93</v>
      </c>
      <c r="C2" s="31"/>
      <c r="D2" s="32" t="s">
        <v>80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0</v>
      </c>
      <c r="P2" s="223"/>
      <c r="Q2" s="224"/>
      <c r="R2" s="224"/>
      <c r="S2" s="224"/>
      <c r="T2" s="224"/>
      <c r="U2" s="224"/>
      <c r="V2" s="224"/>
    </row>
    <row r="3" spans="2:22" ht="26.6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561</v>
      </c>
      <c r="G3" s="38" t="s">
        <v>88</v>
      </c>
      <c r="H3" s="38" t="s">
        <v>388</v>
      </c>
      <c r="I3" s="38" t="s">
        <v>386</v>
      </c>
      <c r="J3" s="38" t="s">
        <v>387</v>
      </c>
      <c r="K3" s="38" t="s">
        <v>462</v>
      </c>
      <c r="L3" s="38" t="s">
        <v>393</v>
      </c>
      <c r="M3" s="38" t="s">
        <v>394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4.6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391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392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395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396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47" t="s">
        <v>467</v>
      </c>
      <c r="F9" s="547"/>
      <c r="G9" s="547"/>
      <c r="H9" s="547" t="s">
        <v>466</v>
      </c>
      <c r="I9" s="547"/>
      <c r="J9" s="547"/>
      <c r="K9" s="547"/>
      <c r="L9" s="260" t="s">
        <v>465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8">
      <c r="B13" s="30" t="s">
        <v>98</v>
      </c>
      <c r="C13" s="31"/>
      <c r="D13" s="32" t="s">
        <v>103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6.25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4.6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Commodities!C22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Commodities!C23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Commodities!C24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Commodities!C25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Commodities!C26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Commodities!C27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Q35"/>
  <sheetViews>
    <sheetView topLeftCell="D1" workbookViewId="0">
      <selection activeCell="J13" sqref="J13"/>
    </sheetView>
  </sheetViews>
  <sheetFormatPr defaultColWidth="9.1328125" defaultRowHeight="13.15"/>
  <cols>
    <col min="1" max="1" width="9.1328125" style="54"/>
    <col min="2" max="2" width="17.3984375" style="54" customWidth="1"/>
    <col min="3" max="3" width="40.73046875" style="54" bestFit="1" customWidth="1"/>
    <col min="4" max="4" width="15.86328125" style="54" bestFit="1" customWidth="1"/>
    <col min="5" max="8" width="9.1328125" style="54"/>
    <col min="9" max="9" width="14.1328125" style="54" bestFit="1" customWidth="1"/>
    <col min="10" max="10" width="39.59765625" style="54" bestFit="1" customWidth="1"/>
    <col min="11" max="16384" width="9.1328125" style="54"/>
  </cols>
  <sheetData>
    <row r="2" spans="2:17" ht="18">
      <c r="B2" s="18" t="s">
        <v>254</v>
      </c>
      <c r="C2" s="18"/>
      <c r="D2" s="32" t="s">
        <v>103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561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52.9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256</v>
      </c>
      <c r="I4" s="216" t="s">
        <v>257</v>
      </c>
      <c r="J4" s="216" t="s">
        <v>90</v>
      </c>
      <c r="K4" s="216" t="s">
        <v>258</v>
      </c>
      <c r="L4" s="216" t="s">
        <v>259</v>
      </c>
      <c r="M4" s="216" t="s">
        <v>260</v>
      </c>
      <c r="N4" s="216" t="s">
        <v>261</v>
      </c>
      <c r="O4" s="216" t="s">
        <v>262</v>
      </c>
    </row>
    <row r="5" spans="2:17" ht="14.25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Commodities!$C$34</f>
        <v>BIOWOO</v>
      </c>
      <c r="E5" s="201">
        <v>10</v>
      </c>
      <c r="F5" s="548" t="s">
        <v>300</v>
      </c>
      <c r="H5" s="219" t="s">
        <v>9</v>
      </c>
      <c r="I5" s="219" t="s">
        <v>263</v>
      </c>
      <c r="J5" s="219" t="s">
        <v>410</v>
      </c>
      <c r="K5" s="219" t="s">
        <v>11</v>
      </c>
      <c r="L5" s="219"/>
      <c r="M5" s="219"/>
      <c r="N5" s="219"/>
      <c r="O5" s="219"/>
      <c r="Q5" s="499"/>
    </row>
    <row r="6" spans="2:17" ht="14.25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Commodities!$C$34</f>
        <v>BIOWOO</v>
      </c>
      <c r="E6" s="201">
        <v>10</v>
      </c>
      <c r="F6" s="549"/>
      <c r="H6" s="219"/>
      <c r="I6" s="219" t="s">
        <v>264</v>
      </c>
      <c r="J6" s="219" t="s">
        <v>439</v>
      </c>
      <c r="K6" s="219" t="s">
        <v>11</v>
      </c>
      <c r="L6" s="219"/>
      <c r="M6" s="219"/>
      <c r="N6" s="219"/>
      <c r="O6" s="219"/>
      <c r="Q6" s="499"/>
    </row>
    <row r="7" spans="2:17" ht="14.25">
      <c r="B7" s="53" t="str">
        <f t="shared" si="0"/>
        <v>MINBIOMSW11</v>
      </c>
      <c r="C7" s="54" t="str">
        <f t="shared" si="1"/>
        <v>Solid BMSW potential - Step I</v>
      </c>
      <c r="D7" s="54" t="s">
        <v>297</v>
      </c>
      <c r="E7" s="201">
        <v>10</v>
      </c>
      <c r="F7" s="549"/>
      <c r="H7" s="219"/>
      <c r="I7" s="219" t="s">
        <v>265</v>
      </c>
      <c r="J7" s="219" t="s">
        <v>416</v>
      </c>
      <c r="K7" s="219" t="s">
        <v>11</v>
      </c>
      <c r="L7" s="219"/>
      <c r="M7" s="219"/>
      <c r="N7" s="218"/>
      <c r="O7" s="218"/>
      <c r="Q7" s="499"/>
    </row>
    <row r="8" spans="2:17" ht="14.25">
      <c r="B8" s="53" t="str">
        <f t="shared" si="0"/>
        <v>MINBIOAGRW41</v>
      </c>
      <c r="C8" s="54" t="str">
        <f t="shared" si="1"/>
        <v>Tallow potential - Step I</v>
      </c>
      <c r="D8" s="54" t="s">
        <v>294</v>
      </c>
      <c r="E8" s="201">
        <v>10</v>
      </c>
      <c r="F8" s="549"/>
      <c r="H8" s="219"/>
      <c r="I8" s="219" t="s">
        <v>266</v>
      </c>
      <c r="J8" s="219" t="s">
        <v>417</v>
      </c>
      <c r="K8" s="219" t="s">
        <v>11</v>
      </c>
      <c r="L8" s="219"/>
      <c r="M8" s="219"/>
      <c r="N8" s="218"/>
      <c r="O8" s="218"/>
      <c r="Q8" s="499"/>
    </row>
    <row r="9" spans="2:17" ht="14.25">
      <c r="B9" s="53" t="str">
        <f t="shared" si="0"/>
        <v>MINBIORVO1</v>
      </c>
      <c r="C9" s="54" t="str">
        <f t="shared" si="1"/>
        <v>Recovered Vegetable Oil potential - Step I</v>
      </c>
      <c r="D9" s="54" t="s">
        <v>293</v>
      </c>
      <c r="E9" s="201">
        <v>10</v>
      </c>
      <c r="F9" s="549"/>
      <c r="H9" s="219"/>
      <c r="I9" s="219" t="s">
        <v>267</v>
      </c>
      <c r="J9" s="219" t="s">
        <v>440</v>
      </c>
      <c r="K9" s="219" t="s">
        <v>11</v>
      </c>
      <c r="L9" s="219"/>
      <c r="M9" s="219"/>
      <c r="N9" s="218"/>
      <c r="O9" s="218"/>
      <c r="Q9" s="499"/>
    </row>
    <row r="10" spans="2:17" ht="14.25">
      <c r="B10" s="53" t="str">
        <f t="shared" si="0"/>
        <v>MINBIOAGRW11</v>
      </c>
      <c r="C10" s="54" t="str">
        <f t="shared" si="1"/>
        <v>Straw potential - Step I</v>
      </c>
      <c r="D10" s="54" t="s">
        <v>255</v>
      </c>
      <c r="E10" s="201">
        <v>10</v>
      </c>
      <c r="F10" s="549"/>
      <c r="H10" s="219"/>
      <c r="I10" s="218" t="s">
        <v>268</v>
      </c>
      <c r="J10" s="219" t="s">
        <v>418</v>
      </c>
      <c r="K10" s="219" t="s">
        <v>11</v>
      </c>
      <c r="L10" s="219"/>
      <c r="M10" s="219"/>
      <c r="N10" s="218"/>
      <c r="O10" s="218"/>
      <c r="Q10" s="499"/>
    </row>
    <row r="11" spans="2:17" ht="14.25">
      <c r="B11" s="53" t="str">
        <f t="shared" si="0"/>
        <v>MINBIOAGRW21</v>
      </c>
      <c r="C11" s="54" t="str">
        <f t="shared" si="1"/>
        <v>Cattle waste potential - Step I</v>
      </c>
      <c r="D11" s="54" t="s">
        <v>296</v>
      </c>
      <c r="E11" s="201">
        <v>10</v>
      </c>
      <c r="F11" s="549"/>
      <c r="H11" s="219"/>
      <c r="I11" s="218" t="s">
        <v>269</v>
      </c>
      <c r="J11" s="219" t="s">
        <v>419</v>
      </c>
      <c r="K11" s="219" t="s">
        <v>11</v>
      </c>
      <c r="L11" s="219"/>
      <c r="M11" s="219"/>
      <c r="N11" s="218"/>
      <c r="O11" s="218"/>
      <c r="Q11" s="499"/>
    </row>
    <row r="12" spans="2:17" ht="14.25">
      <c r="B12" s="53" t="str">
        <f t="shared" si="0"/>
        <v>MINBIOAGRW31</v>
      </c>
      <c r="C12" s="54" t="str">
        <f t="shared" si="1"/>
        <v>Pig waste potential - Step I</v>
      </c>
      <c r="D12" s="54" t="s">
        <v>295</v>
      </c>
      <c r="E12" s="201">
        <v>10</v>
      </c>
      <c r="F12" s="549"/>
      <c r="H12" s="220"/>
      <c r="I12" s="53" t="s">
        <v>270</v>
      </c>
      <c r="J12" s="220" t="s">
        <v>420</v>
      </c>
      <c r="K12" s="220" t="s">
        <v>11</v>
      </c>
      <c r="L12" s="220"/>
      <c r="M12" s="220"/>
      <c r="N12" s="53"/>
      <c r="O12" s="53"/>
      <c r="Q12" s="499"/>
    </row>
    <row r="13" spans="2:17" ht="14.25">
      <c r="B13" s="53" t="str">
        <f t="shared" si="0"/>
        <v>MINBIOMSW21</v>
      </c>
      <c r="C13" s="54" t="str">
        <f t="shared" si="1"/>
        <v>BMSW potential - Step I</v>
      </c>
      <c r="D13" s="54" t="s">
        <v>298</v>
      </c>
      <c r="E13" s="201">
        <v>10</v>
      </c>
      <c r="F13" s="549"/>
      <c r="I13" s="54" t="s">
        <v>271</v>
      </c>
      <c r="J13" s="54" t="s">
        <v>421</v>
      </c>
      <c r="K13" s="54" t="s">
        <v>11</v>
      </c>
      <c r="Q13" s="499"/>
    </row>
    <row r="14" spans="2:17" ht="14.25">
      <c r="B14" s="141" t="str">
        <f t="shared" si="0"/>
        <v>MINBIOINDW11</v>
      </c>
      <c r="C14" s="135" t="str">
        <f t="shared" si="1"/>
        <v>Industrial Food potential - Step I</v>
      </c>
      <c r="D14" s="135" t="s">
        <v>299</v>
      </c>
      <c r="E14" s="147">
        <v>10</v>
      </c>
      <c r="F14" s="549"/>
      <c r="H14" s="135"/>
      <c r="I14" s="135" t="s">
        <v>272</v>
      </c>
      <c r="J14" s="135" t="s">
        <v>422</v>
      </c>
      <c r="K14" s="135" t="s">
        <v>11</v>
      </c>
      <c r="L14" s="135"/>
      <c r="M14" s="135"/>
      <c r="N14" s="135"/>
      <c r="O14" s="135"/>
      <c r="Q14" s="499"/>
    </row>
    <row r="15" spans="2:17" ht="14.25">
      <c r="B15" s="53" t="str">
        <f t="shared" si="0"/>
        <v>MINBIOWOO12</v>
      </c>
      <c r="C15" s="54" t="str">
        <f t="shared" si="1"/>
        <v>Sawmill residues potential - Step II</v>
      </c>
      <c r="D15" s="54" t="s">
        <v>255</v>
      </c>
      <c r="E15" s="201">
        <v>10</v>
      </c>
      <c r="F15" s="549"/>
      <c r="I15" s="54" t="s">
        <v>273</v>
      </c>
      <c r="J15" s="219" t="s">
        <v>423</v>
      </c>
      <c r="K15" s="54" t="s">
        <v>11</v>
      </c>
      <c r="Q15" s="499"/>
    </row>
    <row r="16" spans="2:17" ht="14.25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255</v>
      </c>
      <c r="E16" s="201">
        <v>10</v>
      </c>
      <c r="F16" s="549"/>
      <c r="I16" s="54" t="s">
        <v>274</v>
      </c>
      <c r="J16" s="219" t="s">
        <v>441</v>
      </c>
      <c r="K16" s="54" t="s">
        <v>11</v>
      </c>
      <c r="Q16" s="499"/>
    </row>
    <row r="17" spans="2:17" ht="14.25">
      <c r="B17" s="53" t="str">
        <f t="shared" si="0"/>
        <v>MINBIOMSW12</v>
      </c>
      <c r="C17" s="54" t="str">
        <f t="shared" si="1"/>
        <v>Solid BMSW potential - Step II</v>
      </c>
      <c r="D17" s="54" t="s">
        <v>297</v>
      </c>
      <c r="E17" s="201">
        <v>10</v>
      </c>
      <c r="F17" s="549"/>
      <c r="I17" s="54" t="s">
        <v>275</v>
      </c>
      <c r="J17" s="219" t="s">
        <v>424</v>
      </c>
      <c r="K17" s="54" t="s">
        <v>11</v>
      </c>
      <c r="Q17" s="499"/>
    </row>
    <row r="18" spans="2:17" ht="14.25">
      <c r="B18" s="53" t="str">
        <f t="shared" si="0"/>
        <v>MINBIOAGRW42</v>
      </c>
      <c r="C18" s="54" t="str">
        <f t="shared" si="1"/>
        <v>Tallow potential - Step II</v>
      </c>
      <c r="D18" s="54" t="s">
        <v>294</v>
      </c>
      <c r="E18" s="201">
        <v>10</v>
      </c>
      <c r="F18" s="549"/>
      <c r="I18" s="54" t="s">
        <v>276</v>
      </c>
      <c r="J18" s="219" t="s">
        <v>425</v>
      </c>
      <c r="K18" s="54" t="s">
        <v>11</v>
      </c>
      <c r="Q18" s="499"/>
    </row>
    <row r="19" spans="2:17" ht="14.25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293</v>
      </c>
      <c r="E19" s="201">
        <v>10</v>
      </c>
      <c r="F19" s="549"/>
      <c r="I19" s="54" t="s">
        <v>277</v>
      </c>
      <c r="J19" s="219" t="s">
        <v>442</v>
      </c>
      <c r="K19" s="54" t="s">
        <v>11</v>
      </c>
      <c r="Q19" s="499"/>
    </row>
    <row r="20" spans="2:17" ht="14.25">
      <c r="B20" s="53" t="str">
        <f t="shared" si="0"/>
        <v>MINBIOAGRW12</v>
      </c>
      <c r="C20" s="54" t="str">
        <f t="shared" si="1"/>
        <v>Straw potential - Step II</v>
      </c>
      <c r="D20" s="54" t="s">
        <v>255</v>
      </c>
      <c r="E20" s="201">
        <v>10</v>
      </c>
      <c r="F20" s="549"/>
      <c r="I20" s="54" t="s">
        <v>278</v>
      </c>
      <c r="J20" s="219" t="s">
        <v>426</v>
      </c>
      <c r="K20" s="54" t="s">
        <v>11</v>
      </c>
      <c r="Q20" s="499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296</v>
      </c>
      <c r="E21" s="201">
        <v>10</v>
      </c>
      <c r="F21" s="549"/>
      <c r="I21" s="54" t="s">
        <v>279</v>
      </c>
      <c r="J21" s="219" t="s">
        <v>427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295</v>
      </c>
      <c r="E22" s="201">
        <v>10</v>
      </c>
      <c r="F22" s="549"/>
      <c r="I22" s="54" t="s">
        <v>280</v>
      </c>
      <c r="J22" s="220" t="s">
        <v>428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298</v>
      </c>
      <c r="E23" s="201">
        <v>10</v>
      </c>
      <c r="F23" s="549"/>
      <c r="I23" s="54" t="s">
        <v>281</v>
      </c>
      <c r="J23" s="54" t="s">
        <v>429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299</v>
      </c>
      <c r="E24" s="147">
        <v>10</v>
      </c>
      <c r="F24" s="549"/>
      <c r="H24" s="135"/>
      <c r="I24" s="135" t="s">
        <v>282</v>
      </c>
      <c r="J24" s="135" t="s">
        <v>430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255</v>
      </c>
      <c r="E25" s="201">
        <v>10</v>
      </c>
      <c r="F25" s="549"/>
      <c r="I25" s="54" t="s">
        <v>283</v>
      </c>
      <c r="J25" s="219" t="s">
        <v>431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255</v>
      </c>
      <c r="E26" s="201">
        <v>10</v>
      </c>
      <c r="F26" s="549"/>
      <c r="I26" s="54" t="s">
        <v>284</v>
      </c>
      <c r="J26" s="219" t="s">
        <v>443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297</v>
      </c>
      <c r="E27" s="201">
        <v>10</v>
      </c>
      <c r="F27" s="549"/>
      <c r="I27" s="54" t="s">
        <v>285</v>
      </c>
      <c r="J27" s="219" t="s">
        <v>432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294</v>
      </c>
      <c r="E28" s="201">
        <v>10</v>
      </c>
      <c r="F28" s="549"/>
      <c r="I28" s="54" t="s">
        <v>286</v>
      </c>
      <c r="J28" s="219" t="s">
        <v>433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293</v>
      </c>
      <c r="E29" s="201">
        <v>10</v>
      </c>
      <c r="F29" s="549"/>
      <c r="I29" s="54" t="s">
        <v>287</v>
      </c>
      <c r="J29" s="219" t="s">
        <v>444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255</v>
      </c>
      <c r="E30" s="201">
        <v>10</v>
      </c>
      <c r="F30" s="549"/>
      <c r="I30" s="54" t="s">
        <v>288</v>
      </c>
      <c r="J30" s="219" t="s">
        <v>434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296</v>
      </c>
      <c r="E31" s="201">
        <v>10</v>
      </c>
      <c r="F31" s="549"/>
      <c r="I31" s="54" t="s">
        <v>289</v>
      </c>
      <c r="J31" s="219" t="s">
        <v>435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295</v>
      </c>
      <c r="E32" s="201">
        <v>10</v>
      </c>
      <c r="F32" s="549"/>
      <c r="I32" s="54" t="s">
        <v>290</v>
      </c>
      <c r="J32" s="220" t="s">
        <v>436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298</v>
      </c>
      <c r="E33" s="201">
        <v>10</v>
      </c>
      <c r="F33" s="549"/>
      <c r="I33" s="54" t="s">
        <v>291</v>
      </c>
      <c r="J33" s="54" t="s">
        <v>437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299</v>
      </c>
      <c r="E34" s="147">
        <v>10</v>
      </c>
      <c r="F34" s="550"/>
      <c r="H34" s="135"/>
      <c r="I34" s="135" t="s">
        <v>292</v>
      </c>
      <c r="J34" s="135" t="s">
        <v>438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AG18"/>
  <sheetViews>
    <sheetView workbookViewId="0">
      <selection activeCell="K20" sqref="K20"/>
    </sheetView>
  </sheetViews>
  <sheetFormatPr defaultColWidth="9.1328125" defaultRowHeight="14.25"/>
  <cols>
    <col min="1" max="1" width="9.1328125" style="269"/>
    <col min="2" max="2" width="13.59765625" style="269" customWidth="1"/>
    <col min="3" max="3" width="17" style="269" bestFit="1" customWidth="1"/>
    <col min="4" max="4" width="17.3984375" style="269" bestFit="1" customWidth="1"/>
    <col min="5" max="5" width="9.1328125" style="269"/>
    <col min="6" max="19" width="9.3984375" style="63" customWidth="1"/>
    <col min="20" max="22" width="9.3984375" style="269" customWidth="1"/>
    <col min="23" max="23" width="28.59765625" style="269" bestFit="1" customWidth="1"/>
    <col min="24" max="24" width="9.1328125" style="269"/>
    <col min="25" max="25" width="13.59765625" style="269" bestFit="1" customWidth="1"/>
    <col min="26" max="26" width="17" style="269" bestFit="1" customWidth="1"/>
    <col min="27" max="16384" width="9.1328125" style="269"/>
  </cols>
  <sheetData>
    <row r="2" spans="2:33" ht="18">
      <c r="B2" s="236" t="s">
        <v>303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6.25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304</v>
      </c>
      <c r="G3" s="233" t="s">
        <v>400</v>
      </c>
      <c r="H3" s="233" t="s">
        <v>401</v>
      </c>
      <c r="I3" s="233" t="s">
        <v>314</v>
      </c>
      <c r="J3" s="233" t="s">
        <v>460</v>
      </c>
      <c r="K3" s="233" t="s">
        <v>238</v>
      </c>
      <c r="L3" s="233" t="s">
        <v>402</v>
      </c>
      <c r="M3" s="233" t="s">
        <v>403</v>
      </c>
      <c r="N3" s="233" t="s">
        <v>461</v>
      </c>
      <c r="O3" s="232" t="s">
        <v>388</v>
      </c>
      <c r="P3" s="232" t="s">
        <v>386</v>
      </c>
      <c r="Q3" s="232" t="s">
        <v>387</v>
      </c>
      <c r="R3" s="232" t="s">
        <v>462</v>
      </c>
      <c r="S3" s="232" t="s">
        <v>393</v>
      </c>
      <c r="T3" s="232" t="s">
        <v>305</v>
      </c>
      <c r="U3" s="232" t="s">
        <v>306</v>
      </c>
      <c r="V3" s="232" t="s">
        <v>563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307</v>
      </c>
      <c r="C4" s="27"/>
      <c r="D4" s="27"/>
      <c r="E4" s="27"/>
      <c r="F4" s="449" t="s">
        <v>404</v>
      </c>
      <c r="G4" s="24"/>
      <c r="H4" s="24"/>
      <c r="I4" s="24"/>
      <c r="J4" s="24"/>
      <c r="K4" s="24"/>
      <c r="L4" s="24"/>
      <c r="M4" s="24"/>
      <c r="N4" s="24"/>
      <c r="O4" s="449" t="s">
        <v>463</v>
      </c>
      <c r="P4" s="24"/>
      <c r="Q4" s="24"/>
      <c r="R4" s="24"/>
      <c r="S4" s="24"/>
      <c r="T4" s="24" t="s">
        <v>308</v>
      </c>
      <c r="U4" s="24" t="s">
        <v>309</v>
      </c>
      <c r="V4" s="24" t="s">
        <v>97</v>
      </c>
      <c r="W4" s="27"/>
      <c r="Z4" s="243" t="s">
        <v>310</v>
      </c>
      <c r="AA4" s="243" t="s">
        <v>312</v>
      </c>
      <c r="AB4" s="243" t="s">
        <v>313</v>
      </c>
      <c r="AC4" s="244" t="s">
        <v>11</v>
      </c>
      <c r="AD4" s="244" t="s">
        <v>311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4">
        <f>(SUM(SEAI_Bal!N21:Y21)-SUM(SEAI_Bal!N26:Y26))/SEAI_Bal!M14</f>
        <v>0.97514504901104793</v>
      </c>
      <c r="L5" s="464">
        <f>(SUM(SEAI_Bal!N49:Y49)-SUM(SEAI_Bal!N54:Y54))/SEAI_Bal!M42</f>
        <v>0.99109125891300298</v>
      </c>
      <c r="M5" s="464">
        <f>(SUM(SEAI_Bal!N77:Y77)-SUM(SEAI_Bal!N82:Y82))/SEAI_Bal!M70</f>
        <v>0.99521957436852992</v>
      </c>
      <c r="N5" s="464">
        <f>(SUM(SEAI_Bal!N105:Y105)-SUM(SEAI_Bal!N110:Y110))/SEAI_Bal!M98</f>
        <v>0.99799126990040821</v>
      </c>
      <c r="O5" s="465">
        <f>(SEAI_Bal!L14)*Conversions!$B$2</f>
        <v>131.35401714240001</v>
      </c>
      <c r="P5" s="465">
        <f>(SEAI_Bal!L42)*Conversions!$B$2</f>
        <v>121.5067472784</v>
      </c>
      <c r="Q5" s="465">
        <f>(SEAI_Bal!L70)*Conversions!$B$2</f>
        <v>117.8247246336</v>
      </c>
      <c r="R5" s="465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407</v>
      </c>
    </row>
    <row r="6" spans="2:33">
      <c r="B6" s="245"/>
      <c r="C6" s="246"/>
      <c r="D6" s="245"/>
      <c r="E6" s="245" t="s">
        <v>397</v>
      </c>
      <c r="F6" s="464">
        <f>(SEAI_Bal!N$21-SEAI_Bal!N$26)/(SUM(SEAI_Bal!$N$21:$Y$21)-SUM(SEAI_Bal!$N$26:$Y$26))</f>
        <v>2.8572651180697587E-3</v>
      </c>
      <c r="G6" s="464">
        <f>(SEAI_Bal!N$49-SEAI_Bal!N$54)/(SUM(SEAI_Bal!$N$49:$Y$49)-SUM(SEAI_Bal!$N$54:$Y$54))</f>
        <v>1.7573397542909115E-3</v>
      </c>
      <c r="H6" s="464">
        <f>(SEAI_Bal!N$77-SEAI_Bal!N$82)/(SUM(SEAI_Bal!$N$77:$Y$77)-SUM(SEAI_Bal!$N$82:$Y$82))</f>
        <v>1.7219160557323942E-3</v>
      </c>
      <c r="I6" s="464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336</v>
      </c>
    </row>
    <row r="7" spans="2:33">
      <c r="B7" s="247"/>
      <c r="C7" s="239"/>
      <c r="D7" s="248"/>
      <c r="E7" s="245" t="s">
        <v>71</v>
      </c>
      <c r="F7" s="464">
        <f>(SEAI_Bal!O$21-SEAI_Bal!O$26)/(SUM(SEAI_Bal!$N$21:$Y$21)-SUM(SEAI_Bal!$N$26:$Y$26))</f>
        <v>0.19187333835393638</v>
      </c>
      <c r="G7" s="464">
        <f>(SEAI_Bal!O$49-SEAI_Bal!O$54)/(SUM(SEAI_Bal!$N$49:$Y$49)-SUM(SEAI_Bal!$N$54:$Y$54))</f>
        <v>0.19571142937659458</v>
      </c>
      <c r="H7" s="464">
        <f>(SEAI_Bal!O$77-SEAI_Bal!O$82)/(SUM(SEAI_Bal!$N$77:$Y$77)-SUM(SEAI_Bal!$N$82:$Y$82))</f>
        <v>0.18707617645630659</v>
      </c>
      <c r="I7" s="464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337</v>
      </c>
    </row>
    <row r="8" spans="2:33">
      <c r="B8" s="247"/>
      <c r="C8" s="249"/>
      <c r="D8" s="248"/>
      <c r="E8" s="245" t="s">
        <v>73</v>
      </c>
      <c r="F8" s="464">
        <f>(SEAI_Bal!P$21-SEAI_Bal!P$26)/(SUM(SEAI_Bal!$N$21:$Y$21)-SUM(SEAI_Bal!$N$26:$Y$26))</f>
        <v>4.5544724867692413E-2</v>
      </c>
      <c r="G8" s="464">
        <f>(SEAI_Bal!P$49-SEAI_Bal!P$54)/(SUM(SEAI_Bal!$N$49:$Y$49)-SUM(SEAI_Bal!$N$54:$Y$54))</f>
        <v>3.8703458978187999E-2</v>
      </c>
      <c r="H8" s="464">
        <f>(SEAI_Bal!P$77-SEAI_Bal!P$82)/(SUM(SEAI_Bal!$N$77:$Y$77)-SUM(SEAI_Bal!$N$82:$Y$82))</f>
        <v>5.155566585458405E-2</v>
      </c>
      <c r="I8" s="464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338</v>
      </c>
    </row>
    <row r="9" spans="2:33">
      <c r="B9" s="250" t="s">
        <v>399</v>
      </c>
      <c r="C9" s="249"/>
      <c r="D9" s="248"/>
      <c r="E9" s="245" t="s">
        <v>399</v>
      </c>
      <c r="F9" s="464">
        <f>(SEAI_Bal!Q$21-SEAI_Bal!Q$26)/(SUM(SEAI_Bal!$N$21:$Y$21)-SUM(SEAI_Bal!$N$26:$Y$26))</f>
        <v>0</v>
      </c>
      <c r="G9" s="464">
        <f>(SEAI_Bal!Q$49-SEAI_Bal!Q$54)/(SUM(SEAI_Bal!$N$49:$Y$49)-SUM(SEAI_Bal!$N$54:$Y$54))</f>
        <v>0</v>
      </c>
      <c r="H9" s="464">
        <f>(SEAI_Bal!Q$77-SEAI_Bal!Q$82)/(SUM(SEAI_Bal!$N$77:$Y$77)-SUM(SEAI_Bal!$N$82:$Y$82))</f>
        <v>0</v>
      </c>
      <c r="I9" s="464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339</v>
      </c>
    </row>
    <row r="10" spans="2:33">
      <c r="B10" s="247"/>
      <c r="C10" s="249"/>
      <c r="D10" s="248"/>
      <c r="E10" s="245" t="s">
        <v>72</v>
      </c>
      <c r="F10" s="464">
        <f>(SEAI_Bal!R$21-SEAI_Bal!R$26)/(SUM(SEAI_Bal!$N$21:$Y$21)-SUM(SEAI_Bal!$N$26:$Y$26))</f>
        <v>0.30952168784779965</v>
      </c>
      <c r="G10" s="464">
        <f>(SEAI_Bal!R$49-SEAI_Bal!R$54)/(SUM(SEAI_Bal!$N$49:$Y$49)-SUM(SEAI_Bal!$N$54:$Y$54))</f>
        <v>0.31876895508405695</v>
      </c>
      <c r="H10" s="464">
        <f>(SEAI_Bal!R$77-SEAI_Bal!R$82)/(SUM(SEAI_Bal!$N$77:$Y$77)-SUM(SEAI_Bal!$N$82:$Y$82))</f>
        <v>0.32784783002983553</v>
      </c>
      <c r="I10" s="464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340</v>
      </c>
    </row>
    <row r="11" spans="2:33">
      <c r="B11" s="250"/>
      <c r="C11" s="249"/>
      <c r="D11" s="248"/>
      <c r="E11" s="245" t="s">
        <v>74</v>
      </c>
      <c r="F11" s="464">
        <f>(SEAI_Bal!S$21-SEAI_Bal!S$26)/(SUM(SEAI_Bal!$N$21:$Y$21)-SUM(SEAI_Bal!$N$26:$Y$26))</f>
        <v>2.3369218654876782E-2</v>
      </c>
      <c r="G11" s="464">
        <f>(SEAI_Bal!S$49-SEAI_Bal!S$54)/(SUM(SEAI_Bal!$N$49:$Y$49)-SUM(SEAI_Bal!$N$54:$Y$54))</f>
        <v>2.4679379597538263E-2</v>
      </c>
      <c r="H11" s="464">
        <f>(SEAI_Bal!S$77-SEAI_Bal!S$82)/(SUM(SEAI_Bal!$N$77:$Y$77)-SUM(SEAI_Bal!$N$82:$Y$82))</f>
        <v>2.3982776739444402E-2</v>
      </c>
      <c r="I11" s="464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341</v>
      </c>
    </row>
    <row r="12" spans="2:33">
      <c r="B12" s="250"/>
      <c r="C12" s="249"/>
      <c r="D12" s="248"/>
      <c r="E12" s="245" t="s">
        <v>70</v>
      </c>
      <c r="F12" s="464">
        <f>(SEAI_Bal!T$21-SEAI_Bal!T$26)/(SUM(SEAI_Bal!$N$21:$Y$21)-SUM(SEAI_Bal!$N$26:$Y$26))</f>
        <v>0.42353451581560209</v>
      </c>
      <c r="G12" s="464">
        <f>(SEAI_Bal!T$49-SEAI_Bal!T$54)/(SUM(SEAI_Bal!$N$49:$Y$49)-SUM(SEAI_Bal!$N$54:$Y$54))</f>
        <v>0.40994075218445536</v>
      </c>
      <c r="H12" s="464">
        <f>(SEAI_Bal!T$77-SEAI_Bal!T$82)/(SUM(SEAI_Bal!$N$77:$Y$77)-SUM(SEAI_Bal!$N$82:$Y$82))</f>
        <v>0.40033402843263444</v>
      </c>
      <c r="I12" s="464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342</v>
      </c>
    </row>
    <row r="13" spans="2:33">
      <c r="B13" s="250"/>
      <c r="C13" s="249"/>
      <c r="D13" s="248"/>
      <c r="E13" s="245" t="s">
        <v>161</v>
      </c>
      <c r="F13" s="464">
        <f>(SEAI_Bal!U$21-SEAI_Bal!U$26)/(SUM(SEAI_Bal!$N$21:$Y$21)-SUM(SEAI_Bal!$N$26:$Y$26))</f>
        <v>0</v>
      </c>
      <c r="G13" s="464">
        <f>(SEAI_Bal!U$49-SEAI_Bal!U$54)/(SUM(SEAI_Bal!$N$49:$Y$49)-SUM(SEAI_Bal!$N$54:$Y$54))</f>
        <v>0</v>
      </c>
      <c r="H13" s="464">
        <f>(SEAI_Bal!U$77-SEAI_Bal!U$82)/(SUM(SEAI_Bal!$N$77:$Y$77)-SUM(SEAI_Bal!$N$82:$Y$82))</f>
        <v>0</v>
      </c>
      <c r="I13" s="464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343</v>
      </c>
    </row>
    <row r="14" spans="2:33">
      <c r="B14" s="250"/>
      <c r="C14" s="249"/>
      <c r="D14" s="248"/>
      <c r="E14" s="245" t="s">
        <v>398</v>
      </c>
      <c r="F14" s="464">
        <f>(SEAI_Bal!V$21-SEAI_Bal!V$26)/(SUM(SEAI_Bal!$N$21:$Y$21)-SUM(SEAI_Bal!$N$26:$Y$26))</f>
        <v>3.2992493420228855E-3</v>
      </c>
      <c r="G14" s="464">
        <f>(SEAI_Bal!V$49-SEAI_Bal!V$54)/(SUM(SEAI_Bal!$N$49:$Y$49)-SUM(SEAI_Bal!$N$54:$Y$54))</f>
        <v>1.0438685024875898E-2</v>
      </c>
      <c r="H14" s="464">
        <f>(SEAI_Bal!V$77-SEAI_Bal!V$82)/(SUM(SEAI_Bal!$N$77:$Y$77)-SUM(SEAI_Bal!$N$82:$Y$82))</f>
        <v>7.4816064314624977E-3</v>
      </c>
      <c r="I14" s="464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344</v>
      </c>
    </row>
    <row r="15" spans="2:33">
      <c r="B15" s="250" t="s">
        <v>399</v>
      </c>
      <c r="C15" s="249"/>
      <c r="D15" s="248"/>
      <c r="E15" s="245" t="s">
        <v>399</v>
      </c>
      <c r="F15" s="464">
        <f>SEAI_Bal!W$21/(SUM(SEAI_Bal!$N$21:$Y$21)-SUM(SEAI_Bal!$N$26:$Y$26))</f>
        <v>0</v>
      </c>
      <c r="G15" s="464">
        <f>SEAI_Bal!W$49/(SUM(SEAI_Bal!$N$49:$Y$49)-SUM(SEAI_Bal!$N$54:$Y$54))</f>
        <v>0</v>
      </c>
      <c r="H15" s="464">
        <f>SEAI_Bal!W$77/(SUM(SEAI_Bal!$N$77:$Y$77)-SUM(SEAI_Bal!$N$82:$Y$82))</f>
        <v>0</v>
      </c>
      <c r="I15" s="464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345</v>
      </c>
    </row>
    <row r="16" spans="2:33">
      <c r="B16" s="250" t="s">
        <v>399</v>
      </c>
      <c r="C16" s="54"/>
      <c r="D16" s="54"/>
      <c r="E16" s="245" t="s">
        <v>399</v>
      </c>
      <c r="F16" s="464">
        <f>SEAI_Bal!X$21/(SUM(SEAI_Bal!$N$21:$Y$21)-SUM(SEAI_Bal!$N$26:$Y$26))</f>
        <v>0</v>
      </c>
      <c r="G16" s="464">
        <f>SEAI_Bal!X$49/(SUM(SEAI_Bal!$N$49:$Y$49)-SUM(SEAI_Bal!$N$54:$Y$54))</f>
        <v>0</v>
      </c>
      <c r="H16" s="464">
        <f>SEAI_Bal!X$77/(SUM(SEAI_Bal!$N$77:$Y$77)-SUM(SEAI_Bal!$N$82:$Y$82))</f>
        <v>0</v>
      </c>
      <c r="I16" s="464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346</v>
      </c>
      <c r="AD16" s="251"/>
      <c r="AE16" s="251"/>
      <c r="AF16" s="251"/>
    </row>
    <row r="17" spans="2:31">
      <c r="B17" s="250" t="s">
        <v>399</v>
      </c>
      <c r="C17" s="54"/>
      <c r="D17" s="54"/>
      <c r="E17" s="245" t="s">
        <v>399</v>
      </c>
      <c r="F17" s="464">
        <f>SEAI_Bal!Y$21/(SUM(SEAI_Bal!$N$21:$Y$21)-SUM(SEAI_Bal!$N$26:$Y$26))</f>
        <v>0</v>
      </c>
      <c r="G17" s="464">
        <f>SEAI_Bal!Y$49/(SUM(SEAI_Bal!$N$49:$Y$49)-SUM(SEAI_Bal!$N$54:$Y$54))</f>
        <v>0</v>
      </c>
      <c r="H17" s="464">
        <f>SEAI_Bal!Y$77/(SUM(SEAI_Bal!$N$77:$Y$77)-SUM(SEAI_Bal!$N$82:$Y$82))</f>
        <v>0</v>
      </c>
      <c r="I17" s="464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347</v>
      </c>
      <c r="AD17" s="251"/>
      <c r="AE17" s="251"/>
    </row>
    <row r="18" spans="2:31">
      <c r="M18" s="192"/>
      <c r="N18" s="192"/>
      <c r="O18" s="192"/>
      <c r="P18" s="192"/>
      <c r="Q18" s="269"/>
      <c r="R18" s="498"/>
      <c r="T18" s="63"/>
      <c r="AB18" s="251"/>
      <c r="AC18" s="25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AB36"/>
  <sheetViews>
    <sheetView workbookViewId="0">
      <selection activeCell="T18" sqref="T18"/>
    </sheetView>
  </sheetViews>
  <sheetFormatPr defaultColWidth="9.1328125" defaultRowHeight="14.25"/>
  <cols>
    <col min="1" max="1" width="9.1328125" style="58"/>
    <col min="2" max="2" width="15.59765625" style="58" customWidth="1"/>
    <col min="3" max="3" width="26.59765625" style="58" bestFit="1" customWidth="1"/>
    <col min="4" max="4" width="10.86328125" style="58" customWidth="1"/>
    <col min="5" max="5" width="10.86328125" style="58" bestFit="1" customWidth="1"/>
    <col min="6" max="14" width="10.1328125" style="58" customWidth="1"/>
    <col min="15" max="20" width="10.265625" style="58" customWidth="1"/>
    <col min="21" max="21" width="9.1328125" style="58"/>
    <col min="22" max="22" width="12" style="58" bestFit="1" customWidth="1"/>
    <col min="23" max="23" width="26.59765625" style="58" bestFit="1" customWidth="1"/>
    <col min="24" max="16384" width="9.1328125" style="58"/>
  </cols>
  <sheetData>
    <row r="2" spans="2:28" ht="18">
      <c r="B2" s="30" t="s">
        <v>102</v>
      </c>
      <c r="C2" s="31"/>
      <c r="E2" s="32" t="s">
        <v>184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6.25">
      <c r="B3" s="35" t="s">
        <v>2</v>
      </c>
      <c r="C3" s="35" t="s">
        <v>3</v>
      </c>
      <c r="D3" s="36" t="s">
        <v>133</v>
      </c>
      <c r="E3" s="36" t="s">
        <v>81</v>
      </c>
      <c r="F3" s="38" t="s">
        <v>561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0</v>
      </c>
      <c r="V3" s="14"/>
      <c r="W3" s="15"/>
      <c r="X3" s="15"/>
      <c r="Y3" s="15"/>
      <c r="Z3" s="15"/>
      <c r="AA3" s="15"/>
      <c r="AB3" s="15"/>
    </row>
    <row r="4" spans="2:28" ht="14.6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51" t="s">
        <v>322</v>
      </c>
      <c r="G7" s="551"/>
      <c r="H7" s="551"/>
      <c r="I7" s="551"/>
      <c r="J7" s="551"/>
      <c r="K7" s="551"/>
      <c r="L7" s="551"/>
      <c r="M7" s="552" t="s">
        <v>139</v>
      </c>
      <c r="N7" s="552"/>
      <c r="O7" s="552"/>
      <c r="P7" s="552"/>
      <c r="Q7" s="547" t="s">
        <v>464</v>
      </c>
      <c r="R7" s="547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242</v>
      </c>
      <c r="E12"/>
      <c r="F12" t="s">
        <v>241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240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239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238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237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236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243</v>
      </c>
      <c r="O18"/>
      <c r="P18"/>
      <c r="Q18"/>
    </row>
    <row r="19" spans="2:19">
      <c r="B19" t="s">
        <v>235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234</v>
      </c>
      <c r="P19"/>
      <c r="Q19"/>
    </row>
    <row r="20" spans="2:19">
      <c r="B20" t="s">
        <v>233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232</v>
      </c>
      <c r="O20" t="s">
        <v>231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230</v>
      </c>
      <c r="O22" t="s">
        <v>229</v>
      </c>
      <c r="P22"/>
      <c r="Q22" t="s">
        <v>228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8"/>
  <dimension ref="B1:R14"/>
  <sheetViews>
    <sheetView topLeftCell="D1" workbookViewId="0">
      <selection activeCell="M11" sqref="M11"/>
    </sheetView>
  </sheetViews>
  <sheetFormatPr defaultRowHeight="14.25"/>
  <cols>
    <col min="1" max="1" width="9.1328125" style="498"/>
    <col min="2" max="2" width="14.73046875" style="498" customWidth="1"/>
    <col min="3" max="3" width="26" style="498" bestFit="1" customWidth="1"/>
    <col min="4" max="4" width="11.1328125" style="498" bestFit="1" customWidth="1"/>
    <col min="5" max="7" width="9.1328125" style="498"/>
    <col min="8" max="8" width="10.265625" style="498" bestFit="1" customWidth="1"/>
    <col min="9" max="9" width="8.86328125" style="463" bestFit="1" customWidth="1"/>
    <col min="10" max="10" width="16.86328125" style="498" customWidth="1"/>
    <col min="11" max="11" width="9.1328125" style="498"/>
    <col min="12" max="12" width="11.265625" style="498" bestFit="1" customWidth="1"/>
    <col min="13" max="13" width="14.73046875" style="498" bestFit="1" customWidth="1"/>
    <col min="14" max="14" width="37" style="498" bestFit="1" customWidth="1"/>
    <col min="15" max="16" width="9.86328125" style="498" customWidth="1"/>
    <col min="17" max="261" width="9.1328125" style="498"/>
    <col min="262" max="262" width="10.59765625" style="498" bestFit="1" customWidth="1"/>
    <col min="263" max="263" width="14.86328125" style="498" bestFit="1" customWidth="1"/>
    <col min="264" max="264" width="11.1328125" style="498" bestFit="1" customWidth="1"/>
    <col min="265" max="517" width="9.1328125" style="498"/>
    <col min="518" max="518" width="10.59765625" style="498" bestFit="1" customWidth="1"/>
    <col min="519" max="519" width="14.86328125" style="498" bestFit="1" customWidth="1"/>
    <col min="520" max="520" width="11.1328125" style="498" bestFit="1" customWidth="1"/>
    <col min="521" max="773" width="9.1328125" style="498"/>
    <col min="774" max="774" width="10.59765625" style="498" bestFit="1" customWidth="1"/>
    <col min="775" max="775" width="14.86328125" style="498" bestFit="1" customWidth="1"/>
    <col min="776" max="776" width="11.1328125" style="498" bestFit="1" customWidth="1"/>
    <col min="777" max="1029" width="9.1328125" style="498"/>
    <col min="1030" max="1030" width="10.59765625" style="498" bestFit="1" customWidth="1"/>
    <col min="1031" max="1031" width="14.86328125" style="498" bestFit="1" customWidth="1"/>
    <col min="1032" max="1032" width="11.1328125" style="498" bestFit="1" customWidth="1"/>
    <col min="1033" max="1285" width="9.1328125" style="498"/>
    <col min="1286" max="1286" width="10.59765625" style="498" bestFit="1" customWidth="1"/>
    <col min="1287" max="1287" width="14.86328125" style="498" bestFit="1" customWidth="1"/>
    <col min="1288" max="1288" width="11.1328125" style="498" bestFit="1" customWidth="1"/>
    <col min="1289" max="1541" width="9.1328125" style="498"/>
    <col min="1542" max="1542" width="10.59765625" style="498" bestFit="1" customWidth="1"/>
    <col min="1543" max="1543" width="14.86328125" style="498" bestFit="1" customWidth="1"/>
    <col min="1544" max="1544" width="11.1328125" style="498" bestFit="1" customWidth="1"/>
    <col min="1545" max="1797" width="9.1328125" style="498"/>
    <col min="1798" max="1798" width="10.59765625" style="498" bestFit="1" customWidth="1"/>
    <col min="1799" max="1799" width="14.86328125" style="498" bestFit="1" customWidth="1"/>
    <col min="1800" max="1800" width="11.1328125" style="498" bestFit="1" customWidth="1"/>
    <col min="1801" max="2053" width="9.1328125" style="498"/>
    <col min="2054" max="2054" width="10.59765625" style="498" bestFit="1" customWidth="1"/>
    <col min="2055" max="2055" width="14.86328125" style="498" bestFit="1" customWidth="1"/>
    <col min="2056" max="2056" width="11.1328125" style="498" bestFit="1" customWidth="1"/>
    <col min="2057" max="2309" width="9.1328125" style="498"/>
    <col min="2310" max="2310" width="10.59765625" style="498" bestFit="1" customWidth="1"/>
    <col min="2311" max="2311" width="14.86328125" style="498" bestFit="1" customWidth="1"/>
    <col min="2312" max="2312" width="11.1328125" style="498" bestFit="1" customWidth="1"/>
    <col min="2313" max="2565" width="9.1328125" style="498"/>
    <col min="2566" max="2566" width="10.59765625" style="498" bestFit="1" customWidth="1"/>
    <col min="2567" max="2567" width="14.86328125" style="498" bestFit="1" customWidth="1"/>
    <col min="2568" max="2568" width="11.1328125" style="498" bestFit="1" customWidth="1"/>
    <col min="2569" max="2821" width="9.1328125" style="498"/>
    <col min="2822" max="2822" width="10.59765625" style="498" bestFit="1" customWidth="1"/>
    <col min="2823" max="2823" width="14.86328125" style="498" bestFit="1" customWidth="1"/>
    <col min="2824" max="2824" width="11.1328125" style="498" bestFit="1" customWidth="1"/>
    <col min="2825" max="3077" width="9.1328125" style="498"/>
    <col min="3078" max="3078" width="10.59765625" style="498" bestFit="1" customWidth="1"/>
    <col min="3079" max="3079" width="14.86328125" style="498" bestFit="1" customWidth="1"/>
    <col min="3080" max="3080" width="11.1328125" style="498" bestFit="1" customWidth="1"/>
    <col min="3081" max="3333" width="9.1328125" style="498"/>
    <col min="3334" max="3334" width="10.59765625" style="498" bestFit="1" customWidth="1"/>
    <col min="3335" max="3335" width="14.86328125" style="498" bestFit="1" customWidth="1"/>
    <col min="3336" max="3336" width="11.1328125" style="498" bestFit="1" customWidth="1"/>
    <col min="3337" max="3589" width="9.1328125" style="498"/>
    <col min="3590" max="3590" width="10.59765625" style="498" bestFit="1" customWidth="1"/>
    <col min="3591" max="3591" width="14.86328125" style="498" bestFit="1" customWidth="1"/>
    <col min="3592" max="3592" width="11.1328125" style="498" bestFit="1" customWidth="1"/>
    <col min="3593" max="3845" width="9.1328125" style="498"/>
    <col min="3846" max="3846" width="10.59765625" style="498" bestFit="1" customWidth="1"/>
    <col min="3847" max="3847" width="14.86328125" style="498" bestFit="1" customWidth="1"/>
    <col min="3848" max="3848" width="11.1328125" style="498" bestFit="1" customWidth="1"/>
    <col min="3849" max="4101" width="9.1328125" style="498"/>
    <col min="4102" max="4102" width="10.59765625" style="498" bestFit="1" customWidth="1"/>
    <col min="4103" max="4103" width="14.86328125" style="498" bestFit="1" customWidth="1"/>
    <col min="4104" max="4104" width="11.1328125" style="498" bestFit="1" customWidth="1"/>
    <col min="4105" max="4357" width="9.1328125" style="498"/>
    <col min="4358" max="4358" width="10.59765625" style="498" bestFit="1" customWidth="1"/>
    <col min="4359" max="4359" width="14.86328125" style="498" bestFit="1" customWidth="1"/>
    <col min="4360" max="4360" width="11.1328125" style="498" bestFit="1" customWidth="1"/>
    <col min="4361" max="4613" width="9.1328125" style="498"/>
    <col min="4614" max="4614" width="10.59765625" style="498" bestFit="1" customWidth="1"/>
    <col min="4615" max="4615" width="14.86328125" style="498" bestFit="1" customWidth="1"/>
    <col min="4616" max="4616" width="11.1328125" style="498" bestFit="1" customWidth="1"/>
    <col min="4617" max="4869" width="9.1328125" style="498"/>
    <col min="4870" max="4870" width="10.59765625" style="498" bestFit="1" customWidth="1"/>
    <col min="4871" max="4871" width="14.86328125" style="498" bestFit="1" customWidth="1"/>
    <col min="4872" max="4872" width="11.1328125" style="498" bestFit="1" customWidth="1"/>
    <col min="4873" max="5125" width="9.1328125" style="498"/>
    <col min="5126" max="5126" width="10.59765625" style="498" bestFit="1" customWidth="1"/>
    <col min="5127" max="5127" width="14.86328125" style="498" bestFit="1" customWidth="1"/>
    <col min="5128" max="5128" width="11.1328125" style="498" bestFit="1" customWidth="1"/>
    <col min="5129" max="5381" width="9.1328125" style="498"/>
    <col min="5382" max="5382" width="10.59765625" style="498" bestFit="1" customWidth="1"/>
    <col min="5383" max="5383" width="14.86328125" style="498" bestFit="1" customWidth="1"/>
    <col min="5384" max="5384" width="11.1328125" style="498" bestFit="1" customWidth="1"/>
    <col min="5385" max="5637" width="9.1328125" style="498"/>
    <col min="5638" max="5638" width="10.59765625" style="498" bestFit="1" customWidth="1"/>
    <col min="5639" max="5639" width="14.86328125" style="498" bestFit="1" customWidth="1"/>
    <col min="5640" max="5640" width="11.1328125" style="498" bestFit="1" customWidth="1"/>
    <col min="5641" max="5893" width="9.1328125" style="498"/>
    <col min="5894" max="5894" width="10.59765625" style="498" bestFit="1" customWidth="1"/>
    <col min="5895" max="5895" width="14.86328125" style="498" bestFit="1" customWidth="1"/>
    <col min="5896" max="5896" width="11.1328125" style="498" bestFit="1" customWidth="1"/>
    <col min="5897" max="6149" width="9.1328125" style="498"/>
    <col min="6150" max="6150" width="10.59765625" style="498" bestFit="1" customWidth="1"/>
    <col min="6151" max="6151" width="14.86328125" style="498" bestFit="1" customWidth="1"/>
    <col min="6152" max="6152" width="11.1328125" style="498" bestFit="1" customWidth="1"/>
    <col min="6153" max="6405" width="9.1328125" style="498"/>
    <col min="6406" max="6406" width="10.59765625" style="498" bestFit="1" customWidth="1"/>
    <col min="6407" max="6407" width="14.86328125" style="498" bestFit="1" customWidth="1"/>
    <col min="6408" max="6408" width="11.1328125" style="498" bestFit="1" customWidth="1"/>
    <col min="6409" max="6661" width="9.1328125" style="498"/>
    <col min="6662" max="6662" width="10.59765625" style="498" bestFit="1" customWidth="1"/>
    <col min="6663" max="6663" width="14.86328125" style="498" bestFit="1" customWidth="1"/>
    <col min="6664" max="6664" width="11.1328125" style="498" bestFit="1" customWidth="1"/>
    <col min="6665" max="6917" width="9.1328125" style="498"/>
    <col min="6918" max="6918" width="10.59765625" style="498" bestFit="1" customWidth="1"/>
    <col min="6919" max="6919" width="14.86328125" style="498" bestFit="1" customWidth="1"/>
    <col min="6920" max="6920" width="11.1328125" style="498" bestFit="1" customWidth="1"/>
    <col min="6921" max="7173" width="9.1328125" style="498"/>
    <col min="7174" max="7174" width="10.59765625" style="498" bestFit="1" customWidth="1"/>
    <col min="7175" max="7175" width="14.86328125" style="498" bestFit="1" customWidth="1"/>
    <col min="7176" max="7176" width="11.1328125" style="498" bestFit="1" customWidth="1"/>
    <col min="7177" max="7429" width="9.1328125" style="498"/>
    <col min="7430" max="7430" width="10.59765625" style="498" bestFit="1" customWidth="1"/>
    <col min="7431" max="7431" width="14.86328125" style="498" bestFit="1" customWidth="1"/>
    <col min="7432" max="7432" width="11.1328125" style="498" bestFit="1" customWidth="1"/>
    <col min="7433" max="7685" width="9.1328125" style="498"/>
    <col min="7686" max="7686" width="10.59765625" style="498" bestFit="1" customWidth="1"/>
    <col min="7687" max="7687" width="14.86328125" style="498" bestFit="1" customWidth="1"/>
    <col min="7688" max="7688" width="11.1328125" style="498" bestFit="1" customWidth="1"/>
    <col min="7689" max="7941" width="9.1328125" style="498"/>
    <col min="7942" max="7942" width="10.59765625" style="498" bestFit="1" customWidth="1"/>
    <col min="7943" max="7943" width="14.86328125" style="498" bestFit="1" customWidth="1"/>
    <col min="7944" max="7944" width="11.1328125" style="498" bestFit="1" customWidth="1"/>
    <col min="7945" max="8197" width="9.1328125" style="498"/>
    <col min="8198" max="8198" width="10.59765625" style="498" bestFit="1" customWidth="1"/>
    <col min="8199" max="8199" width="14.86328125" style="498" bestFit="1" customWidth="1"/>
    <col min="8200" max="8200" width="11.1328125" style="498" bestFit="1" customWidth="1"/>
    <col min="8201" max="8453" width="9.1328125" style="498"/>
    <col min="8454" max="8454" width="10.59765625" style="498" bestFit="1" customWidth="1"/>
    <col min="8455" max="8455" width="14.86328125" style="498" bestFit="1" customWidth="1"/>
    <col min="8456" max="8456" width="11.1328125" style="498" bestFit="1" customWidth="1"/>
    <col min="8457" max="8709" width="9.1328125" style="498"/>
    <col min="8710" max="8710" width="10.59765625" style="498" bestFit="1" customWidth="1"/>
    <col min="8711" max="8711" width="14.86328125" style="498" bestFit="1" customWidth="1"/>
    <col min="8712" max="8712" width="11.1328125" style="498" bestFit="1" customWidth="1"/>
    <col min="8713" max="8965" width="9.1328125" style="498"/>
    <col min="8966" max="8966" width="10.59765625" style="498" bestFit="1" customWidth="1"/>
    <col min="8967" max="8967" width="14.86328125" style="498" bestFit="1" customWidth="1"/>
    <col min="8968" max="8968" width="11.1328125" style="498" bestFit="1" customWidth="1"/>
    <col min="8969" max="9221" width="9.1328125" style="498"/>
    <col min="9222" max="9222" width="10.59765625" style="498" bestFit="1" customWidth="1"/>
    <col min="9223" max="9223" width="14.86328125" style="498" bestFit="1" customWidth="1"/>
    <col min="9224" max="9224" width="11.1328125" style="498" bestFit="1" customWidth="1"/>
    <col min="9225" max="9477" width="9.1328125" style="498"/>
    <col min="9478" max="9478" width="10.59765625" style="498" bestFit="1" customWidth="1"/>
    <col min="9479" max="9479" width="14.86328125" style="498" bestFit="1" customWidth="1"/>
    <col min="9480" max="9480" width="11.1328125" style="498" bestFit="1" customWidth="1"/>
    <col min="9481" max="9733" width="9.1328125" style="498"/>
    <col min="9734" max="9734" width="10.59765625" style="498" bestFit="1" customWidth="1"/>
    <col min="9735" max="9735" width="14.86328125" style="498" bestFit="1" customWidth="1"/>
    <col min="9736" max="9736" width="11.1328125" style="498" bestFit="1" customWidth="1"/>
    <col min="9737" max="9989" width="9.1328125" style="498"/>
    <col min="9990" max="9990" width="10.59765625" style="498" bestFit="1" customWidth="1"/>
    <col min="9991" max="9991" width="14.86328125" style="498" bestFit="1" customWidth="1"/>
    <col min="9992" max="9992" width="11.1328125" style="498" bestFit="1" customWidth="1"/>
    <col min="9993" max="10245" width="9.1328125" style="498"/>
    <col min="10246" max="10246" width="10.59765625" style="498" bestFit="1" customWidth="1"/>
    <col min="10247" max="10247" width="14.86328125" style="498" bestFit="1" customWidth="1"/>
    <col min="10248" max="10248" width="11.1328125" style="498" bestFit="1" customWidth="1"/>
    <col min="10249" max="10501" width="9.1328125" style="498"/>
    <col min="10502" max="10502" width="10.59765625" style="498" bestFit="1" customWidth="1"/>
    <col min="10503" max="10503" width="14.86328125" style="498" bestFit="1" customWidth="1"/>
    <col min="10504" max="10504" width="11.1328125" style="498" bestFit="1" customWidth="1"/>
    <col min="10505" max="10757" width="9.1328125" style="498"/>
    <col min="10758" max="10758" width="10.59765625" style="498" bestFit="1" customWidth="1"/>
    <col min="10759" max="10759" width="14.86328125" style="498" bestFit="1" customWidth="1"/>
    <col min="10760" max="10760" width="11.1328125" style="498" bestFit="1" customWidth="1"/>
    <col min="10761" max="11013" width="9.1328125" style="498"/>
    <col min="11014" max="11014" width="10.59765625" style="498" bestFit="1" customWidth="1"/>
    <col min="11015" max="11015" width="14.86328125" style="498" bestFit="1" customWidth="1"/>
    <col min="11016" max="11016" width="11.1328125" style="498" bestFit="1" customWidth="1"/>
    <col min="11017" max="11269" width="9.1328125" style="498"/>
    <col min="11270" max="11270" width="10.59765625" style="498" bestFit="1" customWidth="1"/>
    <col min="11271" max="11271" width="14.86328125" style="498" bestFit="1" customWidth="1"/>
    <col min="11272" max="11272" width="11.1328125" style="498" bestFit="1" customWidth="1"/>
    <col min="11273" max="11525" width="9.1328125" style="498"/>
    <col min="11526" max="11526" width="10.59765625" style="498" bestFit="1" customWidth="1"/>
    <col min="11527" max="11527" width="14.86328125" style="498" bestFit="1" customWidth="1"/>
    <col min="11528" max="11528" width="11.1328125" style="498" bestFit="1" customWidth="1"/>
    <col min="11529" max="11781" width="9.1328125" style="498"/>
    <col min="11782" max="11782" width="10.59765625" style="498" bestFit="1" customWidth="1"/>
    <col min="11783" max="11783" width="14.86328125" style="498" bestFit="1" customWidth="1"/>
    <col min="11784" max="11784" width="11.1328125" style="498" bestFit="1" customWidth="1"/>
    <col min="11785" max="12037" width="9.1328125" style="498"/>
    <col min="12038" max="12038" width="10.59765625" style="498" bestFit="1" customWidth="1"/>
    <col min="12039" max="12039" width="14.86328125" style="498" bestFit="1" customWidth="1"/>
    <col min="12040" max="12040" width="11.1328125" style="498" bestFit="1" customWidth="1"/>
    <col min="12041" max="12293" width="9.1328125" style="498"/>
    <col min="12294" max="12294" width="10.59765625" style="498" bestFit="1" customWidth="1"/>
    <col min="12295" max="12295" width="14.86328125" style="498" bestFit="1" customWidth="1"/>
    <col min="12296" max="12296" width="11.1328125" style="498" bestFit="1" customWidth="1"/>
    <col min="12297" max="12549" width="9.1328125" style="498"/>
    <col min="12550" max="12550" width="10.59765625" style="498" bestFit="1" customWidth="1"/>
    <col min="12551" max="12551" width="14.86328125" style="498" bestFit="1" customWidth="1"/>
    <col min="12552" max="12552" width="11.1328125" style="498" bestFit="1" customWidth="1"/>
    <col min="12553" max="12805" width="9.1328125" style="498"/>
    <col min="12806" max="12806" width="10.59765625" style="498" bestFit="1" customWidth="1"/>
    <col min="12807" max="12807" width="14.86328125" style="498" bestFit="1" customWidth="1"/>
    <col min="12808" max="12808" width="11.1328125" style="498" bestFit="1" customWidth="1"/>
    <col min="12809" max="13061" width="9.1328125" style="498"/>
    <col min="13062" max="13062" width="10.59765625" style="498" bestFit="1" customWidth="1"/>
    <col min="13063" max="13063" width="14.86328125" style="498" bestFit="1" customWidth="1"/>
    <col min="13064" max="13064" width="11.1328125" style="498" bestFit="1" customWidth="1"/>
    <col min="13065" max="13317" width="9.1328125" style="498"/>
    <col min="13318" max="13318" width="10.59765625" style="498" bestFit="1" customWidth="1"/>
    <col min="13319" max="13319" width="14.86328125" style="498" bestFit="1" customWidth="1"/>
    <col min="13320" max="13320" width="11.1328125" style="498" bestFit="1" customWidth="1"/>
    <col min="13321" max="13573" width="9.1328125" style="498"/>
    <col min="13574" max="13574" width="10.59765625" style="498" bestFit="1" customWidth="1"/>
    <col min="13575" max="13575" width="14.86328125" style="498" bestFit="1" customWidth="1"/>
    <col min="13576" max="13576" width="11.1328125" style="498" bestFit="1" customWidth="1"/>
    <col min="13577" max="13829" width="9.1328125" style="498"/>
    <col min="13830" max="13830" width="10.59765625" style="498" bestFit="1" customWidth="1"/>
    <col min="13831" max="13831" width="14.86328125" style="498" bestFit="1" customWidth="1"/>
    <col min="13832" max="13832" width="11.1328125" style="498" bestFit="1" customWidth="1"/>
    <col min="13833" max="14085" width="9.1328125" style="498"/>
    <col min="14086" max="14086" width="10.59765625" style="498" bestFit="1" customWidth="1"/>
    <col min="14087" max="14087" width="14.86328125" style="498" bestFit="1" customWidth="1"/>
    <col min="14088" max="14088" width="11.1328125" style="498" bestFit="1" customWidth="1"/>
    <col min="14089" max="14341" width="9.1328125" style="498"/>
    <col min="14342" max="14342" width="10.59765625" style="498" bestFit="1" customWidth="1"/>
    <col min="14343" max="14343" width="14.86328125" style="498" bestFit="1" customWidth="1"/>
    <col min="14344" max="14344" width="11.1328125" style="498" bestFit="1" customWidth="1"/>
    <col min="14345" max="14597" width="9.1328125" style="498"/>
    <col min="14598" max="14598" width="10.59765625" style="498" bestFit="1" customWidth="1"/>
    <col min="14599" max="14599" width="14.86328125" style="498" bestFit="1" customWidth="1"/>
    <col min="14600" max="14600" width="11.1328125" style="498" bestFit="1" customWidth="1"/>
    <col min="14601" max="14853" width="9.1328125" style="498"/>
    <col min="14854" max="14854" width="10.59765625" style="498" bestFit="1" customWidth="1"/>
    <col min="14855" max="14855" width="14.86328125" style="498" bestFit="1" customWidth="1"/>
    <col min="14856" max="14856" width="11.1328125" style="498" bestFit="1" customWidth="1"/>
    <col min="14857" max="15109" width="9.1328125" style="498"/>
    <col min="15110" max="15110" width="10.59765625" style="498" bestFit="1" customWidth="1"/>
    <col min="15111" max="15111" width="14.86328125" style="498" bestFit="1" customWidth="1"/>
    <col min="15112" max="15112" width="11.1328125" style="498" bestFit="1" customWidth="1"/>
    <col min="15113" max="15365" width="9.1328125" style="498"/>
    <col min="15366" max="15366" width="10.59765625" style="498" bestFit="1" customWidth="1"/>
    <col min="15367" max="15367" width="14.86328125" style="498" bestFit="1" customWidth="1"/>
    <col min="15368" max="15368" width="11.1328125" style="498" bestFit="1" customWidth="1"/>
    <col min="15369" max="15621" width="9.1328125" style="498"/>
    <col min="15622" max="15622" width="10.59765625" style="498" bestFit="1" customWidth="1"/>
    <col min="15623" max="15623" width="14.86328125" style="498" bestFit="1" customWidth="1"/>
    <col min="15624" max="15624" width="11.1328125" style="498" bestFit="1" customWidth="1"/>
    <col min="15625" max="15877" width="9.1328125" style="498"/>
    <col min="15878" max="15878" width="10.59765625" style="498" bestFit="1" customWidth="1"/>
    <col min="15879" max="15879" width="14.86328125" style="498" bestFit="1" customWidth="1"/>
    <col min="15880" max="15880" width="11.1328125" style="498" bestFit="1" customWidth="1"/>
    <col min="15881" max="16133" width="9.1328125" style="498"/>
    <col min="16134" max="16134" width="10.59765625" style="498" bestFit="1" customWidth="1"/>
    <col min="16135" max="16135" width="14.86328125" style="498" bestFit="1" customWidth="1"/>
    <col min="16136" max="16136" width="11.1328125" style="498" bestFit="1" customWidth="1"/>
    <col min="16137" max="16384" width="9.1328125" style="498"/>
  </cols>
  <sheetData>
    <row r="1" spans="2:18" ht="18">
      <c r="B1" s="505" t="s">
        <v>468</v>
      </c>
      <c r="C1" s="506"/>
      <c r="D1" s="507"/>
      <c r="E1" s="507"/>
      <c r="I1" s="498"/>
    </row>
    <row r="3" spans="2:18">
      <c r="D3" s="14" t="s">
        <v>103</v>
      </c>
      <c r="L3" s="14" t="s">
        <v>0</v>
      </c>
      <c r="M3" s="492"/>
      <c r="N3" s="492"/>
      <c r="O3" s="492"/>
      <c r="P3" s="492"/>
      <c r="Q3" s="492"/>
      <c r="R3" s="492"/>
    </row>
    <row r="4" spans="2:18">
      <c r="B4" s="508" t="s">
        <v>2</v>
      </c>
      <c r="C4" s="508" t="s">
        <v>133</v>
      </c>
      <c r="D4" s="508" t="s">
        <v>81</v>
      </c>
      <c r="E4" s="509" t="s">
        <v>238</v>
      </c>
      <c r="F4" s="510" t="s">
        <v>305</v>
      </c>
      <c r="G4" s="509" t="s">
        <v>469</v>
      </c>
      <c r="H4" s="510" t="s">
        <v>470</v>
      </c>
      <c r="I4" s="510" t="s">
        <v>471</v>
      </c>
      <c r="J4" s="510" t="s">
        <v>472</v>
      </c>
      <c r="L4" s="508" t="s">
        <v>1</v>
      </c>
      <c r="M4" s="508" t="s">
        <v>2</v>
      </c>
      <c r="N4" s="508" t="s">
        <v>3</v>
      </c>
      <c r="O4" s="508" t="s">
        <v>4</v>
      </c>
      <c r="P4" s="508" t="s">
        <v>5</v>
      </c>
      <c r="Q4" s="508" t="s">
        <v>6</v>
      </c>
      <c r="R4" s="508" t="s">
        <v>7</v>
      </c>
    </row>
    <row r="5" spans="2:18" ht="14.65" thickBot="1">
      <c r="B5" s="511" t="s">
        <v>399</v>
      </c>
      <c r="C5" s="511"/>
      <c r="D5" s="511"/>
      <c r="E5" s="511"/>
      <c r="F5" s="511"/>
      <c r="G5" s="511"/>
      <c r="H5" s="511" t="s">
        <v>311</v>
      </c>
      <c r="I5" s="511" t="s">
        <v>473</v>
      </c>
      <c r="J5" s="511" t="s">
        <v>474</v>
      </c>
      <c r="L5" s="511" t="s">
        <v>399</v>
      </c>
      <c r="M5" s="511"/>
      <c r="N5" s="511"/>
      <c r="O5" s="511"/>
      <c r="P5" s="511"/>
      <c r="Q5" s="511"/>
      <c r="R5" s="511"/>
    </row>
    <row r="6" spans="2:18">
      <c r="B6" s="498" t="str">
        <f>M6</f>
        <v>SUPGAS_INF</v>
      </c>
      <c r="C6" s="498" t="str">
        <f>Commodities!C4</f>
        <v>GASNAT</v>
      </c>
      <c r="D6" s="498" t="str">
        <f>Commodities!C44</f>
        <v>SUPGAS</v>
      </c>
      <c r="E6" s="63">
        <v>1</v>
      </c>
      <c r="F6" s="63">
        <v>100</v>
      </c>
      <c r="G6" s="63"/>
      <c r="H6" s="212"/>
      <c r="J6" s="63"/>
      <c r="L6" s="463" t="s">
        <v>310</v>
      </c>
      <c r="M6" s="463" t="str">
        <f>Commodities!C44&amp;"_INF"</f>
        <v>SUPGAS_INF</v>
      </c>
      <c r="N6" s="497" t="s">
        <v>521</v>
      </c>
      <c r="O6" s="512" t="s">
        <v>11</v>
      </c>
      <c r="P6" s="512" t="s">
        <v>311</v>
      </c>
      <c r="Q6" s="512" t="s">
        <v>140</v>
      </c>
      <c r="R6" s="492"/>
    </row>
    <row r="7" spans="2:18">
      <c r="B7" s="498" t="str">
        <f t="shared" ref="B7:B10" si="0">M7</f>
        <v>SUPCOA_INF</v>
      </c>
      <c r="C7" s="498" t="str">
        <f>Commodities!C7</f>
        <v>COAHAR</v>
      </c>
      <c r="D7" s="498" t="str">
        <f>Commodities!C45</f>
        <v>SUPCOA</v>
      </c>
      <c r="E7" s="63">
        <v>1</v>
      </c>
      <c r="F7" s="63">
        <v>100</v>
      </c>
      <c r="G7" s="63"/>
      <c r="H7" s="212"/>
      <c r="J7" s="63"/>
      <c r="L7" s="463"/>
      <c r="M7" s="463" t="str">
        <f>Commodities!C45&amp;"_INF"</f>
        <v>SUPCOA_INF</v>
      </c>
      <c r="N7" s="497" t="s">
        <v>522</v>
      </c>
      <c r="O7" s="512" t="s">
        <v>11</v>
      </c>
      <c r="P7" s="512" t="s">
        <v>311</v>
      </c>
      <c r="Q7" s="512"/>
      <c r="R7" s="492"/>
    </row>
    <row r="8" spans="2:18">
      <c r="B8" s="498" t="str">
        <f t="shared" si="0"/>
        <v>SUPWAS_INF</v>
      </c>
      <c r="C8" s="498" t="str">
        <f>Commodities!C25</f>
        <v>MSWAS</v>
      </c>
      <c r="D8" s="498" t="str">
        <f>Commodities!C46</f>
        <v>SUPWAS</v>
      </c>
      <c r="E8" s="63">
        <v>1</v>
      </c>
      <c r="F8" s="63">
        <v>100</v>
      </c>
      <c r="G8" s="63"/>
      <c r="H8" s="212"/>
      <c r="J8" s="63"/>
      <c r="L8" s="463"/>
      <c r="M8" s="463" t="str">
        <f>Commodities!C46&amp;"_INF"</f>
        <v>SUPWAS_INF</v>
      </c>
      <c r="N8" s="497" t="s">
        <v>523</v>
      </c>
      <c r="O8" s="512" t="s">
        <v>11</v>
      </c>
      <c r="P8" s="512" t="s">
        <v>311</v>
      </c>
      <c r="Q8" s="512"/>
      <c r="R8" s="492"/>
    </row>
    <row r="9" spans="2:18">
      <c r="B9" s="498" t="str">
        <f t="shared" ref="B9" si="1">M9</f>
        <v>SUPBIO_INF</v>
      </c>
      <c r="C9" s="498" t="str">
        <f>Commodities!C34&amp;", "&amp;Commodities!C35&amp;", "&amp;Commodities!C36</f>
        <v>BIOWOO, BIOWPE, BIOWCH</v>
      </c>
      <c r="D9" s="498" t="str">
        <f>Commodities!C47</f>
        <v>SUPBIO</v>
      </c>
      <c r="E9" s="63">
        <v>1</v>
      </c>
      <c r="F9" s="63">
        <v>100</v>
      </c>
      <c r="G9" s="63"/>
      <c r="H9" s="212"/>
      <c r="J9" s="63"/>
      <c r="L9" s="463"/>
      <c r="M9" s="463" t="str">
        <f>Commodities!C47&amp;"_INF"</f>
        <v>SUPBIO_INF</v>
      </c>
      <c r="N9" s="497" t="s">
        <v>545</v>
      </c>
      <c r="O9" s="512" t="s">
        <v>11</v>
      </c>
      <c r="P9" s="512" t="s">
        <v>311</v>
      </c>
      <c r="Q9" s="512"/>
      <c r="R9" s="492"/>
    </row>
    <row r="10" spans="2:18">
      <c r="B10" s="498" t="str">
        <f t="shared" si="0"/>
        <v>SUPELC_INF</v>
      </c>
      <c r="C10" s="498" t="s">
        <v>134</v>
      </c>
      <c r="D10" s="498" t="str">
        <f>Commodities!C48</f>
        <v>SUPELC</v>
      </c>
      <c r="E10" s="63">
        <v>1</v>
      </c>
      <c r="F10" s="63">
        <v>100</v>
      </c>
      <c r="G10" s="63"/>
      <c r="H10" s="212"/>
      <c r="J10" s="63"/>
      <c r="L10" s="463"/>
      <c r="M10" s="463" t="str">
        <f>Commodities!C48&amp;"_INF"</f>
        <v>SUPELC_INF</v>
      </c>
      <c r="N10" s="497" t="s">
        <v>524</v>
      </c>
      <c r="O10" s="512" t="s">
        <v>11</v>
      </c>
      <c r="P10" s="512" t="s">
        <v>311</v>
      </c>
      <c r="Q10" s="497" t="s">
        <v>128</v>
      </c>
      <c r="R10" s="492"/>
    </row>
    <row r="11" spans="2:18">
      <c r="E11" s="63"/>
      <c r="F11" s="63"/>
      <c r="G11" s="63"/>
      <c r="H11" s="212"/>
      <c r="J11" s="63"/>
      <c r="L11" s="463"/>
      <c r="M11" s="463"/>
      <c r="N11" s="497"/>
      <c r="O11" s="512"/>
      <c r="P11" s="512"/>
      <c r="Q11" s="512"/>
      <c r="R11" s="492"/>
    </row>
    <row r="12" spans="2:18">
      <c r="E12" s="63"/>
      <c r="F12" s="63"/>
      <c r="G12" s="513"/>
      <c r="H12" s="212"/>
      <c r="J12" s="513"/>
      <c r="L12" s="463"/>
      <c r="M12" s="463"/>
      <c r="N12" s="497"/>
      <c r="O12" s="512"/>
      <c r="P12" s="512"/>
      <c r="Q12" s="512"/>
      <c r="R12" s="492"/>
    </row>
    <row r="13" spans="2:18">
      <c r="F13" s="513"/>
      <c r="G13" s="513"/>
      <c r="H13" s="513"/>
      <c r="J13" s="513"/>
      <c r="L13" s="463"/>
      <c r="M13" s="463"/>
      <c r="N13" s="497"/>
      <c r="O13" s="512"/>
      <c r="P13" s="512"/>
      <c r="Q13" s="463"/>
      <c r="R13" s="492"/>
    </row>
    <row r="14" spans="2:18">
      <c r="E14" s="63"/>
      <c r="F14" s="63"/>
      <c r="G14" s="63"/>
      <c r="H14" s="212"/>
      <c r="J14" s="63"/>
      <c r="L14" s="463"/>
      <c r="M14" s="463"/>
      <c r="N14" s="497"/>
      <c r="O14" s="512"/>
      <c r="P14" s="512"/>
      <c r="Q14" s="512"/>
      <c r="R14" s="49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9"/>
  <dimension ref="A1:F11"/>
  <sheetViews>
    <sheetView workbookViewId="0">
      <selection activeCell="Q5" sqref="Q5"/>
    </sheetView>
  </sheetViews>
  <sheetFormatPr defaultColWidth="9.1328125" defaultRowHeight="14.25"/>
  <cols>
    <col min="1" max="1" width="9.1328125" style="499"/>
    <col min="2" max="2" width="18.86328125" style="499" customWidth="1"/>
    <col min="3" max="16384" width="9.1328125" style="499"/>
  </cols>
  <sheetData>
    <row r="1" spans="1:6">
      <c r="A1" s="515" t="s">
        <v>525</v>
      </c>
      <c r="B1" s="515"/>
      <c r="C1" s="516"/>
      <c r="D1" s="516"/>
      <c r="E1" s="516"/>
    </row>
    <row r="4" spans="1:6">
      <c r="B4" s="14" t="s">
        <v>526</v>
      </c>
    </row>
    <row r="5" spans="1:6" ht="14.65" thickBot="1">
      <c r="B5" s="517" t="s">
        <v>56</v>
      </c>
      <c r="C5" s="518" t="str">
        <f>Commodities!C44</f>
        <v>SUPGAS</v>
      </c>
      <c r="D5" s="518" t="str">
        <f>Commodities!C45</f>
        <v>SUPCOA</v>
      </c>
      <c r="E5" s="518" t="str">
        <f>Commodities!C46</f>
        <v>SUPWAS</v>
      </c>
      <c r="F5" s="518" t="s">
        <v>527</v>
      </c>
    </row>
    <row r="6" spans="1:6">
      <c r="B6" s="499" t="str">
        <f>Commodities!C53</f>
        <v>SUPCO2N</v>
      </c>
      <c r="C6" s="167">
        <v>56.1</v>
      </c>
      <c r="D6" s="167">
        <v>96.1</v>
      </c>
      <c r="E6" s="167">
        <v>75.3</v>
      </c>
      <c r="F6" s="167" t="s">
        <v>528</v>
      </c>
    </row>
    <row r="7" spans="1:6">
      <c r="B7" s="499" t="str">
        <f>Commodities!C54</f>
        <v>SUPCH4N</v>
      </c>
      <c r="C7" s="167"/>
      <c r="D7" s="167"/>
      <c r="E7" s="167"/>
    </row>
    <row r="8" spans="1:6">
      <c r="B8" s="499" t="str">
        <f>Commodities!C55</f>
        <v>SUPSO2N</v>
      </c>
      <c r="C8" s="167"/>
      <c r="D8" s="167"/>
      <c r="E8" s="167"/>
    </row>
    <row r="9" spans="1:6">
      <c r="B9" s="499" t="str">
        <f>Commodities!C56</f>
        <v>SUPNOXN</v>
      </c>
      <c r="C9" s="167"/>
      <c r="D9" s="167"/>
      <c r="E9" s="167"/>
    </row>
    <row r="10" spans="1:6">
      <c r="B10" s="498" t="str">
        <f>Commodities!C57</f>
        <v>SUPPM10</v>
      </c>
    </row>
    <row r="11" spans="1:6">
      <c r="B11" s="498" t="str">
        <f>Commodities!C58</f>
        <v>SUPPM25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Commodities</vt:lpstr>
      <vt:lpstr>Imports_Fossil</vt:lpstr>
      <vt:lpstr>Imports_Bio</vt:lpstr>
      <vt:lpstr>Domestic</vt:lpstr>
      <vt:lpstr>Domestic_Bio</vt:lpstr>
      <vt:lpstr>Refinery</vt:lpstr>
      <vt:lpstr>Interconnector</vt:lpstr>
      <vt:lpstr>SUP_FuelTech</vt:lpstr>
      <vt:lpstr>Emi</vt:lpstr>
      <vt:lpstr>SEAI-AEA_BioData</vt:lpstr>
      <vt:lpstr>SEAI_Bal</vt:lpstr>
      <vt:lpstr>Conversions</vt:lpstr>
      <vt:lpstr>SEAI_Bal!Print_Area</vt:lpstr>
      <vt:lpstr>SEAI_Bal!Print_Titles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2020-10-21T11:16:47Z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975913643836975</vt:r8>
  </property>
</Properties>
</file>