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VEDA\Veda\Veda_models\TIMES-Ireland-model\SuppXLS\"/>
    </mc:Choice>
  </mc:AlternateContent>
  <xr:revisionPtr revIDLastSave="0" documentId="13_ncr:1_{85D715A1-BDC3-4E1C-8E50-E387F68FA1BE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1" i="1" l="1"/>
  <c r="AD21" i="1"/>
  <c r="AC21" i="1"/>
  <c r="AB21" i="1"/>
  <c r="AB20" i="1" s="1"/>
  <c r="AC19" i="1"/>
  <c r="AB19" i="1"/>
  <c r="AB17" i="1"/>
  <c r="AB8" i="1"/>
  <c r="AB10" i="1"/>
  <c r="AB12" i="1"/>
  <c r="AB11" i="1"/>
  <c r="AE143" i="1"/>
  <c r="AD143" i="1"/>
  <c r="AC143" i="1"/>
  <c r="AB143" i="1"/>
  <c r="AE141" i="1"/>
  <c r="AD141" i="1"/>
  <c r="AC141" i="1"/>
  <c r="AB141" i="1"/>
  <c r="AE139" i="1"/>
  <c r="AD139" i="1"/>
  <c r="AC139" i="1"/>
  <c r="AB139" i="1"/>
  <c r="Y143" i="1"/>
  <c r="AA142" i="1"/>
  <c r="AA141" i="1"/>
  <c r="Y141" i="1"/>
  <c r="AA140" i="1"/>
  <c r="AA139" i="1"/>
  <c r="X142" i="1"/>
  <c r="X143" i="1" s="1"/>
  <c r="X144" i="1" s="1"/>
  <c r="X141" i="1"/>
  <c r="X140" i="1"/>
  <c r="X139" i="1"/>
  <c r="AE133" i="1"/>
  <c r="AD133" i="1"/>
  <c r="AC133" i="1"/>
  <c r="AB133" i="1"/>
  <c r="AE131" i="1"/>
  <c r="AD131" i="1"/>
  <c r="AC131" i="1"/>
  <c r="AB131" i="1"/>
  <c r="AE129" i="1"/>
  <c r="AD129" i="1"/>
  <c r="AC129" i="1"/>
  <c r="AB129" i="1"/>
  <c r="Y133" i="1"/>
  <c r="AA132" i="1"/>
  <c r="AA131" i="1"/>
  <c r="Y131" i="1"/>
  <c r="AA130" i="1"/>
  <c r="AA129" i="1"/>
  <c r="X131" i="1"/>
  <c r="X132" i="1" s="1"/>
  <c r="X133" i="1" s="1"/>
  <c r="X134" i="1" s="1"/>
  <c r="X130" i="1"/>
  <c r="X129" i="1"/>
  <c r="AE124" i="1"/>
  <c r="AD124" i="1"/>
  <c r="AC124" i="1"/>
  <c r="AB124" i="1"/>
  <c r="AE122" i="1"/>
  <c r="AD122" i="1"/>
  <c r="AC122" i="1"/>
  <c r="AB122" i="1"/>
  <c r="AE120" i="1"/>
  <c r="AD120" i="1"/>
  <c r="AC120" i="1"/>
  <c r="AB120" i="1"/>
  <c r="Y124" i="1"/>
  <c r="AA123" i="1"/>
  <c r="AA122" i="1"/>
  <c r="Y122" i="1"/>
  <c r="AA121" i="1"/>
  <c r="AA120" i="1"/>
  <c r="X123" i="1"/>
  <c r="X124" i="1" s="1"/>
  <c r="X125" i="1" s="1"/>
  <c r="X122" i="1"/>
  <c r="X121" i="1"/>
  <c r="X120" i="1"/>
  <c r="AE115" i="1"/>
  <c r="AD115" i="1"/>
  <c r="AC115" i="1"/>
  <c r="AB115" i="1"/>
  <c r="AE113" i="1"/>
  <c r="AD113" i="1"/>
  <c r="AC113" i="1"/>
  <c r="AB113" i="1"/>
  <c r="AE111" i="1"/>
  <c r="AD111" i="1"/>
  <c r="AC111" i="1"/>
  <c r="AB111" i="1"/>
  <c r="Y115" i="1"/>
  <c r="AA114" i="1"/>
  <c r="AA113" i="1"/>
  <c r="Y113" i="1"/>
  <c r="AA112" i="1"/>
  <c r="AA111" i="1"/>
  <c r="X113" i="1"/>
  <c r="X114" i="1" s="1"/>
  <c r="X115" i="1" s="1"/>
  <c r="X116" i="1" s="1"/>
  <c r="X112" i="1"/>
  <c r="X111" i="1"/>
  <c r="AE106" i="1"/>
  <c r="AD106" i="1"/>
  <c r="AC106" i="1"/>
  <c r="AB106" i="1"/>
  <c r="AE104" i="1"/>
  <c r="AD104" i="1"/>
  <c r="AC104" i="1"/>
  <c r="AB104" i="1"/>
  <c r="AE102" i="1"/>
  <c r="AD102" i="1"/>
  <c r="AC102" i="1"/>
  <c r="AB102" i="1"/>
  <c r="AA105" i="1"/>
  <c r="AA104" i="1"/>
  <c r="Y104" i="1"/>
  <c r="Y106" i="1" s="1"/>
  <c r="AA103" i="1"/>
  <c r="AA102" i="1"/>
  <c r="X105" i="1"/>
  <c r="X106" i="1" s="1"/>
  <c r="X107" i="1" s="1"/>
  <c r="X104" i="1"/>
  <c r="X103" i="1"/>
  <c r="X102" i="1"/>
  <c r="AE95" i="1"/>
  <c r="AD95" i="1"/>
  <c r="AC95" i="1"/>
  <c r="AB95" i="1"/>
  <c r="AE93" i="1"/>
  <c r="AD93" i="1"/>
  <c r="AC93" i="1"/>
  <c r="AB93" i="1"/>
  <c r="AE91" i="1"/>
  <c r="AD91" i="1"/>
  <c r="AC91" i="1"/>
  <c r="AB91" i="1"/>
  <c r="AA94" i="1"/>
  <c r="AA93" i="1"/>
  <c r="Y93" i="1"/>
  <c r="Y95" i="1" s="1"/>
  <c r="AA92" i="1"/>
  <c r="AA91" i="1"/>
  <c r="X92" i="1"/>
  <c r="X93" i="1" s="1"/>
  <c r="X94" i="1" s="1"/>
  <c r="X95" i="1" s="1"/>
  <c r="X96" i="1" s="1"/>
  <c r="X91" i="1"/>
  <c r="AE81" i="1"/>
  <c r="AD81" i="1"/>
  <c r="AC81" i="1"/>
  <c r="AB81" i="1"/>
  <c r="AE79" i="1"/>
  <c r="AD79" i="1"/>
  <c r="AC79" i="1"/>
  <c r="AB79" i="1"/>
  <c r="AE77" i="1"/>
  <c r="AD77" i="1"/>
  <c r="AC77" i="1"/>
  <c r="AB77" i="1"/>
  <c r="X82" i="1"/>
  <c r="AA80" i="1"/>
  <c r="AA79" i="1"/>
  <c r="Y79" i="1"/>
  <c r="Y81" i="1" s="1"/>
  <c r="AA78" i="1"/>
  <c r="AA77" i="1"/>
  <c r="X78" i="1"/>
  <c r="X79" i="1" s="1"/>
  <c r="X80" i="1" s="1"/>
  <c r="X81" i="1" s="1"/>
  <c r="X77" i="1"/>
  <c r="V90" i="1"/>
  <c r="AE72" i="1"/>
  <c r="AD72" i="1"/>
  <c r="AC72" i="1"/>
  <c r="AB72" i="1"/>
  <c r="AE70" i="1"/>
  <c r="AD70" i="1"/>
  <c r="AC70" i="1"/>
  <c r="AB70" i="1"/>
  <c r="AE68" i="1"/>
  <c r="AD68" i="1"/>
  <c r="AC68" i="1"/>
  <c r="AB68" i="1"/>
  <c r="AA71" i="1"/>
  <c r="AA70" i="1"/>
  <c r="AA69" i="1"/>
  <c r="AA68" i="1"/>
  <c r="Y70" i="1"/>
  <c r="Y72" i="1" s="1"/>
  <c r="X70" i="1"/>
  <c r="X71" i="1" s="1"/>
  <c r="X72" i="1" s="1"/>
  <c r="X73" i="1" s="1"/>
  <c r="X69" i="1"/>
  <c r="X68" i="1"/>
  <c r="AE61" i="1"/>
  <c r="AD61" i="1"/>
  <c r="AC61" i="1"/>
  <c r="AB61" i="1"/>
  <c r="AE59" i="1"/>
  <c r="AD59" i="1"/>
  <c r="AC59" i="1"/>
  <c r="AB59" i="1"/>
  <c r="AE57" i="1"/>
  <c r="AD57" i="1"/>
  <c r="AC57" i="1"/>
  <c r="AB57" i="1"/>
  <c r="AA60" i="1"/>
  <c r="AA59" i="1"/>
  <c r="Y59" i="1"/>
  <c r="Y61" i="1" s="1"/>
  <c r="AA58" i="1"/>
  <c r="AA57" i="1"/>
  <c r="X59" i="1"/>
  <c r="X60" i="1" s="1"/>
  <c r="X61" i="1" s="1"/>
  <c r="X62" i="1" s="1"/>
  <c r="X58" i="1"/>
  <c r="X57" i="1"/>
  <c r="AE52" i="1"/>
  <c r="AD52" i="1"/>
  <c r="AC52" i="1"/>
  <c r="AB52" i="1"/>
  <c r="AE50" i="1"/>
  <c r="AD50" i="1"/>
  <c r="AC50" i="1"/>
  <c r="AB50" i="1"/>
  <c r="AE48" i="1"/>
  <c r="AD48" i="1"/>
  <c r="AC48" i="1"/>
  <c r="AB48" i="1"/>
  <c r="AA51" i="1"/>
  <c r="AA50" i="1"/>
  <c r="Y50" i="1"/>
  <c r="Y52" i="1" s="1"/>
  <c r="AA49" i="1"/>
  <c r="AA48" i="1"/>
  <c r="X53" i="1"/>
  <c r="X52" i="1"/>
  <c r="X51" i="1"/>
  <c r="X50" i="1"/>
  <c r="X49" i="1"/>
  <c r="X48" i="1"/>
  <c r="AE42" i="1"/>
  <c r="AD42" i="1"/>
  <c r="AC42" i="1"/>
  <c r="AB42" i="1"/>
  <c r="AE40" i="1"/>
  <c r="AD40" i="1"/>
  <c r="AC40" i="1"/>
  <c r="AB40" i="1"/>
  <c r="AE38" i="1"/>
  <c r="AD38" i="1"/>
  <c r="AC38" i="1"/>
  <c r="AB38" i="1"/>
  <c r="Y42" i="1"/>
  <c r="AA41" i="1"/>
  <c r="AA40" i="1"/>
  <c r="Y40" i="1"/>
  <c r="AA39" i="1"/>
  <c r="AA38" i="1"/>
  <c r="X40" i="1"/>
  <c r="X41" i="1" s="1"/>
  <c r="X42" i="1" s="1"/>
  <c r="X43" i="1" s="1"/>
  <c r="X39" i="1"/>
  <c r="X38" i="1"/>
  <c r="AE33" i="1"/>
  <c r="AD33" i="1"/>
  <c r="AC33" i="1"/>
  <c r="AB33" i="1"/>
  <c r="AE31" i="1"/>
  <c r="AD31" i="1"/>
  <c r="AC31" i="1"/>
  <c r="AB31" i="1"/>
  <c r="AE29" i="1"/>
  <c r="AD29" i="1"/>
  <c r="AC29" i="1"/>
  <c r="AB29" i="1"/>
  <c r="AA32" i="1"/>
  <c r="AA31" i="1"/>
  <c r="Y31" i="1"/>
  <c r="Y33" i="1" s="1"/>
  <c r="AA30" i="1"/>
  <c r="AA29" i="1"/>
  <c r="X31" i="1"/>
  <c r="X32" i="1" s="1"/>
  <c r="X33" i="1" s="1"/>
  <c r="X34" i="1" s="1"/>
  <c r="X30" i="1"/>
  <c r="X29" i="1"/>
  <c r="AE20" i="1"/>
  <c r="AD20" i="1"/>
  <c r="AC20" i="1"/>
  <c r="AE18" i="1"/>
  <c r="AD18" i="1"/>
  <c r="AC18" i="1"/>
  <c r="AB18" i="1"/>
  <c r="AE16" i="1"/>
  <c r="AD16" i="1"/>
  <c r="AC16" i="1"/>
  <c r="AB16" i="1"/>
  <c r="AA17" i="1"/>
  <c r="AA16" i="1"/>
  <c r="AA19" i="1"/>
  <c r="Y18" i="1"/>
  <c r="Y20" i="1" s="1"/>
  <c r="X9" i="1"/>
  <c r="X10" i="1" s="1"/>
  <c r="X11" i="1" s="1"/>
  <c r="X12" i="1" s="1"/>
  <c r="X8" i="1"/>
  <c r="X18" i="1"/>
  <c r="X19" i="1" s="1"/>
  <c r="X20" i="1" s="1"/>
  <c r="X21" i="1" s="1"/>
  <c r="X16" i="1"/>
  <c r="X17" i="1" s="1"/>
  <c r="X7" i="1"/>
  <c r="AA12" i="1"/>
  <c r="AB9" i="1"/>
  <c r="AA10" i="1"/>
  <c r="Y9" i="1"/>
  <c r="Y11" i="1" s="1"/>
  <c r="V143" i="1" l="1"/>
  <c r="V141" i="1"/>
  <c r="V139" i="1"/>
  <c r="V133" i="1"/>
  <c r="V131" i="1"/>
  <c r="V129" i="1"/>
  <c r="V122" i="1"/>
  <c r="V124" i="1"/>
  <c r="V120" i="1"/>
  <c r="V115" i="1"/>
  <c r="V113" i="1"/>
  <c r="V111" i="1"/>
  <c r="V106" i="1"/>
  <c r="V104" i="1"/>
  <c r="V102" i="1"/>
  <c r="V95" i="1"/>
  <c r="V93" i="1"/>
  <c r="V91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3" i="1"/>
  <c r="W141" i="1"/>
  <c r="W139" i="1"/>
  <c r="W133" i="1"/>
  <c r="W131" i="1"/>
  <c r="W129" i="1"/>
  <c r="W124" i="1"/>
  <c r="W122" i="1"/>
  <c r="W120" i="1"/>
  <c r="W115" i="1"/>
  <c r="W113" i="1"/>
  <c r="W111" i="1"/>
  <c r="W106" i="1"/>
  <c r="W104" i="1"/>
  <c r="W102" i="1"/>
  <c r="W95" i="1"/>
  <c r="W93" i="1"/>
  <c r="W91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A11" i="1" l="1"/>
  <c r="B4" i="1" l="1"/>
  <c r="V2" i="1"/>
  <c r="G4" i="1"/>
  <c r="AB144" i="1"/>
  <c r="AB142" i="1"/>
  <c r="AB140" i="1"/>
  <c r="AB134" i="1"/>
  <c r="AB132" i="1"/>
  <c r="AB130" i="1"/>
  <c r="AB123" i="1"/>
  <c r="AB125" i="1"/>
  <c r="AB121" i="1"/>
  <c r="AB116" i="1"/>
  <c r="AB114" i="1"/>
  <c r="AB112" i="1"/>
  <c r="AB107" i="1"/>
  <c r="AB105" i="1"/>
  <c r="AB103" i="1"/>
  <c r="AB96" i="1"/>
  <c r="AB94" i="1"/>
  <c r="AB92" i="1"/>
  <c r="AB82" i="1"/>
  <c r="AB80" i="1"/>
  <c r="AB78" i="1"/>
  <c r="AB73" i="1"/>
  <c r="AB71" i="1"/>
  <c r="AB69" i="1"/>
  <c r="AB62" i="1"/>
  <c r="AB60" i="1"/>
  <c r="AB58" i="1"/>
  <c r="AB53" i="1"/>
  <c r="AB51" i="1"/>
  <c r="AB49" i="1"/>
  <c r="AB43" i="1"/>
  <c r="AB41" i="1"/>
  <c r="AB39" i="1"/>
  <c r="AB34" i="1"/>
  <c r="AB32" i="1"/>
  <c r="AB30" i="1"/>
  <c r="AB7" i="1"/>
  <c r="V138" i="1"/>
  <c r="V128" i="1"/>
  <c r="V119" i="1"/>
  <c r="V110" i="1"/>
  <c r="V101" i="1"/>
  <c r="V76" i="1"/>
  <c r="V67" i="1"/>
  <c r="V56" i="1"/>
  <c r="V47" i="1"/>
  <c r="V28" i="1"/>
  <c r="V15" i="1"/>
  <c r="V6" i="1"/>
  <c r="M142" i="1"/>
  <c r="M146" i="1" s="1"/>
  <c r="M141" i="1"/>
  <c r="M145" i="1" s="1"/>
  <c r="M139" i="1"/>
  <c r="M144" i="1" s="1"/>
  <c r="M133" i="1"/>
  <c r="N133" i="1" s="1"/>
  <c r="N137" i="1" s="1"/>
  <c r="M132" i="1"/>
  <c r="N132" i="1" s="1"/>
  <c r="N136" i="1" s="1"/>
  <c r="M129" i="1"/>
  <c r="N129" i="1" s="1"/>
  <c r="N135" i="1" s="1"/>
  <c r="M123" i="1"/>
  <c r="M127" i="1" s="1"/>
  <c r="M122" i="1"/>
  <c r="M126" i="1" s="1"/>
  <c r="M120" i="1"/>
  <c r="N120" i="1" s="1"/>
  <c r="N125" i="1" s="1"/>
  <c r="M114" i="1"/>
  <c r="M118" i="1" s="1"/>
  <c r="M113" i="1"/>
  <c r="M117" i="1" s="1"/>
  <c r="M111" i="1"/>
  <c r="M116" i="1" s="1"/>
  <c r="M105" i="1"/>
  <c r="M109" i="1" s="1"/>
  <c r="M104" i="1"/>
  <c r="M108" i="1" s="1"/>
  <c r="M102" i="1"/>
  <c r="M107" i="1" s="1"/>
  <c r="M96" i="1"/>
  <c r="M100" i="1" s="1"/>
  <c r="M95" i="1"/>
  <c r="M99" i="1" s="1"/>
  <c r="M92" i="1"/>
  <c r="N92" i="1" s="1"/>
  <c r="N98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4" i="1" s="1"/>
  <c r="M21" i="1"/>
  <c r="N21" i="1" s="1"/>
  <c r="AD19" i="1" s="1"/>
  <c r="M18" i="1"/>
  <c r="N18" i="1" s="1"/>
  <c r="AD17" i="1" s="1"/>
  <c r="M10" i="1"/>
  <c r="M14" i="1" s="1"/>
  <c r="M9" i="1"/>
  <c r="M13" i="1" s="1"/>
  <c r="M7" i="1"/>
  <c r="N7" i="1" s="1"/>
  <c r="AD8" i="1" s="1"/>
  <c r="AD7" i="1" s="1"/>
  <c r="AC121" i="1" l="1"/>
  <c r="AD132" i="1"/>
  <c r="AC78" i="1"/>
  <c r="AC58" i="1"/>
  <c r="AC105" i="1"/>
  <c r="AD51" i="1"/>
  <c r="AC140" i="1"/>
  <c r="AC34" i="1"/>
  <c r="AC53" i="1"/>
  <c r="AC73" i="1"/>
  <c r="AC96" i="1"/>
  <c r="AC116" i="1"/>
  <c r="AC134" i="1"/>
  <c r="AC10" i="1"/>
  <c r="AC9" i="1" s="1"/>
  <c r="AC12" i="1"/>
  <c r="AC11" i="1" s="1"/>
  <c r="AC17" i="1"/>
  <c r="AC41" i="1"/>
  <c r="AC60" i="1"/>
  <c r="AC80" i="1"/>
  <c r="AC107" i="1"/>
  <c r="AC123" i="1"/>
  <c r="AD134" i="1"/>
  <c r="AC142" i="1"/>
  <c r="AC30" i="1"/>
  <c r="AC49" i="1"/>
  <c r="AC69" i="1"/>
  <c r="AC92" i="1"/>
  <c r="AC112" i="1"/>
  <c r="AC130" i="1"/>
  <c r="AD121" i="1"/>
  <c r="M125" i="1"/>
  <c r="AC8" i="1"/>
  <c r="AC7" i="1" s="1"/>
  <c r="AD92" i="1"/>
  <c r="AC103" i="1"/>
  <c r="AD130" i="1"/>
  <c r="AC39" i="1"/>
  <c r="AC43" i="1"/>
  <c r="AC62" i="1"/>
  <c r="AC82" i="1"/>
  <c r="AC125" i="1"/>
  <c r="AC144" i="1"/>
  <c r="M54" i="1"/>
  <c r="AC32" i="1"/>
  <c r="AC51" i="1"/>
  <c r="AC71" i="1"/>
  <c r="AC94" i="1"/>
  <c r="AC114" i="1"/>
  <c r="AC132" i="1"/>
  <c r="N105" i="1"/>
  <c r="O105" i="1" s="1"/>
  <c r="N95" i="1"/>
  <c r="M135" i="1"/>
  <c r="M136" i="1"/>
  <c r="N9" i="1"/>
  <c r="M27" i="1"/>
  <c r="N78" i="1"/>
  <c r="O78" i="1" s="1"/>
  <c r="N96" i="1"/>
  <c r="M137" i="1"/>
  <c r="N48" i="1"/>
  <c r="M98" i="1"/>
  <c r="N31" i="1"/>
  <c r="N62" i="1"/>
  <c r="O62" i="1" s="1"/>
  <c r="N142" i="1"/>
  <c r="O142" i="1" s="1"/>
  <c r="N22" i="1"/>
  <c r="N12" i="1"/>
  <c r="O7" i="1"/>
  <c r="N27" i="1"/>
  <c r="O21" i="1"/>
  <c r="O18" i="1"/>
  <c r="N26" i="1"/>
  <c r="N29" i="1"/>
  <c r="AD30" i="1" s="1"/>
  <c r="N41" i="1"/>
  <c r="AD43" i="1" s="1"/>
  <c r="O50" i="1"/>
  <c r="N68" i="1"/>
  <c r="AD69" i="1" s="1"/>
  <c r="N82" i="1"/>
  <c r="AD82" i="1" s="1"/>
  <c r="N111" i="1"/>
  <c r="AD112" i="1" s="1"/>
  <c r="N123" i="1"/>
  <c r="AD125" i="1" s="1"/>
  <c r="O132" i="1"/>
  <c r="M26" i="1"/>
  <c r="N60" i="1"/>
  <c r="AD60" i="1" s="1"/>
  <c r="N104" i="1"/>
  <c r="AD105" i="1" s="1"/>
  <c r="N141" i="1"/>
  <c r="AD142" i="1" s="1"/>
  <c r="N10" i="1"/>
  <c r="AD12" i="1" s="1"/>
  <c r="AD11" i="1" s="1"/>
  <c r="N38" i="1"/>
  <c r="AD39" i="1" s="1"/>
  <c r="N51" i="1"/>
  <c r="AD53" i="1" s="1"/>
  <c r="N70" i="1"/>
  <c r="AD71" i="1" s="1"/>
  <c r="N113" i="1"/>
  <c r="AD114" i="1" s="1"/>
  <c r="O120" i="1"/>
  <c r="O133" i="1"/>
  <c r="M12" i="1"/>
  <c r="N40" i="1"/>
  <c r="AD41" i="1" s="1"/>
  <c r="N80" i="1"/>
  <c r="AD80" i="1" s="1"/>
  <c r="O92" i="1"/>
  <c r="N122" i="1"/>
  <c r="AD123" i="1" s="1"/>
  <c r="O129" i="1"/>
  <c r="N32" i="1"/>
  <c r="AD34" i="1" s="1"/>
  <c r="N57" i="1"/>
  <c r="AD58" i="1" s="1"/>
  <c r="N71" i="1"/>
  <c r="AD73" i="1" s="1"/>
  <c r="N102" i="1"/>
  <c r="AD103" i="1" s="1"/>
  <c r="N114" i="1"/>
  <c r="AD116" i="1" s="1"/>
  <c r="N139" i="1"/>
  <c r="AD140" i="1" s="1"/>
  <c r="O137" i="1" l="1"/>
  <c r="AE134" i="1"/>
  <c r="O125" i="1"/>
  <c r="AE121" i="1"/>
  <c r="O12" i="1"/>
  <c r="AE8" i="1"/>
  <c r="AE7" i="1" s="1"/>
  <c r="N109" i="1"/>
  <c r="AD107" i="1"/>
  <c r="O109" i="1"/>
  <c r="AE107" i="1"/>
  <c r="O87" i="1"/>
  <c r="AE78" i="1"/>
  <c r="O136" i="1"/>
  <c r="AE132" i="1"/>
  <c r="N146" i="1"/>
  <c r="AD144" i="1"/>
  <c r="O54" i="1"/>
  <c r="AE51" i="1"/>
  <c r="O66" i="1"/>
  <c r="AE62" i="1"/>
  <c r="N66" i="1"/>
  <c r="AD62" i="1"/>
  <c r="N13" i="1"/>
  <c r="AD10" i="1"/>
  <c r="AD9" i="1" s="1"/>
  <c r="O135" i="1"/>
  <c r="AE130" i="1"/>
  <c r="N53" i="1"/>
  <c r="AD49" i="1"/>
  <c r="N87" i="1"/>
  <c r="AD78" i="1"/>
  <c r="O26" i="1"/>
  <c r="AE17" i="1"/>
  <c r="N35" i="1"/>
  <c r="AD32" i="1"/>
  <c r="N99" i="1"/>
  <c r="AD94" i="1"/>
  <c r="N100" i="1"/>
  <c r="AD96" i="1"/>
  <c r="O98" i="1"/>
  <c r="AE92" i="1"/>
  <c r="O146" i="1"/>
  <c r="AE144" i="1"/>
  <c r="O95" i="1"/>
  <c r="O27" i="1"/>
  <c r="AE19" i="1"/>
  <c r="O96" i="1"/>
  <c r="O9" i="1"/>
  <c r="O22" i="1"/>
  <c r="N24" i="1"/>
  <c r="O48" i="1"/>
  <c r="O31" i="1"/>
  <c r="N45" i="1"/>
  <c r="O40" i="1"/>
  <c r="N14" i="1"/>
  <c r="O10" i="1"/>
  <c r="N145" i="1"/>
  <c r="O141" i="1"/>
  <c r="N89" i="1"/>
  <c r="O82" i="1"/>
  <c r="N34" i="1"/>
  <c r="O29" i="1"/>
  <c r="N55" i="1"/>
  <c r="O51" i="1"/>
  <c r="N75" i="1"/>
  <c r="O71" i="1"/>
  <c r="N108" i="1"/>
  <c r="O104" i="1"/>
  <c r="N73" i="1"/>
  <c r="O68" i="1"/>
  <c r="N74" i="1"/>
  <c r="O70" i="1"/>
  <c r="N126" i="1"/>
  <c r="O122" i="1"/>
  <c r="N116" i="1"/>
  <c r="O111" i="1"/>
  <c r="N118" i="1"/>
  <c r="O114" i="1"/>
  <c r="N107" i="1"/>
  <c r="O102" i="1"/>
  <c r="N88" i="1"/>
  <c r="O80" i="1"/>
  <c r="N65" i="1"/>
  <c r="O60" i="1"/>
  <c r="N127" i="1"/>
  <c r="O123" i="1"/>
  <c r="O139" i="1"/>
  <c r="N144" i="1"/>
  <c r="N44" i="1"/>
  <c r="O38" i="1"/>
  <c r="N117" i="1"/>
  <c r="O113" i="1"/>
  <c r="N64" i="1"/>
  <c r="O57" i="1"/>
  <c r="N36" i="1"/>
  <c r="O32" i="1"/>
  <c r="N46" i="1"/>
  <c r="O41" i="1"/>
  <c r="O55" i="1" l="1"/>
  <c r="AE53" i="1"/>
  <c r="O144" i="1"/>
  <c r="AE140" i="1"/>
  <c r="O100" i="1"/>
  <c r="AE96" i="1"/>
  <c r="O118" i="1"/>
  <c r="AE116" i="1"/>
  <c r="O74" i="1"/>
  <c r="AE71" i="1"/>
  <c r="O127" i="1"/>
  <c r="AE125" i="1"/>
  <c r="O116" i="1"/>
  <c r="AE112" i="1"/>
  <c r="O35" i="1"/>
  <c r="AE32" i="1"/>
  <c r="O36" i="1"/>
  <c r="AE34" i="1"/>
  <c r="O13" i="1"/>
  <c r="AE10" i="1"/>
  <c r="AE9" i="1" s="1"/>
  <c r="O34" i="1"/>
  <c r="AE30" i="1"/>
  <c r="O65" i="1"/>
  <c r="AE60" i="1"/>
  <c r="O53" i="1"/>
  <c r="AE49" i="1"/>
  <c r="O99" i="1"/>
  <c r="AE94" i="1"/>
  <c r="O107" i="1"/>
  <c r="AE103" i="1"/>
  <c r="O73" i="1"/>
  <c r="AE69" i="1"/>
  <c r="O108" i="1"/>
  <c r="AE105" i="1"/>
  <c r="O46" i="1"/>
  <c r="AE43" i="1"/>
  <c r="O44" i="1"/>
  <c r="AE39" i="1"/>
  <c r="O88" i="1"/>
  <c r="AE80" i="1"/>
  <c r="O126" i="1"/>
  <c r="AE123" i="1"/>
  <c r="O75" i="1"/>
  <c r="AE73" i="1"/>
  <c r="O145" i="1"/>
  <c r="AE142" i="1"/>
  <c r="O14" i="1"/>
  <c r="AE12" i="1"/>
  <c r="AE11" i="1" s="1"/>
  <c r="O64" i="1"/>
  <c r="AE58" i="1"/>
  <c r="O45" i="1"/>
  <c r="AE41" i="1"/>
  <c r="O117" i="1"/>
  <c r="AE114" i="1"/>
  <c r="O89" i="1"/>
  <c r="AE82" i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<sst xmlns="http://schemas.openxmlformats.org/spreadsheetml/2006/main" count="1129" uniqueCount="145">
  <si>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</si>
  <si>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</si>
  <si>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</si>
  <si>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</si>
  <si>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</si>
  <si>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</si>
  <si>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</si>
  <si>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</si>
  <si>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</si>
  <si>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</si>
  <si>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</si>
  <si>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</si>
  <si>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</si>
  <si>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</si>
  <si>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</si>
  <si>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</si>
  <si>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</si>
  <si>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</si>
  <si>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</si>
  <si>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</si>
  <si>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</si>
  <si>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</si>
  <si>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</si>
  <si>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</si>
  <si>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</si>
  <si>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</si>
  <si>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</si>
  <si>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</si>
  <si>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</si>
  <si>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</si>
  <si>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</si>
  <si>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</si>
  <si>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</si>
  <si>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</si>
  <si>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</si>
  <si>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</si>
  <si>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</si>
  <si>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</si>
  <si>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</si>
  <si>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</si>
  <si>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</si>
  <si>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</si>
  <si>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</si>
  <si>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</si>
  <si>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</si>
  <si>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</si>
  <si>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</si>
  <si>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</si>
  <si>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</si>
  <si>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</si>
  <si>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</si>
  <si>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</si>
  <si>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</si>
  <si>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</si>
  <si>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</si>
  <si>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</si>
  <si>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</si>
  <si>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</si>
  <si>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</si>
  <si>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</si>
  <si>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</si>
  <si>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</si>
  <si>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</si>
  <si>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</si>
  <si>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</si>
  <si>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</si>
  <si>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</si>
  <si>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</si>
  <si>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</si>
  <si>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</si>
  <si>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</si>
  <si>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</si>
  <si>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</si>
  <si>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</si>
  <si>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</si>
  <si>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</si>
  <si>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</si>
  <si>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</si>
  <si>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</si>
  <si>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</si>
  <si>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</si>
  <si>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</si>
  <si>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</si>
  <si>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</si>
  <si>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</si>
  <si>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</si>
  <si>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</si>
  <si>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I-DMD-ONM-E0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</si>
  <si>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</si>
  <si>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</si>
  <si>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</si>
  <si>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</si>
  <si>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</si>
  <si>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</si>
  <si>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</si>
  <si>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</si>
  <si>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</si>
  <si>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</si>
  <si>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</si>
  <si>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</si>
  <si>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</si>
  <si>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</si>
  <si>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</si>
  <si>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</si>
  <si>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</si>
  <si>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</si>
  <si>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</si>
  <si>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</si>
  <si>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</si>
  <si>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</si>
  <si>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</si>
  <si>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</si>
  <si>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</si>
  <si>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</si>
  <si>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</si>
  <si>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</si>
  <si>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</si>
  <si>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</si>
  <si>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</si>
  <si>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</si>
  <si>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</si>
  <si>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</si>
  <si>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</si>
  <si>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</si>
  <si>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</si>
  <si>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</si>
  <si>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</si>
  <si>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</si>
  <si>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</si>
  <si>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</si>
  <si>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</si>
  <si>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</si>
  <si>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</si>
  <si>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</si>
  <si>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Basae year data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</si>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</sst>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2" applyFont="1" applyAlignment="1">
      <alignment horizontal="left" vertical="center"/>
    </xf>
    <xf numFmtId="0" fontId="7" fillId="0" borderId="0" xfId="5" applyFont="1" applyAlignment="1">
      <alignment horizontal="left"/>
    </xf>
    <xf numFmtId="0" fontId="7" fillId="0" borderId="1" xfId="5" applyFont="1" applyBorder="1" applyAlignment="1">
      <alignment horizontal="left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64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4" fontId="2" fillId="5" borderId="0" xfId="0" applyNumberFormat="1" applyFont="1" applyFill="1"/>
    <xf numFmtId="0" fontId="0" fillId="5" borderId="0" xfId="0" applyFill="1"/>
    <xf numFmtId="0" fontId="7" fillId="0" borderId="0" xfId="5" applyFont="1" applyBorder="1" applyAlignment="1">
      <alignment horizontal="left"/>
    </xf>
    <xf numFmtId="0" fontId="6" fillId="4" borderId="6" xfId="0" applyFont="1" applyFill="1" applyBorder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166" fontId="0" fillId="0" borderId="0" xfId="0" applyNumberFormat="1"/>
    <xf numFmtId="166" fontId="2" fillId="5" borderId="0" xfId="0" applyNumberFormat="1" applyFont="1" applyFill="1"/>
    <xf numFmtId="166" fontId="0" fillId="0" borderId="0" xfId="0" applyNumberFormat="1" applyBorder="1"/>
    <xf numFmtId="166" fontId="0" fillId="6" borderId="0" xfId="0" applyNumberFormat="1" applyFill="1"/>
    <xf numFmtId="166" fontId="0" fillId="6" borderId="1" xfId="0" applyNumberFormat="1" applyFill="1" applyBorder="1"/>
    <xf numFmtId="166" fontId="0" fillId="6" borderId="0" xfId="0" applyNumberFormat="1" applyFill="1" applyBorder="1"/>
    <xf numFmtId="9" fontId="0" fillId="6" borderId="0" xfId="0" applyNumberFormat="1" applyFill="1"/>
    <xf numFmtId="166" fontId="0" fillId="7" borderId="0" xfId="0" applyNumberFormat="1" applyFill="1" applyBorder="1"/>
    <xf numFmtId="166" fontId="0" fillId="7" borderId="1" xfId="0" applyNumberFormat="1" applyFill="1" applyBorder="1"/>
    <xf numFmtId="166" fontId="0" fillId="7" borderId="0" xfId="0" applyNumberFormat="1" applyFill="1"/>
    <xf numFmtId="0" fontId="9" fillId="0" borderId="0" xfId="0" applyFont="1"/>
    <xf numFmtId="0" fontId="2" fillId="0" borderId="0" xfId="0" applyNumberFormat="1" applyFont="1" applyBorder="1"/>
    <xf numFmtId="165" fontId="2" fillId="0" borderId="0" xfId="1" applyNumberFormat="1" applyFont="1" applyBorder="1"/>
    <xf numFmtId="164" fontId="0" fillId="0" borderId="0" xfId="0" applyNumberFormat="1"/>
    <xf numFmtId="164" fontId="0" fillId="5" borderId="0" xfId="0" applyNumberFormat="1" applyFill="1" applyBorder="1"/>
    <xf numFmtId="164" fontId="0" fillId="5" borderId="7" xfId="0" applyNumberFormat="1" applyFill="1" applyBorder="1"/>
    <xf numFmtId="0" fontId="0" fillId="5" borderId="0" xfId="0" applyFill="1" applyBorder="1"/>
    <xf numFmtId="9" fontId="0" fillId="5" borderId="0" xfId="0" applyNumberFormat="1" applyFill="1" applyBorder="1"/>
    <xf numFmtId="0" fontId="6" fillId="4" borderId="8" xfId="0" applyFont="1" applyFill="1" applyBorder="1" applyAlignment="1">
      <alignment horizontal="left" vertical="center"/>
    </xf>
    <xf numFmtId="0" fontId="0" fillId="5" borderId="7" xfId="0" applyFill="1" applyBorder="1"/>
    <xf numFmtId="9" fontId="0" fillId="5" borderId="7" xfId="0" applyNumberFormat="1" applyFill="1" applyBorder="1"/>
    <xf numFmtId="165" fontId="0" fillId="0" borderId="0" xfId="1" applyNumberFormat="1" applyFont="1"/>
    <xf numFmtId="165" fontId="0" fillId="0" borderId="0" xfId="0" applyNumberFormat="1"/>
    <xf numFmtId="0" fontId="0" fillId="0" borderId="0" xfId="0" applyFill="1" applyBorder="1"/>
    <xf numFmtId="165" fontId="0" fillId="0" borderId="0" xfId="0" applyNumberFormat="1" applyBorder="1"/>
    <xf numFmtId="165" fontId="0" fillId="0" borderId="0" xfId="1" applyNumberFormat="1" applyFont="1" applyBorder="1"/>
    <xf numFmtId="164" fontId="0" fillId="0" borderId="0" xfId="0" applyNumberFormat="1" applyBorder="1"/>
    <xf numFmtId="165" fontId="10" fillId="0" borderId="0" xfId="1" applyNumberFormat="1" applyFont="1"/>
  </cellXfs>
  <cellStyles count="7">
    <cellStyle name="Normal" xfId="0" builtinId="0"/>
    <cellStyle name="Normal 10 2 2 2 2" xfId="2" xr:uid="{A732C44D-0E75-4711-A2B8-F6DC8EF0841E}"/>
    <cellStyle name="Normal 10 2 2 2 2 2" xfId="6" xr:uid="{7620B561-5ABF-450C-B5A3-063E986A5620}"/>
    <cellStyle name="Normal 4" xfId="4" xr:uid="{9C5E9F2C-1261-4B40-AC21-B67B52710F7D}"/>
    <cellStyle name="Normal 4 2 11" xfId="3" xr:uid="{3B3CB862-BC28-4038-AA10-5DBCE872EDDE}"/>
    <cellStyle name="Normale 2 2" xfId="5" xr:uid="{ADC1BE7E-C524-4F86-A8B4-B2A95C6F51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tabSelected="1" topLeftCell="J1" zoomScale="80" zoomScaleNormal="80" workbookViewId="0">
      <selection activeCell="AE22" sqref="AE22"/>
    </sheetView>
  </sheetViews>
  <sheetFormatPr defaultRowHeight="15" x14ac:dyDescent="0.25"/>
  <cols>
    <col min="1" max="1" width="3" customWidth="1"/>
    <col min="2" max="2" width="19.5703125" customWidth="1"/>
    <col min="3" max="3" width="52.5703125" bestFit="1" customWidth="1"/>
    <col min="4" max="4" width="17.42578125" customWidth="1"/>
    <col min="5" max="5" width="9.7109375" bestFit="1" customWidth="1"/>
    <col min="6" max="6" width="3.85546875" customWidth="1"/>
    <col min="7" max="7" width="12.28515625" bestFit="1" customWidth="1"/>
    <col min="10" max="10" width="14.5703125" bestFit="1" customWidth="1"/>
    <col min="17" max="17" width="2.28515625" customWidth="1"/>
    <col min="21" max="21" width="2.28515625" customWidth="1"/>
    <col min="22" max="22" width="39.85546875" customWidth="1"/>
    <col min="23" max="23" width="50" bestFit="1" customWidth="1"/>
    <col min="24" max="24" width="15.140625" customWidth="1"/>
    <col min="25" max="25" width="24" customWidth="1"/>
    <col min="26" max="26" width="12.7109375" customWidth="1"/>
    <col min="27" max="27" width="13.42578125" customWidth="1"/>
    <col min="32" max="32" width="17.42578125" bestFit="1" customWidth="1"/>
    <col min="33" max="33" width="14.28515625" bestFit="1" customWidth="1"/>
  </cols>
  <sheetData>
    <row r="1" spans="2:33" ht="21" x14ac:dyDescent="0.35">
      <c r="B1" s="38" t="s">
        <v>73</v>
      </c>
    </row>
    <row r="2" spans="2:33" x14ac:dyDescent="0.25">
      <c r="V2" s="24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26" t="s">
        <v>135</v>
      </c>
      <c r="N3" s="26"/>
      <c r="O3" s="26"/>
      <c r="R3" s="26" t="s">
        <v>135</v>
      </c>
      <c r="S3" s="26"/>
      <c r="T3" s="26"/>
    </row>
    <row r="4" spans="2:33" x14ac:dyDescent="0.25">
      <c r="B4" s="9" t="str">
        <f>"~TFM_TOPINS:"&amp;_xlfn.TEXTJOIN(",",TRUE,IF(LEFT(Regions!$C$3,1)&lt;&gt;"*",Regions!$C$3,""),IF(LEFT(Regions!$D$3,1)&lt;&gt;"*",Regions!$D$3,""))</f>
        <v>~TFM_TOPINS:IE,National</v>
      </c>
      <c r="C4" s="10"/>
      <c r="D4" s="10"/>
      <c r="E4" s="10"/>
      <c r="F4" s="10"/>
      <c r="G4" s="9" t="str">
        <f>"~TFM_INS-TS:"&amp;_xlfn.TEXTJOIN(",",TRUE,IF(LEFT(Regions!$C$3,1)&lt;&gt;"*",Regions!$C$3,""),IF(LEFT(Regions!$D$3,1)&lt;&gt;"*",Regions!$D$3,""))</f>
        <v>~TFM_INS-TS:IE,National</v>
      </c>
      <c r="R4" s="8" t="s">
        <v>136</v>
      </c>
      <c r="V4" s="25"/>
      <c r="W4" s="25"/>
      <c r="X4" s="25"/>
      <c r="Y4" s="25"/>
      <c r="AA4" s="24" t="s">
        <v>138</v>
      </c>
      <c r="AB4" s="25"/>
      <c r="AC4" s="25"/>
      <c r="AD4" s="25"/>
      <c r="AE4" s="25"/>
      <c r="AF4" s="25"/>
      <c r="AG4" s="25"/>
    </row>
    <row r="5" spans="2:33" ht="15.75" thickBot="1" x14ac:dyDescent="0.3">
      <c r="B5" s="23" t="s">
        <v>61</v>
      </c>
      <c r="C5" s="23" t="s">
        <v>62</v>
      </c>
      <c r="D5" s="23" t="s">
        <v>63</v>
      </c>
      <c r="E5" s="23" t="s">
        <v>64</v>
      </c>
      <c r="G5" s="23" t="s">
        <v>61</v>
      </c>
      <c r="H5" s="23" t="s">
        <v>60</v>
      </c>
      <c r="I5" s="23" t="s">
        <v>74</v>
      </c>
      <c r="J5" s="23" t="s">
        <v>63</v>
      </c>
      <c r="K5" s="23" t="s">
        <v>64</v>
      </c>
      <c r="L5" s="23">
        <v>2018</v>
      </c>
      <c r="M5" s="23">
        <v>2020</v>
      </c>
      <c r="N5" s="23">
        <v>2030</v>
      </c>
      <c r="O5" s="23">
        <v>2050</v>
      </c>
      <c r="P5" s="23">
        <v>0</v>
      </c>
      <c r="R5" s="23">
        <v>2020</v>
      </c>
      <c r="S5" s="23">
        <v>2030</v>
      </c>
      <c r="T5" s="23">
        <v>2050</v>
      </c>
      <c r="V5" s="46" t="s">
        <v>126</v>
      </c>
      <c r="W5" s="46" t="s">
        <v>129</v>
      </c>
      <c r="X5" s="46" t="s">
        <v>127</v>
      </c>
      <c r="Y5" s="46" t="s">
        <v>64</v>
      </c>
      <c r="Z5" s="46" t="s">
        <v>140</v>
      </c>
      <c r="AA5" s="46" t="s">
        <v>60</v>
      </c>
      <c r="AB5" s="46">
        <v>2018</v>
      </c>
      <c r="AC5" s="46">
        <v>2020</v>
      </c>
      <c r="AD5" s="46">
        <v>2030</v>
      </c>
      <c r="AE5" s="46">
        <v>2050</v>
      </c>
      <c r="AF5" s="46" t="s">
        <v>137</v>
      </c>
      <c r="AG5" s="46" t="s">
        <v>128</v>
      </c>
    </row>
    <row r="6" spans="2:33" x14ac:dyDescent="0.25">
      <c r="B6" s="20" t="s">
        <v>96</v>
      </c>
      <c r="C6" s="21"/>
      <c r="D6" s="21"/>
      <c r="E6" s="21"/>
      <c r="F6" s="7"/>
      <c r="G6" s="20" t="s">
        <v>96</v>
      </c>
      <c r="H6" s="20"/>
      <c r="I6" s="20"/>
      <c r="J6" s="20" t="s">
        <v>112</v>
      </c>
      <c r="K6" s="20"/>
      <c r="L6" s="20" t="s">
        <v>134</v>
      </c>
      <c r="M6" s="20"/>
      <c r="N6" s="20"/>
      <c r="O6" s="20"/>
      <c r="P6" s="20"/>
      <c r="V6" s="42" t="str">
        <f>G6</f>
        <v>*Non-Energy Mining demand process</v>
      </c>
      <c r="W6" s="44"/>
      <c r="X6" s="44"/>
      <c r="Y6" s="44"/>
      <c r="Z6" s="44"/>
      <c r="AA6" s="44"/>
      <c r="AB6" s="45"/>
      <c r="AC6" s="45"/>
      <c r="AD6" s="45"/>
      <c r="AE6" s="45"/>
      <c r="AF6" s="44"/>
      <c r="AG6" s="44"/>
    </row>
    <row r="7" spans="2:33" x14ac:dyDescent="0.25">
      <c r="B7" s="22" t="s">
        <v>75</v>
      </c>
      <c r="C7" s="22" t="s">
        <v>76</v>
      </c>
      <c r="D7" s="12" t="s">
        <v>77</v>
      </c>
      <c r="E7" s="13" t="s">
        <v>110</v>
      </c>
      <c r="F7" s="7"/>
      <c r="G7" t="s">
        <v>131</v>
      </c>
      <c r="H7" t="s">
        <v>132</v>
      </c>
      <c r="I7" t="s">
        <v>133</v>
      </c>
      <c r="J7" s="12" t="s">
        <v>77</v>
      </c>
      <c r="K7" t="s">
        <v>67</v>
      </c>
      <c r="L7" s="28">
        <v>6.9999999999999993E-3</v>
      </c>
      <c r="M7" s="31">
        <f>L7</f>
        <v>6.9999999999999993E-3</v>
      </c>
      <c r="N7" s="31">
        <f>M7</f>
        <v>6.9999999999999993E-3</v>
      </c>
      <c r="O7" s="31">
        <f>N7</f>
        <v>6.9999999999999993E-3</v>
      </c>
      <c r="P7">
        <v>5</v>
      </c>
      <c r="V7" s="17" t="str">
        <f>"UC_Mitigation_"&amp;$J$6&amp;"_MaxShare_KER-BKE"</f>
        <v>UC_Mitigation_INEM_MaxShare_KER-BKE</v>
      </c>
      <c r="W7" s="17" t="str">
        <f>"Maximum share of kerosene and Biokerosene in "&amp;$J$6</f>
        <v>Maximum share of kerosene and Biokerosene in INEM</v>
      </c>
      <c r="X7" s="12" t="str">
        <f>J12</f>
        <v>I-DMD-NEM-E0</v>
      </c>
      <c r="Y7" s="17" t="s">
        <v>139</v>
      </c>
      <c r="Z7" t="s">
        <v>141</v>
      </c>
      <c r="AA7" s="17" t="s">
        <v>132</v>
      </c>
      <c r="AB7" s="50">
        <f>1+AB8</f>
        <v>0.99299999999999999</v>
      </c>
      <c r="AC7" s="50">
        <f>1+AC8</f>
        <v>0.99299999999999999</v>
      </c>
      <c r="AD7" s="50">
        <f>1+AD8</f>
        <v>0.99299999999999999</v>
      </c>
      <c r="AE7" s="50">
        <f>1+AE8</f>
        <v>0.99299999999999999</v>
      </c>
      <c r="AF7" s="39">
        <v>0</v>
      </c>
      <c r="AG7" s="39">
        <v>5</v>
      </c>
    </row>
    <row r="8" spans="2:33" x14ac:dyDescent="0.25">
      <c r="B8" s="22" t="s">
        <v>75</v>
      </c>
      <c r="C8" s="22" t="s">
        <v>76</v>
      </c>
      <c r="D8" s="17" t="s">
        <v>77</v>
      </c>
      <c r="E8" s="18" t="s">
        <v>111</v>
      </c>
      <c r="F8" s="7"/>
      <c r="G8" t="s">
        <v>131</v>
      </c>
      <c r="H8" t="s">
        <v>132</v>
      </c>
      <c r="I8" t="s">
        <v>133</v>
      </c>
      <c r="J8" s="12" t="s">
        <v>77</v>
      </c>
      <c r="K8" t="s">
        <v>69</v>
      </c>
      <c r="L8" s="28">
        <v>2.75E-2</v>
      </c>
      <c r="M8" s="26"/>
      <c r="N8" s="26"/>
      <c r="O8" s="26"/>
      <c r="P8">
        <v>5</v>
      </c>
      <c r="X8" s="12" t="str">
        <f>X7</f>
        <v>I-DMD-NEM-E0</v>
      </c>
      <c r="Y8" s="17" t="s">
        <v>143</v>
      </c>
      <c r="Z8" t="s">
        <v>141</v>
      </c>
      <c r="AA8" s="17" t="s">
        <v>132</v>
      </c>
      <c r="AB8" s="40">
        <f>-L7</f>
        <v>-6.9999999999999993E-3</v>
      </c>
      <c r="AC8" s="40">
        <f>-M7</f>
        <v>-6.9999999999999993E-3</v>
      </c>
      <c r="AD8" s="40">
        <f>-N7</f>
        <v>-6.9999999999999993E-3</v>
      </c>
      <c r="AE8" s="40">
        <f>-O7</f>
        <v>-6.9999999999999993E-3</v>
      </c>
      <c r="AG8" s="39"/>
    </row>
    <row r="9" spans="2:33" x14ac:dyDescent="0.25">
      <c r="B9" s="11" t="s">
        <v>75</v>
      </c>
      <c r="C9" s="11" t="s">
        <v>76</v>
      </c>
      <c r="D9" s="14" t="s">
        <v>77</v>
      </c>
      <c r="E9" s="15" t="s">
        <v>80</v>
      </c>
      <c r="F9" s="7"/>
      <c r="G9" t="s">
        <v>131</v>
      </c>
      <c r="H9" t="s">
        <v>132</v>
      </c>
      <c r="I9" t="s">
        <v>133</v>
      </c>
      <c r="J9" s="12" t="s">
        <v>77</v>
      </c>
      <c r="K9" t="s">
        <v>70</v>
      </c>
      <c r="L9" s="28">
        <v>0.41698000000000002</v>
      </c>
      <c r="M9" s="31">
        <f t="shared" ref="M9:O10" si="0">L9</f>
        <v>0.41698000000000002</v>
      </c>
      <c r="N9" s="31">
        <f t="shared" si="0"/>
        <v>0.41698000000000002</v>
      </c>
      <c r="O9" s="31">
        <f t="shared" si="0"/>
        <v>0.41698000000000002</v>
      </c>
      <c r="P9">
        <v>5</v>
      </c>
      <c r="V9" s="17" t="str">
        <f>"UC_Mitigation_"&amp;$J$6&amp;"_MaxShare_DST-BDS"</f>
        <v>UC_Mitigation_INEM_MaxShare_DST-BDS</v>
      </c>
      <c r="W9" s="17" t="str">
        <f>"Maximum share of Diesel and Biodiesel in "&amp;$J$6</f>
        <v>Maximum share of Diesel and Biodiesel in INEM</v>
      </c>
      <c r="X9" s="12" t="str">
        <f t="shared" ref="X9:X12" si="1">X8</f>
        <v>I-DMD-NEM-E0</v>
      </c>
      <c r="Y9" s="17" t="str">
        <f>Y7</f>
        <v>IND*</v>
      </c>
      <c r="Z9" t="s">
        <v>141</v>
      </c>
      <c r="AA9" s="17" t="str">
        <f>$AA$7</f>
        <v>UP</v>
      </c>
      <c r="AB9" s="50">
        <f>1+AB10</f>
        <v>0.58301999999999998</v>
      </c>
      <c r="AC9" s="50">
        <f>1+AC10</f>
        <v>0.58301999999999998</v>
      </c>
      <c r="AD9" s="50">
        <f>1+AD10</f>
        <v>0.58301999999999998</v>
      </c>
      <c r="AE9" s="50">
        <f>1+AE10</f>
        <v>0.58301999999999998</v>
      </c>
      <c r="AF9" s="39">
        <v>0</v>
      </c>
      <c r="AG9" s="39">
        <v>5</v>
      </c>
    </row>
    <row r="10" spans="2:33" x14ac:dyDescent="0.25">
      <c r="B10" s="20" t="s">
        <v>97</v>
      </c>
      <c r="C10" s="21"/>
      <c r="D10" s="21"/>
      <c r="E10" s="21"/>
      <c r="F10" s="7"/>
      <c r="G10" t="s">
        <v>131</v>
      </c>
      <c r="H10" t="s">
        <v>132</v>
      </c>
      <c r="I10" t="s">
        <v>133</v>
      </c>
      <c r="J10" s="12" t="s">
        <v>77</v>
      </c>
      <c r="K10" t="s">
        <v>72</v>
      </c>
      <c r="L10" s="28">
        <v>0.17760000000000001</v>
      </c>
      <c r="M10" s="31">
        <f t="shared" si="0"/>
        <v>0.17760000000000001</v>
      </c>
      <c r="N10" s="31">
        <f t="shared" si="0"/>
        <v>0.17760000000000001</v>
      </c>
      <c r="O10" s="31">
        <f t="shared" si="0"/>
        <v>0.17760000000000001</v>
      </c>
      <c r="P10">
        <v>5</v>
      </c>
      <c r="X10" s="12" t="str">
        <f t="shared" si="1"/>
        <v>I-DMD-NEM-E0</v>
      </c>
      <c r="Y10" s="17" t="s">
        <v>142</v>
      </c>
      <c r="Z10" t="s">
        <v>141</v>
      </c>
      <c r="AA10" s="17" t="str">
        <f>$AA$7</f>
        <v>UP</v>
      </c>
      <c r="AB10" s="40">
        <f>-L9</f>
        <v>-0.41698000000000002</v>
      </c>
      <c r="AC10" s="40">
        <f>-M9</f>
        <v>-0.41698000000000002</v>
      </c>
      <c r="AD10" s="40">
        <f>-N9</f>
        <v>-0.41698000000000002</v>
      </c>
      <c r="AE10" s="40">
        <f>-O9</f>
        <v>-0.41698000000000002</v>
      </c>
    </row>
    <row r="11" spans="2:33" x14ac:dyDescent="0.25">
      <c r="B11" s="11" t="s">
        <v>75</v>
      </c>
      <c r="C11" s="11" t="s">
        <v>76</v>
      </c>
      <c r="D11" s="14" t="s">
        <v>79</v>
      </c>
      <c r="E11" s="15" t="s">
        <v>110</v>
      </c>
      <c r="F11" s="7"/>
      <c r="G11" t="s">
        <v>131</v>
      </c>
      <c r="H11" t="s">
        <v>132</v>
      </c>
      <c r="I11" t="s">
        <v>133</v>
      </c>
      <c r="J11" s="12" t="s">
        <v>77</v>
      </c>
      <c r="K11" t="s">
        <v>78</v>
      </c>
      <c r="L11" s="28">
        <v>0.37093999999999999</v>
      </c>
      <c r="M11" s="26"/>
      <c r="N11" s="26"/>
      <c r="O11" s="26"/>
      <c r="P11">
        <v>5</v>
      </c>
      <c r="V11" s="17" t="str">
        <f>"UC_Mitigation_"&amp;$J$6&amp;"_MaxShare_GAS-BGS"</f>
        <v>UC_Mitigation_INEM_MaxShare_GAS-BGS</v>
      </c>
      <c r="W11" s="17" t="str">
        <f>"Maximum share of Gas and Biogas in "&amp;$J$6</f>
        <v>Maximum share of Gas and Biogas in INEM</v>
      </c>
      <c r="X11" s="12" t="str">
        <f t="shared" si="1"/>
        <v>I-DMD-NEM-E0</v>
      </c>
      <c r="Y11" s="17" t="str">
        <f>Y9</f>
        <v>IND*</v>
      </c>
      <c r="Z11" t="s">
        <v>141</v>
      </c>
      <c r="AA11" s="17" t="str">
        <f>$AA$7</f>
        <v>UP</v>
      </c>
      <c r="AB11" s="50">
        <f>1+AB12</f>
        <v>0.82240000000000002</v>
      </c>
      <c r="AC11" s="50">
        <f>1+AC12</f>
        <v>0.82240000000000002</v>
      </c>
      <c r="AD11" s="50">
        <f>1+AD12</f>
        <v>0.82240000000000002</v>
      </c>
      <c r="AE11" s="50">
        <f>1+AE12</f>
        <v>0.82240000000000002</v>
      </c>
      <c r="AF11" s="39">
        <v>0</v>
      </c>
      <c r="AG11" s="39">
        <v>5</v>
      </c>
    </row>
    <row r="12" spans="2:33" x14ac:dyDescent="0.25">
      <c r="B12" s="20" t="s">
        <v>98</v>
      </c>
      <c r="C12" s="21"/>
      <c r="D12" s="21"/>
      <c r="E12" s="21"/>
      <c r="G12" t="s">
        <v>131</v>
      </c>
      <c r="H12" t="s">
        <v>132</v>
      </c>
      <c r="I12" t="s">
        <v>133</v>
      </c>
      <c r="J12" s="12" t="s">
        <v>77</v>
      </c>
      <c r="K12" t="s">
        <v>110</v>
      </c>
      <c r="L12" s="31">
        <v>0</v>
      </c>
      <c r="M12" s="37">
        <f>M7*R12</f>
        <v>3.5E-4</v>
      </c>
      <c r="N12" s="37">
        <f>N7*S12</f>
        <v>2.0999999999999999E-3</v>
      </c>
      <c r="O12" s="37">
        <f>O7*T12</f>
        <v>3.4999999999999996E-3</v>
      </c>
      <c r="P12">
        <v>5</v>
      </c>
      <c r="R12" s="34">
        <v>0.05</v>
      </c>
      <c r="S12" s="34">
        <v>0.3</v>
      </c>
      <c r="T12" s="34">
        <v>0.5</v>
      </c>
      <c r="V12" s="17"/>
      <c r="W12" s="17"/>
      <c r="X12" s="12" t="str">
        <f t="shared" si="1"/>
        <v>I-DMD-NEM-E0</v>
      </c>
      <c r="Y12" s="17" t="s">
        <v>144</v>
      </c>
      <c r="Z12" t="s">
        <v>141</v>
      </c>
      <c r="AA12" s="17" t="str">
        <f>$AA$7</f>
        <v>UP</v>
      </c>
      <c r="AB12" s="40">
        <f>-L10</f>
        <v>-0.17760000000000001</v>
      </c>
      <c r="AC12" s="40">
        <f>-M10</f>
        <v>-0.17760000000000001</v>
      </c>
      <c r="AD12" s="40">
        <f>-N10</f>
        <v>-0.17760000000000001</v>
      </c>
      <c r="AE12" s="40">
        <f>-O10</f>
        <v>-0.17760000000000001</v>
      </c>
      <c r="AF12" s="19"/>
      <c r="AG12" s="19"/>
    </row>
    <row r="13" spans="2:33" x14ac:dyDescent="0.25">
      <c r="B13" s="22" t="s">
        <v>75</v>
      </c>
      <c r="C13" s="22" t="s">
        <v>76</v>
      </c>
      <c r="D13" s="12" t="s">
        <v>82</v>
      </c>
      <c r="E13" s="13" t="s">
        <v>110</v>
      </c>
      <c r="G13" t="s">
        <v>131</v>
      </c>
      <c r="H13" t="s">
        <v>132</v>
      </c>
      <c r="I13" t="s">
        <v>133</v>
      </c>
      <c r="J13" s="12" t="s">
        <v>77</v>
      </c>
      <c r="K13" t="s">
        <v>111</v>
      </c>
      <c r="L13" s="31">
        <v>0</v>
      </c>
      <c r="M13" s="37">
        <f t="shared" ref="M13:O14" si="2">M9*R13</f>
        <v>2.0849000000000003E-2</v>
      </c>
      <c r="N13" s="37">
        <f t="shared" si="2"/>
        <v>0.12509400000000001</v>
      </c>
      <c r="O13" s="37">
        <f t="shared" si="2"/>
        <v>0.20849000000000001</v>
      </c>
      <c r="P13">
        <v>5</v>
      </c>
      <c r="R13" s="34">
        <v>0.05</v>
      </c>
      <c r="S13" s="34">
        <v>0.3</v>
      </c>
      <c r="T13" s="34">
        <v>0.5</v>
      </c>
      <c r="V13" t="s">
        <v>130</v>
      </c>
    </row>
    <row r="14" spans="2:33" x14ac:dyDescent="0.25">
      <c r="B14" s="22" t="s">
        <v>75</v>
      </c>
      <c r="C14" s="22" t="s">
        <v>76</v>
      </c>
      <c r="D14" s="12" t="s">
        <v>82</v>
      </c>
      <c r="E14" s="18" t="s">
        <v>111</v>
      </c>
      <c r="G14" s="16" t="s">
        <v>131</v>
      </c>
      <c r="H14" s="16" t="s">
        <v>132</v>
      </c>
      <c r="I14" s="16" t="s">
        <v>133</v>
      </c>
      <c r="J14" s="14" t="s">
        <v>77</v>
      </c>
      <c r="K14" s="16" t="s">
        <v>80</v>
      </c>
      <c r="L14" s="32">
        <v>0</v>
      </c>
      <c r="M14" s="36">
        <f t="shared" si="2"/>
        <v>8.8800000000000007E-3</v>
      </c>
      <c r="N14" s="36">
        <f t="shared" si="2"/>
        <v>5.3280000000000001E-2</v>
      </c>
      <c r="O14" s="36">
        <f t="shared" si="2"/>
        <v>8.8800000000000004E-2</v>
      </c>
      <c r="P14" s="16">
        <v>5</v>
      </c>
      <c r="R14" s="34">
        <v>0.05</v>
      </c>
      <c r="S14" s="34">
        <v>0.3</v>
      </c>
      <c r="T14" s="34">
        <v>0.5</v>
      </c>
      <c r="V14" s="16" t="s">
        <v>130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2:33" x14ac:dyDescent="0.25">
      <c r="B15" s="11" t="s">
        <v>75</v>
      </c>
      <c r="C15" s="11" t="s">
        <v>76</v>
      </c>
      <c r="D15" s="14" t="s">
        <v>82</v>
      </c>
      <c r="E15" s="15" t="s">
        <v>80</v>
      </c>
      <c r="G15" s="20" t="s">
        <v>97</v>
      </c>
      <c r="H15" s="20"/>
      <c r="I15" s="20"/>
      <c r="J15" s="20" t="s">
        <v>113</v>
      </c>
      <c r="K15" s="20"/>
      <c r="L15" s="29"/>
      <c r="M15" s="20"/>
      <c r="N15" s="20"/>
      <c r="O15" s="20"/>
      <c r="P15" s="20"/>
      <c r="V15" s="42" t="str">
        <f>G15</f>
        <v>*Food and beverages demand process</v>
      </c>
      <c r="W15" s="44"/>
      <c r="X15" s="44"/>
      <c r="Y15" s="44"/>
      <c r="Z15" s="44"/>
      <c r="AA15" s="44"/>
      <c r="AB15" s="45"/>
      <c r="AC15" s="45"/>
      <c r="AD15" s="45"/>
      <c r="AE15" s="45"/>
      <c r="AF15" s="44"/>
      <c r="AG15" s="44"/>
    </row>
    <row r="16" spans="2:33" x14ac:dyDescent="0.25">
      <c r="B16" s="20" t="s">
        <v>99</v>
      </c>
      <c r="C16" s="21"/>
      <c r="D16" s="21"/>
      <c r="E16" s="21"/>
      <c r="G16" t="s">
        <v>131</v>
      </c>
      <c r="H16" t="s">
        <v>132</v>
      </c>
      <c r="I16" t="s">
        <v>133</v>
      </c>
      <c r="J16" s="12" t="s">
        <v>79</v>
      </c>
      <c r="K16" t="s">
        <v>65</v>
      </c>
      <c r="L16" s="28">
        <v>3.483E-2</v>
      </c>
      <c r="M16" s="26"/>
      <c r="N16" s="26"/>
      <c r="O16" s="26"/>
      <c r="P16">
        <v>5</v>
      </c>
      <c r="V16" s="17" t="str">
        <f>"UC_Mitigation_"&amp;$J$15&amp;"_MaxShare_KER-BKE"</f>
        <v>UC_Mitigation_IFAB_MaxShare_KER-BKE</v>
      </c>
      <c r="W16" s="17" t="str">
        <f>"Maximum share of kerosene and Biokerosene in "&amp;$J$15</f>
        <v>Maximum share of kerosene and Biokerosene in IFAB</v>
      </c>
      <c r="X16" s="12" t="str">
        <f>J16</f>
        <v>I-DMD-FAB-E0</v>
      </c>
      <c r="Y16" s="17" t="s">
        <v>139</v>
      </c>
      <c r="Z16" t="s">
        <v>141</v>
      </c>
      <c r="AA16" s="41" t="str">
        <f>$AA$20</f>
        <v>UP</v>
      </c>
      <c r="AB16" s="50">
        <f>1+AB17</f>
        <v>0.99611000000000005</v>
      </c>
      <c r="AC16" s="50">
        <f t="shared" ref="AC16:AE16" si="3">1+AC17</f>
        <v>0.99611000000000005</v>
      </c>
      <c r="AD16" s="50">
        <f t="shared" si="3"/>
        <v>0.99611000000000005</v>
      </c>
      <c r="AE16" s="50">
        <f t="shared" si="3"/>
        <v>0.99611000000000005</v>
      </c>
      <c r="AF16" s="39">
        <v>0</v>
      </c>
      <c r="AG16" s="39">
        <v>5</v>
      </c>
    </row>
    <row r="17" spans="2:33" x14ac:dyDescent="0.25">
      <c r="B17" s="22" t="s">
        <v>75</v>
      </c>
      <c r="C17" s="22" t="s">
        <v>76</v>
      </c>
      <c r="D17" s="12" t="s">
        <v>83</v>
      </c>
      <c r="E17" s="13" t="s">
        <v>110</v>
      </c>
      <c r="G17" t="s">
        <v>131</v>
      </c>
      <c r="H17" t="s">
        <v>132</v>
      </c>
      <c r="I17" t="s">
        <v>133</v>
      </c>
      <c r="J17" s="12" t="s">
        <v>79</v>
      </c>
      <c r="K17" t="s">
        <v>66</v>
      </c>
      <c r="L17" s="28">
        <v>1.57E-3</v>
      </c>
      <c r="M17" s="26"/>
      <c r="N17" s="26"/>
      <c r="O17" s="26"/>
      <c r="P17">
        <v>5</v>
      </c>
      <c r="X17" s="12" t="str">
        <f>X16</f>
        <v>I-DMD-FAB-E0</v>
      </c>
      <c r="Y17" s="17" t="s">
        <v>143</v>
      </c>
      <c r="Z17" t="s">
        <v>141</v>
      </c>
      <c r="AA17" s="41" t="str">
        <f>$AA$20</f>
        <v>UP</v>
      </c>
      <c r="AB17" s="49">
        <f>-L18</f>
        <v>-3.8900000000000002E-3</v>
      </c>
      <c r="AC17" s="49">
        <f>-M18</f>
        <v>-3.8900000000000002E-3</v>
      </c>
      <c r="AD17" s="49">
        <f>-N18</f>
        <v>-3.8900000000000002E-3</v>
      </c>
      <c r="AE17" s="49">
        <f>-O18</f>
        <v>-3.8900000000000002E-3</v>
      </c>
    </row>
    <row r="18" spans="2:33" x14ac:dyDescent="0.25">
      <c r="B18" s="22" t="s">
        <v>75</v>
      </c>
      <c r="C18" s="22" t="s">
        <v>76</v>
      </c>
      <c r="D18" s="12" t="s">
        <v>83</v>
      </c>
      <c r="E18" s="18" t="s">
        <v>111</v>
      </c>
      <c r="G18" t="s">
        <v>131</v>
      </c>
      <c r="H18" t="s">
        <v>132</v>
      </c>
      <c r="I18" t="s">
        <v>133</v>
      </c>
      <c r="J18" s="12" t="s">
        <v>79</v>
      </c>
      <c r="K18" t="s">
        <v>67</v>
      </c>
      <c r="L18" s="28">
        <v>3.8900000000000002E-3</v>
      </c>
      <c r="M18" s="31">
        <f>L18</f>
        <v>3.8900000000000002E-3</v>
      </c>
      <c r="N18" s="31">
        <f>M18</f>
        <v>3.8900000000000002E-3</v>
      </c>
      <c r="O18" s="31">
        <f>N18</f>
        <v>3.8900000000000002E-3</v>
      </c>
      <c r="P18">
        <v>5</v>
      </c>
      <c r="V18" s="17" t="str">
        <f>"UC_Mitigation_"&amp;$J$15&amp;"_MaxShare_DST-BDS"</f>
        <v>UC_Mitigation_IFAB_MaxShare_DST-BDS</v>
      </c>
      <c r="W18" s="17" t="str">
        <f>"Maximum share of Diesel and Biodiesel in "&amp;$J$15</f>
        <v>Maximum share of Diesel and Biodiesel in IFAB</v>
      </c>
      <c r="X18" s="12" t="str">
        <f>X17</f>
        <v>I-DMD-FAB-E0</v>
      </c>
      <c r="Y18" s="17" t="str">
        <f>Y16</f>
        <v>IND*</v>
      </c>
      <c r="Z18" t="s">
        <v>141</v>
      </c>
      <c r="AA18" s="41" t="str">
        <f>$AA$20</f>
        <v>UP</v>
      </c>
      <c r="AB18" s="50">
        <f>1+AB19</f>
        <v>0.96972000000000003</v>
      </c>
      <c r="AC18" s="50">
        <f>1+AC19</f>
        <v>0.96972000000000003</v>
      </c>
      <c r="AD18" s="50">
        <f>1+AD19</f>
        <v>0.96972000000000003</v>
      </c>
      <c r="AE18" s="50">
        <f>1+AE19</f>
        <v>0.96972000000000003</v>
      </c>
      <c r="AF18" s="39">
        <v>0</v>
      </c>
      <c r="AG18" s="39">
        <v>5</v>
      </c>
    </row>
    <row r="19" spans="2:33" x14ac:dyDescent="0.25">
      <c r="B19" s="11" t="s">
        <v>75</v>
      </c>
      <c r="C19" s="11" t="s">
        <v>76</v>
      </c>
      <c r="D19" s="14" t="s">
        <v>83</v>
      </c>
      <c r="E19" s="15" t="s">
        <v>80</v>
      </c>
      <c r="G19" t="s">
        <v>131</v>
      </c>
      <c r="H19" t="s">
        <v>132</v>
      </c>
      <c r="I19" t="s">
        <v>133</v>
      </c>
      <c r="J19" s="12" t="s">
        <v>79</v>
      </c>
      <c r="K19" t="s">
        <v>68</v>
      </c>
      <c r="L19" s="28">
        <v>4.3230000000000005E-2</v>
      </c>
      <c r="M19" s="26"/>
      <c r="N19" s="26"/>
      <c r="O19" s="26"/>
      <c r="P19">
        <v>5</v>
      </c>
      <c r="X19" s="12" t="str">
        <f>X18</f>
        <v>I-DMD-FAB-E0</v>
      </c>
      <c r="Y19" s="17" t="s">
        <v>142</v>
      </c>
      <c r="Z19" t="s">
        <v>141</v>
      </c>
      <c r="AA19" s="41" t="str">
        <f>$AA$20</f>
        <v>UP</v>
      </c>
      <c r="AB19" s="49">
        <f>-L21</f>
        <v>-3.0279999999999998E-2</v>
      </c>
      <c r="AC19" s="49">
        <f>-M21</f>
        <v>-3.0279999999999998E-2</v>
      </c>
      <c r="AD19" s="49">
        <f>-N21</f>
        <v>-3.0279999999999998E-2</v>
      </c>
      <c r="AE19" s="49">
        <f>-O21</f>
        <v>-3.0279999999999998E-2</v>
      </c>
      <c r="AF19" s="19"/>
      <c r="AG19" s="19"/>
    </row>
    <row r="20" spans="2:33" x14ac:dyDescent="0.25">
      <c r="B20" s="20" t="s">
        <v>100</v>
      </c>
      <c r="C20" s="21"/>
      <c r="D20" s="21"/>
      <c r="E20" s="21"/>
      <c r="G20" t="s">
        <v>131</v>
      </c>
      <c r="H20" t="s">
        <v>132</v>
      </c>
      <c r="I20" t="s">
        <v>133</v>
      </c>
      <c r="J20" s="12" t="s">
        <v>79</v>
      </c>
      <c r="K20" t="s">
        <v>69</v>
      </c>
      <c r="L20" s="28">
        <v>5.7710000000000004E-2</v>
      </c>
      <c r="M20" s="26"/>
      <c r="N20" s="26"/>
      <c r="O20" s="26"/>
      <c r="P20">
        <v>5</v>
      </c>
      <c r="V20" s="17" t="str">
        <f>"UC_Mitigation_"&amp;$J$15&amp;"_MaxShare_GAS-BGS"</f>
        <v>UC_Mitigation_IFAB_MaxShare_GAS-BGS</v>
      </c>
      <c r="W20" s="17" t="str">
        <f>"Maximum share of Gas and Biogas in "&amp;$J$15</f>
        <v>Maximum share of Gas and Biogas in IFAB</v>
      </c>
      <c r="X20" s="12" t="str">
        <f>X19</f>
        <v>I-DMD-FAB-E0</v>
      </c>
      <c r="Y20" s="17" t="str">
        <f>Y18</f>
        <v>IND*</v>
      </c>
      <c r="Z20" t="s">
        <v>141</v>
      </c>
      <c r="AA20" s="17" t="s">
        <v>132</v>
      </c>
      <c r="AB20" s="50">
        <f>1+AB21</f>
        <v>0.49624000000000001</v>
      </c>
      <c r="AC20" s="50">
        <f>1+AC21</f>
        <v>0.49624000000000001</v>
      </c>
      <c r="AD20" s="50">
        <f>1+AD21</f>
        <v>0.49624000000000001</v>
      </c>
      <c r="AE20" s="50">
        <f>1+AE21</f>
        <v>0.49624000000000001</v>
      </c>
      <c r="AF20" s="39">
        <v>0</v>
      </c>
      <c r="AG20" s="39">
        <v>5</v>
      </c>
    </row>
    <row r="21" spans="2:33" x14ac:dyDescent="0.25">
      <c r="B21" s="22" t="s">
        <v>75</v>
      </c>
      <c r="C21" s="22" t="s">
        <v>76</v>
      </c>
      <c r="D21" s="12" t="s">
        <v>84</v>
      </c>
      <c r="E21" s="13" t="s">
        <v>110</v>
      </c>
      <c r="G21" t="s">
        <v>131</v>
      </c>
      <c r="H21" t="s">
        <v>132</v>
      </c>
      <c r="I21" t="s">
        <v>133</v>
      </c>
      <c r="J21" s="12" t="s">
        <v>79</v>
      </c>
      <c r="K21" t="s">
        <v>70</v>
      </c>
      <c r="L21" s="28">
        <v>3.0279999999999998E-2</v>
      </c>
      <c r="M21" s="31">
        <f t="shared" ref="M21:O22" si="4">L21</f>
        <v>3.0279999999999998E-2</v>
      </c>
      <c r="N21" s="31">
        <f t="shared" si="4"/>
        <v>3.0279999999999998E-2</v>
      </c>
      <c r="O21" s="31">
        <f t="shared" si="4"/>
        <v>3.0279999999999998E-2</v>
      </c>
      <c r="P21">
        <v>5</v>
      </c>
      <c r="V21" s="19"/>
      <c r="X21" s="12" t="str">
        <f>X20</f>
        <v>I-DMD-FAB-E0</v>
      </c>
      <c r="Y21" s="17" t="s">
        <v>144</v>
      </c>
      <c r="Z21" t="s">
        <v>141</v>
      </c>
      <c r="AA21" s="17" t="s">
        <v>132</v>
      </c>
      <c r="AB21" s="55">
        <f>-L22-$L$24</f>
        <v>-0.50375999999999999</v>
      </c>
      <c r="AC21" s="55">
        <f>-M22-$L$24</f>
        <v>-0.50375999999999999</v>
      </c>
      <c r="AD21" s="55">
        <f>-N22-$L$24</f>
        <v>-0.50375999999999999</v>
      </c>
      <c r="AE21" s="55">
        <f>-O22-$L$24</f>
        <v>-0.50375999999999999</v>
      </c>
    </row>
    <row r="22" spans="2:33" x14ac:dyDescent="0.25">
      <c r="B22" s="22" t="s">
        <v>75</v>
      </c>
      <c r="C22" s="22" t="s">
        <v>76</v>
      </c>
      <c r="D22" s="12" t="s">
        <v>84</v>
      </c>
      <c r="E22" s="18" t="s">
        <v>111</v>
      </c>
      <c r="G22" t="s">
        <v>131</v>
      </c>
      <c r="H22" t="s">
        <v>132</v>
      </c>
      <c r="I22" t="s">
        <v>133</v>
      </c>
      <c r="J22" s="12" t="s">
        <v>79</v>
      </c>
      <c r="K22" t="s">
        <v>72</v>
      </c>
      <c r="L22" s="28">
        <v>0.49954999999999999</v>
      </c>
      <c r="M22" s="31">
        <f t="shared" si="4"/>
        <v>0.49954999999999999</v>
      </c>
      <c r="N22" s="31">
        <f t="shared" si="4"/>
        <v>0.49954999999999999</v>
      </c>
      <c r="O22" s="31">
        <f t="shared" si="4"/>
        <v>0.49954999999999999</v>
      </c>
      <c r="P22">
        <v>5</v>
      </c>
      <c r="V22" s="19" t="s">
        <v>130</v>
      </c>
    </row>
    <row r="23" spans="2:33" x14ac:dyDescent="0.25">
      <c r="B23" s="11" t="s">
        <v>75</v>
      </c>
      <c r="C23" s="11" t="s">
        <v>76</v>
      </c>
      <c r="D23" s="14" t="s">
        <v>84</v>
      </c>
      <c r="E23" s="15" t="s">
        <v>80</v>
      </c>
      <c r="G23" t="s">
        <v>131</v>
      </c>
      <c r="H23" t="s">
        <v>132</v>
      </c>
      <c r="I23" t="s">
        <v>133</v>
      </c>
      <c r="J23" s="12" t="s">
        <v>79</v>
      </c>
      <c r="K23" t="s">
        <v>78</v>
      </c>
      <c r="L23" s="28">
        <v>0.27994000000000002</v>
      </c>
      <c r="M23" s="26"/>
      <c r="N23" s="26"/>
      <c r="O23" s="26"/>
      <c r="P23">
        <v>5</v>
      </c>
      <c r="V23" s="19" t="s">
        <v>130</v>
      </c>
    </row>
    <row r="24" spans="2:33" x14ac:dyDescent="0.25">
      <c r="B24" s="20" t="s">
        <v>101</v>
      </c>
      <c r="C24" s="21"/>
      <c r="D24" s="21"/>
      <c r="E24" s="21"/>
      <c r="G24" t="s">
        <v>131</v>
      </c>
      <c r="H24" t="s">
        <v>132</v>
      </c>
      <c r="I24" t="s">
        <v>133</v>
      </c>
      <c r="J24" s="12" t="s">
        <v>79</v>
      </c>
      <c r="K24" t="s">
        <v>80</v>
      </c>
      <c r="L24" s="28">
        <v>4.2099999999999993E-3</v>
      </c>
      <c r="M24" s="37">
        <f>M22*R24</f>
        <v>2.49775E-2</v>
      </c>
      <c r="N24" s="37">
        <f>N22*S24</f>
        <v>0.149865</v>
      </c>
      <c r="O24" s="37">
        <f>O22*T24</f>
        <v>0.249775</v>
      </c>
      <c r="P24">
        <v>5</v>
      </c>
      <c r="R24" s="34">
        <v>0.05</v>
      </c>
      <c r="S24" s="34">
        <v>0.3</v>
      </c>
      <c r="T24" s="34">
        <v>0.5</v>
      </c>
      <c r="V24" s="51" t="s">
        <v>130</v>
      </c>
    </row>
    <row r="25" spans="2:33" x14ac:dyDescent="0.25">
      <c r="B25" s="22" t="s">
        <v>75</v>
      </c>
      <c r="C25" s="22" t="s">
        <v>76</v>
      </c>
      <c r="D25" s="12" t="s">
        <v>85</v>
      </c>
      <c r="E25" s="13" t="s">
        <v>110</v>
      </c>
      <c r="G25" s="19" t="s">
        <v>131</v>
      </c>
      <c r="H25" s="19" t="s">
        <v>132</v>
      </c>
      <c r="I25" s="19" t="s">
        <v>133</v>
      </c>
      <c r="J25" s="17" t="s">
        <v>79</v>
      </c>
      <c r="K25" s="19" t="s">
        <v>81</v>
      </c>
      <c r="L25" s="30">
        <v>4.4840000000000005E-2</v>
      </c>
      <c r="M25" s="33"/>
      <c r="N25" s="33"/>
      <c r="O25" s="33"/>
      <c r="P25" s="19">
        <v>5</v>
      </c>
      <c r="V25" s="19" t="s">
        <v>130</v>
      </c>
      <c r="AB25" s="49"/>
      <c r="AC25" s="49"/>
      <c r="AD25" s="49"/>
      <c r="AE25" s="49"/>
    </row>
    <row r="26" spans="2:33" x14ac:dyDescent="0.25">
      <c r="B26" s="22" t="s">
        <v>75</v>
      </c>
      <c r="C26" s="22" t="s">
        <v>76</v>
      </c>
      <c r="D26" s="12" t="s">
        <v>85</v>
      </c>
      <c r="E26" s="18" t="s">
        <v>111</v>
      </c>
      <c r="G26" s="19" t="s">
        <v>131</v>
      </c>
      <c r="H26" s="19" t="s">
        <v>132</v>
      </c>
      <c r="I26" s="19" t="s">
        <v>133</v>
      </c>
      <c r="J26" s="12" t="s">
        <v>79</v>
      </c>
      <c r="K26" s="19" t="s">
        <v>110</v>
      </c>
      <c r="L26" s="31">
        <v>0</v>
      </c>
      <c r="M26" s="37">
        <f>M18*R26</f>
        <v>1.9450000000000001E-4</v>
      </c>
      <c r="N26" s="37">
        <f>N18*S26</f>
        <v>1.1670000000000001E-3</v>
      </c>
      <c r="O26" s="37">
        <f>O18*T26</f>
        <v>1.9450000000000001E-3</v>
      </c>
      <c r="P26">
        <v>5</v>
      </c>
      <c r="R26" s="34">
        <v>0.05</v>
      </c>
      <c r="S26" s="34">
        <v>0.3</v>
      </c>
      <c r="T26" s="34">
        <v>0.5</v>
      </c>
      <c r="V26" s="51" t="s">
        <v>130</v>
      </c>
    </row>
    <row r="27" spans="2:33" x14ac:dyDescent="0.25">
      <c r="B27" s="11" t="s">
        <v>75</v>
      </c>
      <c r="C27" s="11" t="s">
        <v>76</v>
      </c>
      <c r="D27" s="14" t="s">
        <v>85</v>
      </c>
      <c r="E27" s="15" t="s">
        <v>80</v>
      </c>
      <c r="G27" s="16" t="s">
        <v>131</v>
      </c>
      <c r="H27" s="16" t="s">
        <v>132</v>
      </c>
      <c r="I27" s="16" t="s">
        <v>133</v>
      </c>
      <c r="J27" s="14" t="s">
        <v>79</v>
      </c>
      <c r="K27" s="16" t="s">
        <v>111</v>
      </c>
      <c r="L27" s="32">
        <v>0</v>
      </c>
      <c r="M27" s="36">
        <f>M21*R27</f>
        <v>1.5139999999999999E-3</v>
      </c>
      <c r="N27" s="36">
        <f>N21*S27</f>
        <v>9.0839999999999983E-3</v>
      </c>
      <c r="O27" s="36">
        <f>O21*T27</f>
        <v>1.5139999999999999E-2</v>
      </c>
      <c r="P27" s="16">
        <v>5</v>
      </c>
      <c r="R27" s="34">
        <v>0.05</v>
      </c>
      <c r="S27" s="34">
        <v>0.3</v>
      </c>
      <c r="T27" s="34">
        <v>0.5</v>
      </c>
      <c r="V27" s="51" t="s">
        <v>130</v>
      </c>
      <c r="Z27" s="16"/>
    </row>
    <row r="28" spans="2:33" x14ac:dyDescent="0.25">
      <c r="B28" s="20" t="s">
        <v>102</v>
      </c>
      <c r="C28" s="21"/>
      <c r="D28" s="21"/>
      <c r="E28" s="21"/>
      <c r="G28" s="20" t="s">
        <v>98</v>
      </c>
      <c r="H28" s="20"/>
      <c r="I28" s="20"/>
      <c r="J28" s="20" t="s">
        <v>114</v>
      </c>
      <c r="K28" s="20"/>
      <c r="L28" s="29"/>
      <c r="M28" s="20"/>
      <c r="N28" s="20"/>
      <c r="O28" s="20"/>
      <c r="P28" s="20"/>
      <c r="V28" s="43" t="str">
        <f>G28</f>
        <v>*Textiles and textile products demand process</v>
      </c>
      <c r="W28" s="47"/>
      <c r="X28" s="47"/>
      <c r="Y28" s="47"/>
      <c r="Z28" s="44"/>
      <c r="AA28" s="47"/>
      <c r="AB28" s="48"/>
      <c r="AC28" s="48"/>
      <c r="AD28" s="48"/>
      <c r="AE28" s="48"/>
      <c r="AF28" s="47"/>
      <c r="AG28" s="47"/>
    </row>
    <row r="29" spans="2:33" x14ac:dyDescent="0.25">
      <c r="B29" s="22" t="s">
        <v>75</v>
      </c>
      <c r="C29" s="22" t="s">
        <v>76</v>
      </c>
      <c r="D29" s="12" t="s">
        <v>86</v>
      </c>
      <c r="E29" s="13" t="s">
        <v>110</v>
      </c>
      <c r="G29" s="19" t="s">
        <v>131</v>
      </c>
      <c r="H29" s="19" t="s">
        <v>132</v>
      </c>
      <c r="I29" s="19" t="s">
        <v>133</v>
      </c>
      <c r="J29" s="12" t="s">
        <v>82</v>
      </c>
      <c r="K29" t="s">
        <v>67</v>
      </c>
      <c r="L29" s="28">
        <v>2.16E-3</v>
      </c>
      <c r="M29" s="31">
        <f>L29</f>
        <v>2.16E-3</v>
      </c>
      <c r="N29" s="31">
        <f>M29</f>
        <v>2.16E-3</v>
      </c>
      <c r="O29" s="31">
        <f>N29</f>
        <v>2.16E-3</v>
      </c>
      <c r="P29">
        <v>5</v>
      </c>
      <c r="V29" s="17" t="str">
        <f>"UC_Mitigation_"&amp;$J$28&amp;"_MaxShare_KER-BKE"</f>
        <v>UC_Mitigation_ITAP_MaxShare_KER-BKE</v>
      </c>
      <c r="W29" s="17" t="str">
        <f>"Maximum share of kerosene and Biokerosene in "&amp;$J$28</f>
        <v>Maximum share of kerosene and Biokerosene in ITAP</v>
      </c>
      <c r="X29" s="12" t="str">
        <f>J29</f>
        <v>I-DMD-TAP-E0</v>
      </c>
      <c r="Y29" s="17" t="s">
        <v>139</v>
      </c>
      <c r="Z29" t="s">
        <v>141</v>
      </c>
      <c r="AA29" s="41" t="str">
        <f>$AA$20</f>
        <v>UP</v>
      </c>
      <c r="AB29" s="50">
        <f>1+AB30</f>
        <v>0.99783999999999995</v>
      </c>
      <c r="AC29" s="50">
        <f>1+AC30</f>
        <v>0.99783999999999995</v>
      </c>
      <c r="AD29" s="50">
        <f>1+AD30</f>
        <v>0.99783999999999995</v>
      </c>
      <c r="AE29" s="50">
        <f>1+AE30</f>
        <v>0.99783999999999995</v>
      </c>
      <c r="AF29" s="39">
        <v>0</v>
      </c>
      <c r="AG29" s="39">
        <v>5</v>
      </c>
    </row>
    <row r="30" spans="2:33" x14ac:dyDescent="0.25">
      <c r="B30" s="22" t="s">
        <v>75</v>
      </c>
      <c r="C30" s="22" t="s">
        <v>76</v>
      </c>
      <c r="D30" s="12" t="s">
        <v>86</v>
      </c>
      <c r="E30" s="18" t="s">
        <v>111</v>
      </c>
      <c r="G30" s="19" t="s">
        <v>131</v>
      </c>
      <c r="H30" s="19" t="s">
        <v>132</v>
      </c>
      <c r="I30" s="19" t="s">
        <v>133</v>
      </c>
      <c r="J30" s="12" t="s">
        <v>82</v>
      </c>
      <c r="K30" t="s">
        <v>69</v>
      </c>
      <c r="L30" s="28">
        <v>0.1125</v>
      </c>
      <c r="M30" s="26"/>
      <c r="N30" s="26"/>
      <c r="O30" s="26"/>
      <c r="P30">
        <v>5</v>
      </c>
      <c r="X30" s="41" t="str">
        <f>X29</f>
        <v>I-DMD-TAP-E0</v>
      </c>
      <c r="Y30" s="17" t="s">
        <v>143</v>
      </c>
      <c r="Z30" t="s">
        <v>141</v>
      </c>
      <c r="AA30" s="41" t="str">
        <f>$AA$20</f>
        <v>UP</v>
      </c>
      <c r="AB30" s="49">
        <f>-L29</f>
        <v>-2.16E-3</v>
      </c>
      <c r="AC30" s="49">
        <f>-M29</f>
        <v>-2.16E-3</v>
      </c>
      <c r="AD30" s="49">
        <f>-N29</f>
        <v>-2.16E-3</v>
      </c>
      <c r="AE30" s="49">
        <f>-O29</f>
        <v>-2.16E-3</v>
      </c>
    </row>
    <row r="31" spans="2:33" x14ac:dyDescent="0.25">
      <c r="B31" s="11" t="s">
        <v>75</v>
      </c>
      <c r="C31" s="11" t="s">
        <v>76</v>
      </c>
      <c r="D31" s="14" t="s">
        <v>86</v>
      </c>
      <c r="E31" s="15" t="s">
        <v>80</v>
      </c>
      <c r="G31" s="19" t="s">
        <v>131</v>
      </c>
      <c r="H31" s="19" t="s">
        <v>132</v>
      </c>
      <c r="I31" s="19" t="s">
        <v>133</v>
      </c>
      <c r="J31" s="12" t="s">
        <v>82</v>
      </c>
      <c r="K31" t="s">
        <v>70</v>
      </c>
      <c r="L31" s="28">
        <v>2.4209999999999999E-2</v>
      </c>
      <c r="M31" s="31">
        <f t="shared" ref="M31:O32" si="5">L31</f>
        <v>2.4209999999999999E-2</v>
      </c>
      <c r="N31" s="31">
        <f t="shared" si="5"/>
        <v>2.4209999999999999E-2</v>
      </c>
      <c r="O31" s="31">
        <f t="shared" si="5"/>
        <v>2.4209999999999999E-2</v>
      </c>
      <c r="P31">
        <v>5</v>
      </c>
      <c r="V31" s="17" t="str">
        <f>"UC_Mitigation_"&amp;$J$28&amp;"_MaxShare_DST-BDS"</f>
        <v>UC_Mitigation_ITAP_MaxShare_DST-BDS</v>
      </c>
      <c r="W31" s="17" t="str">
        <f>"Maximum share of Diesel and Biodiesel in "&amp;$J$28</f>
        <v>Maximum share of Diesel and Biodiesel in ITAP</v>
      </c>
      <c r="X31" s="41" t="str">
        <f t="shared" ref="X31:X34" si="6">X30</f>
        <v>I-DMD-TAP-E0</v>
      </c>
      <c r="Y31" s="17" t="str">
        <f>Y29</f>
        <v>IND*</v>
      </c>
      <c r="Z31" t="s">
        <v>141</v>
      </c>
      <c r="AA31" s="41" t="str">
        <f>$AA$20</f>
        <v>UP</v>
      </c>
      <c r="AB31" s="50">
        <f>1+AB32</f>
        <v>0.97579000000000005</v>
      </c>
      <c r="AC31" s="50">
        <f>1+AC32</f>
        <v>0.97579000000000005</v>
      </c>
      <c r="AD31" s="50">
        <f>1+AD32</f>
        <v>0.97579000000000005</v>
      </c>
      <c r="AE31" s="50">
        <f>1+AE32</f>
        <v>0.97579000000000005</v>
      </c>
      <c r="AF31" s="39">
        <v>0</v>
      </c>
      <c r="AG31" s="39">
        <v>5</v>
      </c>
    </row>
    <row r="32" spans="2:33" x14ac:dyDescent="0.25">
      <c r="B32" s="20" t="s">
        <v>103</v>
      </c>
      <c r="C32" s="21"/>
      <c r="D32" s="21"/>
      <c r="E32" s="21"/>
      <c r="G32" s="19" t="s">
        <v>131</v>
      </c>
      <c r="H32" s="19" t="s">
        <v>132</v>
      </c>
      <c r="I32" s="19" t="s">
        <v>133</v>
      </c>
      <c r="J32" s="12" t="s">
        <v>82</v>
      </c>
      <c r="K32" t="s">
        <v>72</v>
      </c>
      <c r="L32" s="28">
        <v>0.69092999999999993</v>
      </c>
      <c r="M32" s="31">
        <f t="shared" si="5"/>
        <v>0.69092999999999993</v>
      </c>
      <c r="N32" s="31">
        <f t="shared" si="5"/>
        <v>0.69092999999999993</v>
      </c>
      <c r="O32" s="31">
        <f t="shared" si="5"/>
        <v>0.69092999999999993</v>
      </c>
      <c r="P32">
        <v>5</v>
      </c>
      <c r="X32" s="41" t="str">
        <f t="shared" si="6"/>
        <v>I-DMD-TAP-E0</v>
      </c>
      <c r="Y32" s="17" t="s">
        <v>142</v>
      </c>
      <c r="Z32" t="s">
        <v>141</v>
      </c>
      <c r="AA32" s="41" t="str">
        <f>$AA$20</f>
        <v>UP</v>
      </c>
      <c r="AB32" s="49">
        <f>-L31</f>
        <v>-2.4209999999999999E-2</v>
      </c>
      <c r="AC32" s="49">
        <f>-M31</f>
        <v>-2.4209999999999999E-2</v>
      </c>
      <c r="AD32" s="49">
        <f>-N31</f>
        <v>-2.4209999999999999E-2</v>
      </c>
      <c r="AE32" s="49">
        <f>-O31</f>
        <v>-2.4209999999999999E-2</v>
      </c>
    </row>
    <row r="33" spans="2:33" x14ac:dyDescent="0.25">
      <c r="B33" s="22" t="s">
        <v>75</v>
      </c>
      <c r="C33" s="22" t="s">
        <v>76</v>
      </c>
      <c r="D33" s="12" t="s">
        <v>87</v>
      </c>
      <c r="E33" s="13" t="s">
        <v>110</v>
      </c>
      <c r="G33" s="19" t="s">
        <v>131</v>
      </c>
      <c r="H33" s="19" t="s">
        <v>132</v>
      </c>
      <c r="I33" s="19" t="s">
        <v>133</v>
      </c>
      <c r="J33" s="12" t="s">
        <v>82</v>
      </c>
      <c r="K33" t="s">
        <v>78</v>
      </c>
      <c r="L33" s="28">
        <v>0.17022000000000001</v>
      </c>
      <c r="M33" s="26"/>
      <c r="N33" s="26"/>
      <c r="O33" s="26"/>
      <c r="P33">
        <v>5</v>
      </c>
      <c r="V33" s="17" t="str">
        <f>"UC_Mitigation_"&amp;$J$28&amp;"_MaxShare_GAS-BGS"</f>
        <v>UC_Mitigation_ITAP_MaxShare_GAS-BGS</v>
      </c>
      <c r="W33" s="17" t="str">
        <f>"Maximum share of Gas and Biogas in "&amp;$J$28</f>
        <v>Maximum share of Gas and Biogas in ITAP</v>
      </c>
      <c r="X33" s="41" t="str">
        <f t="shared" si="6"/>
        <v>I-DMD-TAP-E0</v>
      </c>
      <c r="Y33" s="17" t="str">
        <f>Y31</f>
        <v>IND*</v>
      </c>
      <c r="Z33" t="s">
        <v>141</v>
      </c>
      <c r="AA33" s="17" t="s">
        <v>132</v>
      </c>
      <c r="AB33" s="50">
        <f>1+AB34</f>
        <v>0.30907000000000007</v>
      </c>
      <c r="AC33" s="50">
        <f>1+AC34</f>
        <v>0.30907000000000007</v>
      </c>
      <c r="AD33" s="50">
        <f>1+AD34</f>
        <v>0.30907000000000007</v>
      </c>
      <c r="AE33" s="50">
        <f>1+AE34</f>
        <v>0.30907000000000007</v>
      </c>
      <c r="AF33" s="39">
        <v>0</v>
      </c>
      <c r="AG33" s="39">
        <v>5</v>
      </c>
    </row>
    <row r="34" spans="2:33" x14ac:dyDescent="0.25">
      <c r="B34" s="22" t="s">
        <v>75</v>
      </c>
      <c r="C34" s="22" t="s">
        <v>76</v>
      </c>
      <c r="D34" s="12" t="s">
        <v>87</v>
      </c>
      <c r="E34" s="18" t="s">
        <v>111</v>
      </c>
      <c r="G34" s="19" t="s">
        <v>131</v>
      </c>
      <c r="H34" s="19" t="s">
        <v>132</v>
      </c>
      <c r="I34" s="19" t="s">
        <v>133</v>
      </c>
      <c r="J34" s="12" t="s">
        <v>82</v>
      </c>
      <c r="K34" t="s">
        <v>110</v>
      </c>
      <c r="L34" s="33">
        <v>0</v>
      </c>
      <c r="M34" s="35">
        <f>M29*R34</f>
        <v>1.0800000000000001E-4</v>
      </c>
      <c r="N34" s="35">
        <f>N29*S34</f>
        <v>6.4800000000000003E-4</v>
      </c>
      <c r="O34" s="35">
        <f>O29*T34</f>
        <v>1.08E-3</v>
      </c>
      <c r="P34">
        <v>5</v>
      </c>
      <c r="R34" s="34">
        <v>0.05</v>
      </c>
      <c r="S34" s="34">
        <v>0.3</v>
      </c>
      <c r="T34" s="34">
        <v>0.5</v>
      </c>
      <c r="V34" s="19"/>
      <c r="X34" s="41" t="str">
        <f t="shared" si="6"/>
        <v>I-DMD-TAP-E0</v>
      </c>
      <c r="Y34" s="17" t="s">
        <v>144</v>
      </c>
      <c r="Z34" t="s">
        <v>141</v>
      </c>
      <c r="AA34" s="17" t="s">
        <v>132</v>
      </c>
      <c r="AB34" s="49">
        <f>-L32</f>
        <v>-0.69092999999999993</v>
      </c>
      <c r="AC34" s="49">
        <f>-M32</f>
        <v>-0.69092999999999993</v>
      </c>
      <c r="AD34" s="49">
        <f>-N32</f>
        <v>-0.69092999999999993</v>
      </c>
      <c r="AE34" s="49">
        <f>-O32</f>
        <v>-0.69092999999999993</v>
      </c>
    </row>
    <row r="35" spans="2:33" x14ac:dyDescent="0.25">
      <c r="B35" s="11" t="s">
        <v>75</v>
      </c>
      <c r="C35" s="11" t="s">
        <v>76</v>
      </c>
      <c r="D35" s="14" t="s">
        <v>87</v>
      </c>
      <c r="E35" s="15" t="s">
        <v>80</v>
      </c>
      <c r="G35" s="19" t="s">
        <v>131</v>
      </c>
      <c r="H35" s="19" t="s">
        <v>132</v>
      </c>
      <c r="I35" s="19" t="s">
        <v>133</v>
      </c>
      <c r="J35" s="12" t="s">
        <v>82</v>
      </c>
      <c r="K35" t="s">
        <v>111</v>
      </c>
      <c r="L35" s="33">
        <v>0</v>
      </c>
      <c r="M35" s="35">
        <f t="shared" ref="M35:O36" si="7">M31*R35</f>
        <v>1.2105E-3</v>
      </c>
      <c r="N35" s="35">
        <f t="shared" si="7"/>
        <v>7.2629999999999995E-3</v>
      </c>
      <c r="O35" s="35">
        <f t="shared" si="7"/>
        <v>1.2104999999999999E-2</v>
      </c>
      <c r="P35">
        <v>5</v>
      </c>
      <c r="R35" s="34">
        <v>0.05</v>
      </c>
      <c r="S35" s="34">
        <v>0.3</v>
      </c>
      <c r="T35" s="34">
        <v>0.5</v>
      </c>
      <c r="V35" t="s">
        <v>130</v>
      </c>
    </row>
    <row r="36" spans="2:33" x14ac:dyDescent="0.25">
      <c r="B36" s="20" t="s">
        <v>104</v>
      </c>
      <c r="C36" s="21"/>
      <c r="D36" s="21"/>
      <c r="E36" s="21"/>
      <c r="G36" s="16" t="s">
        <v>131</v>
      </c>
      <c r="H36" s="16" t="s">
        <v>132</v>
      </c>
      <c r="I36" s="16" t="s">
        <v>133</v>
      </c>
      <c r="J36" s="14" t="s">
        <v>82</v>
      </c>
      <c r="K36" s="16" t="s">
        <v>80</v>
      </c>
      <c r="L36" s="32">
        <v>0</v>
      </c>
      <c r="M36" s="36">
        <f t="shared" si="7"/>
        <v>3.4546500000000001E-2</v>
      </c>
      <c r="N36" s="36">
        <f t="shared" si="7"/>
        <v>0.20727899999999996</v>
      </c>
      <c r="O36" s="36">
        <f t="shared" si="7"/>
        <v>0.34546499999999997</v>
      </c>
      <c r="P36" s="16">
        <v>5</v>
      </c>
      <c r="R36" s="34">
        <v>0.05</v>
      </c>
      <c r="S36" s="34">
        <v>0.3</v>
      </c>
      <c r="T36" s="34">
        <v>0.5</v>
      </c>
      <c r="V36" t="s">
        <v>130</v>
      </c>
      <c r="Z36" s="16"/>
    </row>
    <row r="37" spans="2:33" x14ac:dyDescent="0.25">
      <c r="B37" s="22" t="s">
        <v>75</v>
      </c>
      <c r="C37" s="22" t="s">
        <v>76</v>
      </c>
      <c r="D37" s="12" t="s">
        <v>90</v>
      </c>
      <c r="E37" s="13" t="s">
        <v>110</v>
      </c>
      <c r="G37" s="20" t="s">
        <v>99</v>
      </c>
      <c r="H37" s="20"/>
      <c r="I37" s="20"/>
      <c r="J37" s="20" t="s">
        <v>115</v>
      </c>
      <c r="K37" s="20"/>
      <c r="L37" s="29"/>
      <c r="M37" s="20"/>
      <c r="N37" s="20"/>
      <c r="O37" s="20"/>
      <c r="P37" s="20"/>
      <c r="V37" s="43" t="str">
        <f>G37</f>
        <v>*Wood and wood products demand process</v>
      </c>
      <c r="W37" s="47"/>
      <c r="X37" s="47"/>
      <c r="Y37" s="47"/>
      <c r="Z37" s="44"/>
      <c r="AA37" s="47"/>
      <c r="AB37" s="48"/>
      <c r="AC37" s="48"/>
      <c r="AD37" s="48"/>
      <c r="AE37" s="48"/>
      <c r="AF37" s="47"/>
      <c r="AG37" s="47"/>
    </row>
    <row r="38" spans="2:33" x14ac:dyDescent="0.25">
      <c r="B38" s="22" t="s">
        <v>75</v>
      </c>
      <c r="C38" s="22" t="s">
        <v>76</v>
      </c>
      <c r="D38" s="12" t="s">
        <v>90</v>
      </c>
      <c r="E38" s="18" t="s">
        <v>111</v>
      </c>
      <c r="G38" s="19" t="s">
        <v>131</v>
      </c>
      <c r="H38" s="19" t="s">
        <v>132</v>
      </c>
      <c r="I38" s="19" t="s">
        <v>133</v>
      </c>
      <c r="J38" s="12" t="s">
        <v>83</v>
      </c>
      <c r="K38" t="s">
        <v>67</v>
      </c>
      <c r="L38" s="28">
        <v>5.6000000000000006E-4</v>
      </c>
      <c r="M38" s="31">
        <f>L38</f>
        <v>5.6000000000000006E-4</v>
      </c>
      <c r="N38" s="31">
        <f>M38</f>
        <v>5.6000000000000006E-4</v>
      </c>
      <c r="O38" s="31">
        <f>N38</f>
        <v>5.6000000000000006E-4</v>
      </c>
      <c r="P38">
        <v>5</v>
      </c>
      <c r="V38" s="17" t="str">
        <f>"UC_Mitigation_"&amp;$J$37&amp;"_MaxShare_KER-BKE"</f>
        <v>UC_Mitigation_IWAP_MaxShare_KER-BKE</v>
      </c>
      <c r="W38" s="17" t="str">
        <f>"Maximum share of kerosene and Biokerosene in "&amp;$J$37</f>
        <v>Maximum share of kerosene and Biokerosene in IWAP</v>
      </c>
      <c r="X38" s="12" t="str">
        <f>J38</f>
        <v>I-DMD-WAP-E0</v>
      </c>
      <c r="Y38" s="17" t="s">
        <v>139</v>
      </c>
      <c r="Z38" t="s">
        <v>141</v>
      </c>
      <c r="AA38" s="41" t="str">
        <f>$AA$20</f>
        <v>UP</v>
      </c>
      <c r="AB38" s="50">
        <f>1+AB39</f>
        <v>0.99944</v>
      </c>
      <c r="AC38" s="50">
        <f t="shared" ref="AC38:AE38" si="8">1+AC39</f>
        <v>0.99944</v>
      </c>
      <c r="AD38" s="50">
        <f t="shared" si="8"/>
        <v>0.99944</v>
      </c>
      <c r="AE38" s="50">
        <f t="shared" si="8"/>
        <v>0.99944</v>
      </c>
      <c r="AF38" s="39">
        <v>0</v>
      </c>
      <c r="AG38" s="39">
        <v>5</v>
      </c>
    </row>
    <row r="39" spans="2:33" x14ac:dyDescent="0.25">
      <c r="B39" s="11" t="s">
        <v>75</v>
      </c>
      <c r="C39" s="11" t="s">
        <v>76</v>
      </c>
      <c r="D39" s="14" t="s">
        <v>90</v>
      </c>
      <c r="E39" s="15" t="s">
        <v>80</v>
      </c>
      <c r="G39" s="19" t="s">
        <v>131</v>
      </c>
      <c r="H39" s="19" t="s">
        <v>132</v>
      </c>
      <c r="I39" s="19" t="s">
        <v>133</v>
      </c>
      <c r="J39" s="12" t="s">
        <v>83</v>
      </c>
      <c r="K39" t="s">
        <v>69</v>
      </c>
      <c r="L39" s="28">
        <v>1.7899999999999999E-3</v>
      </c>
      <c r="M39" s="26"/>
      <c r="N39" s="26"/>
      <c r="O39" s="26"/>
      <c r="P39">
        <v>5</v>
      </c>
      <c r="X39" s="12" t="str">
        <f>X38</f>
        <v>I-DMD-WAP-E0</v>
      </c>
      <c r="Y39" s="17" t="s">
        <v>143</v>
      </c>
      <c r="Z39" t="s">
        <v>141</v>
      </c>
      <c r="AA39" s="41" t="str">
        <f>$AA$20</f>
        <v>UP</v>
      </c>
      <c r="AB39" s="49">
        <f>-L38</f>
        <v>-5.6000000000000006E-4</v>
      </c>
      <c r="AC39" s="49">
        <f>-M38</f>
        <v>-5.6000000000000006E-4</v>
      </c>
      <c r="AD39" s="49">
        <f>-N38</f>
        <v>-5.6000000000000006E-4</v>
      </c>
      <c r="AE39" s="49">
        <f>-O38</f>
        <v>-5.6000000000000006E-4</v>
      </c>
    </row>
    <row r="40" spans="2:33" x14ac:dyDescent="0.25">
      <c r="B40" s="20" t="s">
        <v>105</v>
      </c>
      <c r="C40" s="21"/>
      <c r="D40" s="21"/>
      <c r="E40" s="21"/>
      <c r="G40" s="19" t="s">
        <v>131</v>
      </c>
      <c r="H40" s="19" t="s">
        <v>132</v>
      </c>
      <c r="I40" s="19" t="s">
        <v>133</v>
      </c>
      <c r="J40" s="12" t="s">
        <v>83</v>
      </c>
      <c r="K40" t="s">
        <v>70</v>
      </c>
      <c r="L40" s="28">
        <v>1.405E-2</v>
      </c>
      <c r="M40" s="31">
        <f t="shared" ref="M40:O41" si="9">L40</f>
        <v>1.405E-2</v>
      </c>
      <c r="N40" s="31">
        <f t="shared" si="9"/>
        <v>1.405E-2</v>
      </c>
      <c r="O40" s="31">
        <f t="shared" si="9"/>
        <v>1.405E-2</v>
      </c>
      <c r="P40">
        <v>5</v>
      </c>
      <c r="V40" s="17" t="str">
        <f>"UC_Mitigation_"&amp;$J$37&amp;"_MaxShare_DST-BDS"</f>
        <v>UC_Mitigation_IWAP_MaxShare_DST-BDS</v>
      </c>
      <c r="W40" s="17" t="str">
        <f>"Maximum share of Diesel and Biodiesel in "&amp;$J$37</f>
        <v>Maximum share of Diesel and Biodiesel in IWAP</v>
      </c>
      <c r="X40" s="12" t="str">
        <f t="shared" ref="X40:X43" si="10">X39</f>
        <v>I-DMD-WAP-E0</v>
      </c>
      <c r="Y40" s="17" t="str">
        <f>Y38</f>
        <v>IND*</v>
      </c>
      <c r="Z40" t="s">
        <v>141</v>
      </c>
      <c r="AA40" s="41" t="str">
        <f>$AA$20</f>
        <v>UP</v>
      </c>
      <c r="AB40" s="50">
        <f>1+AB41</f>
        <v>0.98594999999999999</v>
      </c>
      <c r="AC40" s="50">
        <f t="shared" ref="AC40" si="11">1+AC41</f>
        <v>0.98594999999999999</v>
      </c>
      <c r="AD40" s="50">
        <f t="shared" ref="AD40" si="12">1+AD41</f>
        <v>0.98594999999999999</v>
      </c>
      <c r="AE40" s="50">
        <f t="shared" ref="AE40" si="13">1+AE41</f>
        <v>0.98594999999999999</v>
      </c>
      <c r="AF40" s="39">
        <v>0</v>
      </c>
      <c r="AG40" s="39">
        <v>5</v>
      </c>
    </row>
    <row r="41" spans="2:33" x14ac:dyDescent="0.25">
      <c r="B41" s="22" t="s">
        <v>75</v>
      </c>
      <c r="C41" s="22" t="s">
        <v>76</v>
      </c>
      <c r="D41" s="12" t="s">
        <v>91</v>
      </c>
      <c r="E41" s="13" t="s">
        <v>110</v>
      </c>
      <c r="G41" s="19" t="s">
        <v>131</v>
      </c>
      <c r="H41" s="19" t="s">
        <v>132</v>
      </c>
      <c r="I41" s="19" t="s">
        <v>133</v>
      </c>
      <c r="J41" s="12" t="s">
        <v>83</v>
      </c>
      <c r="K41" t="s">
        <v>72</v>
      </c>
      <c r="L41" s="28">
        <v>1.8919999999999999E-2</v>
      </c>
      <c r="M41" s="31">
        <f t="shared" si="9"/>
        <v>1.8919999999999999E-2</v>
      </c>
      <c r="N41" s="31">
        <f t="shared" si="9"/>
        <v>1.8919999999999999E-2</v>
      </c>
      <c r="O41" s="31">
        <f t="shared" si="9"/>
        <v>1.8919999999999999E-2</v>
      </c>
      <c r="P41">
        <v>5</v>
      </c>
      <c r="X41" s="12" t="str">
        <f t="shared" si="10"/>
        <v>I-DMD-WAP-E0</v>
      </c>
      <c r="Y41" s="17" t="s">
        <v>142</v>
      </c>
      <c r="Z41" t="s">
        <v>141</v>
      </c>
      <c r="AA41" s="41" t="str">
        <f>$AA$20</f>
        <v>UP</v>
      </c>
      <c r="AB41" s="49">
        <f>-L40</f>
        <v>-1.405E-2</v>
      </c>
      <c r="AC41" s="49">
        <f>-M40</f>
        <v>-1.405E-2</v>
      </c>
      <c r="AD41" s="49">
        <f>-N40</f>
        <v>-1.405E-2</v>
      </c>
      <c r="AE41" s="49">
        <f>-O40</f>
        <v>-1.405E-2</v>
      </c>
    </row>
    <row r="42" spans="2:33" x14ac:dyDescent="0.25">
      <c r="B42" s="22" t="s">
        <v>75</v>
      </c>
      <c r="C42" s="22" t="s">
        <v>76</v>
      </c>
      <c r="D42" s="12" t="s">
        <v>91</v>
      </c>
      <c r="E42" s="18" t="s">
        <v>111</v>
      </c>
      <c r="G42" s="19" t="s">
        <v>131</v>
      </c>
      <c r="H42" s="19" t="s">
        <v>132</v>
      </c>
      <c r="I42" s="19" t="s">
        <v>133</v>
      </c>
      <c r="J42" s="12" t="s">
        <v>83</v>
      </c>
      <c r="K42" t="s">
        <v>78</v>
      </c>
      <c r="L42" s="28">
        <v>0.16432000000000002</v>
      </c>
      <c r="M42" s="26"/>
      <c r="N42" s="26"/>
      <c r="O42" s="26"/>
      <c r="P42">
        <v>5</v>
      </c>
      <c r="V42" s="17" t="str">
        <f>"UC_Mitigation_"&amp;$J$37&amp;"_MaxShare_GAS-BGS"</f>
        <v>UC_Mitigation_IWAP_MaxShare_GAS-BGS</v>
      </c>
      <c r="W42" s="17" t="str">
        <f>"Maximum share of Gas and Biogas in "&amp;$J$37</f>
        <v>Maximum share of Gas and Biogas in IWAP</v>
      </c>
      <c r="X42" s="12" t="str">
        <f t="shared" si="10"/>
        <v>I-DMD-WAP-E0</v>
      </c>
      <c r="Y42" s="17" t="str">
        <f>Y40</f>
        <v>IND*</v>
      </c>
      <c r="Z42" t="s">
        <v>141</v>
      </c>
      <c r="AA42" s="17" t="s">
        <v>132</v>
      </c>
      <c r="AB42" s="50">
        <f>1+AB43</f>
        <v>0.98107999999999995</v>
      </c>
      <c r="AC42" s="50">
        <f t="shared" ref="AC42" si="14">1+AC43</f>
        <v>0.98107999999999995</v>
      </c>
      <c r="AD42" s="50">
        <f t="shared" ref="AD42" si="15">1+AD43</f>
        <v>0.98107999999999995</v>
      </c>
      <c r="AE42" s="50">
        <f t="shared" ref="AE42" si="16">1+AE43</f>
        <v>0.98107999999999995</v>
      </c>
      <c r="AF42" s="39">
        <v>0</v>
      </c>
      <c r="AG42" s="39">
        <v>5</v>
      </c>
    </row>
    <row r="43" spans="2:33" x14ac:dyDescent="0.25">
      <c r="B43" s="11" t="s">
        <v>75</v>
      </c>
      <c r="C43" s="11" t="s">
        <v>76</v>
      </c>
      <c r="D43" s="14" t="s">
        <v>91</v>
      </c>
      <c r="E43" s="15" t="s">
        <v>80</v>
      </c>
      <c r="G43" s="19" t="s">
        <v>131</v>
      </c>
      <c r="H43" s="19" t="s">
        <v>132</v>
      </c>
      <c r="I43" s="19" t="s">
        <v>133</v>
      </c>
      <c r="J43" s="12" t="s">
        <v>83</v>
      </c>
      <c r="K43" t="s">
        <v>81</v>
      </c>
      <c r="L43" s="28">
        <v>0.80038999999999993</v>
      </c>
      <c r="M43" s="26"/>
      <c r="N43" s="26"/>
      <c r="O43" s="26"/>
      <c r="P43">
        <v>5</v>
      </c>
      <c r="V43" s="19"/>
      <c r="X43" s="12" t="str">
        <f t="shared" si="10"/>
        <v>I-DMD-WAP-E0</v>
      </c>
      <c r="Y43" s="17" t="s">
        <v>144</v>
      </c>
      <c r="Z43" t="s">
        <v>141</v>
      </c>
      <c r="AA43" s="17" t="s">
        <v>132</v>
      </c>
      <c r="AB43" s="49">
        <f>-L41</f>
        <v>-1.8919999999999999E-2</v>
      </c>
      <c r="AC43" s="49">
        <f>-M41</f>
        <v>-1.8919999999999999E-2</v>
      </c>
      <c r="AD43" s="49">
        <f>-N41</f>
        <v>-1.8919999999999999E-2</v>
      </c>
      <c r="AE43" s="49">
        <f>-O41</f>
        <v>-1.8919999999999999E-2</v>
      </c>
    </row>
    <row r="44" spans="2:33" x14ac:dyDescent="0.25">
      <c r="B44" s="20" t="s">
        <v>106</v>
      </c>
      <c r="C44" s="21"/>
      <c r="D44" s="21"/>
      <c r="E44" s="21"/>
      <c r="G44" s="19" t="s">
        <v>131</v>
      </c>
      <c r="H44" s="19" t="s">
        <v>132</v>
      </c>
      <c r="I44" s="19" t="s">
        <v>133</v>
      </c>
      <c r="J44" s="12" t="s">
        <v>83</v>
      </c>
      <c r="K44" t="s">
        <v>110</v>
      </c>
      <c r="L44" s="33">
        <v>0</v>
      </c>
      <c r="M44" s="35">
        <f>M38*R44</f>
        <v>2.8000000000000003E-5</v>
      </c>
      <c r="N44" s="35">
        <f>N38*S44</f>
        <v>1.6800000000000002E-4</v>
      </c>
      <c r="O44" s="35">
        <f>O38*T44</f>
        <v>2.8000000000000003E-4</v>
      </c>
      <c r="P44">
        <v>5</v>
      </c>
      <c r="R44" s="34">
        <v>0.05</v>
      </c>
      <c r="S44" s="34">
        <v>0.3</v>
      </c>
      <c r="T44" s="34">
        <v>0.5</v>
      </c>
      <c r="V44" s="19" t="s">
        <v>130</v>
      </c>
    </row>
    <row r="45" spans="2:33" x14ac:dyDescent="0.25">
      <c r="B45" s="22" t="s">
        <v>75</v>
      </c>
      <c r="C45" s="22" t="s">
        <v>76</v>
      </c>
      <c r="D45" s="12" t="s">
        <v>92</v>
      </c>
      <c r="E45" s="13" t="s">
        <v>110</v>
      </c>
      <c r="G45" s="19" t="s">
        <v>131</v>
      </c>
      <c r="H45" s="19" t="s">
        <v>132</v>
      </c>
      <c r="I45" s="19" t="s">
        <v>133</v>
      </c>
      <c r="J45" s="12" t="s">
        <v>83</v>
      </c>
      <c r="K45" t="s">
        <v>111</v>
      </c>
      <c r="L45" s="33">
        <v>0</v>
      </c>
      <c r="M45" s="35">
        <f t="shared" ref="M45:O46" si="17">M40*R45</f>
        <v>7.025E-4</v>
      </c>
      <c r="N45" s="35">
        <f t="shared" si="17"/>
        <v>4.215E-3</v>
      </c>
      <c r="O45" s="35">
        <f t="shared" si="17"/>
        <v>7.025E-3</v>
      </c>
      <c r="P45">
        <v>5</v>
      </c>
      <c r="R45" s="34">
        <v>0.05</v>
      </c>
      <c r="S45" s="34">
        <v>0.3</v>
      </c>
      <c r="T45" s="34">
        <v>0.5</v>
      </c>
      <c r="V45" s="19" t="s">
        <v>130</v>
      </c>
    </row>
    <row r="46" spans="2:33" x14ac:dyDescent="0.25">
      <c r="B46" s="22" t="s">
        <v>75</v>
      </c>
      <c r="C46" s="22" t="s">
        <v>76</v>
      </c>
      <c r="D46" s="12" t="s">
        <v>92</v>
      </c>
      <c r="E46" s="18" t="s">
        <v>111</v>
      </c>
      <c r="G46" s="16" t="s">
        <v>131</v>
      </c>
      <c r="H46" s="16" t="s">
        <v>132</v>
      </c>
      <c r="I46" s="16" t="s">
        <v>133</v>
      </c>
      <c r="J46" s="14" t="s">
        <v>83</v>
      </c>
      <c r="K46" s="16" t="s">
        <v>80</v>
      </c>
      <c r="L46" s="32">
        <v>0</v>
      </c>
      <c r="M46" s="36">
        <f t="shared" si="17"/>
        <v>9.4600000000000001E-4</v>
      </c>
      <c r="N46" s="36">
        <f t="shared" si="17"/>
        <v>5.6759999999999996E-3</v>
      </c>
      <c r="O46" s="36">
        <f t="shared" si="17"/>
        <v>9.4599999999999997E-3</v>
      </c>
      <c r="P46" s="16">
        <v>5</v>
      </c>
      <c r="R46" s="34">
        <v>0.05</v>
      </c>
      <c r="S46" s="34">
        <v>0.3</v>
      </c>
      <c r="T46" s="34">
        <v>0.5</v>
      </c>
      <c r="V46" s="19" t="s">
        <v>130</v>
      </c>
      <c r="Z46" s="16"/>
    </row>
    <row r="47" spans="2:33" x14ac:dyDescent="0.25">
      <c r="B47" s="11" t="s">
        <v>75</v>
      </c>
      <c r="C47" s="11" t="s">
        <v>76</v>
      </c>
      <c r="D47" s="14" t="s">
        <v>92</v>
      </c>
      <c r="E47" s="15" t="s">
        <v>80</v>
      </c>
      <c r="G47" s="20" t="s">
        <v>100</v>
      </c>
      <c r="H47" s="20"/>
      <c r="I47" s="20"/>
      <c r="J47" s="20" t="s">
        <v>116</v>
      </c>
      <c r="K47" s="20"/>
      <c r="L47" s="29"/>
      <c r="M47" s="20"/>
      <c r="N47" s="20"/>
      <c r="O47" s="20"/>
      <c r="P47" s="20"/>
      <c r="V47" s="43" t="str">
        <f>G47</f>
        <v>*Pulp, paper, publishing and printing demand process</v>
      </c>
      <c r="W47" s="47"/>
      <c r="X47" s="47"/>
      <c r="Y47" s="47"/>
      <c r="Z47" s="44"/>
      <c r="AA47" s="47"/>
      <c r="AB47" s="48"/>
      <c r="AC47" s="48"/>
      <c r="AD47" s="48"/>
      <c r="AE47" s="48"/>
      <c r="AF47" s="47"/>
      <c r="AG47" s="47"/>
    </row>
    <row r="48" spans="2:33" x14ac:dyDescent="0.25">
      <c r="B48" s="20" t="s">
        <v>107</v>
      </c>
      <c r="C48" s="21"/>
      <c r="D48" s="21"/>
      <c r="E48" s="21"/>
      <c r="G48" s="19" t="s">
        <v>131</v>
      </c>
      <c r="H48" s="19" t="s">
        <v>132</v>
      </c>
      <c r="I48" s="19" t="s">
        <v>133</v>
      </c>
      <c r="J48" s="12" t="s">
        <v>84</v>
      </c>
      <c r="K48" t="s">
        <v>67</v>
      </c>
      <c r="L48" s="28">
        <v>1.214E-2</v>
      </c>
      <c r="M48" s="31">
        <f>L48</f>
        <v>1.214E-2</v>
      </c>
      <c r="N48" s="31">
        <f>M48</f>
        <v>1.214E-2</v>
      </c>
      <c r="O48" s="31">
        <f>N48</f>
        <v>1.214E-2</v>
      </c>
      <c r="P48">
        <v>5</v>
      </c>
      <c r="V48" s="17" t="str">
        <f>"UC_Mitigation_"&amp;$J$47&amp;"_MaxShare_KER-BKE"</f>
        <v>UC_Mitigation_IPX4_MaxShare_KER-BKE</v>
      </c>
      <c r="W48" s="17" t="str">
        <f>"Maximum share of kerosene and Biokerosene in "&amp;$J$47</f>
        <v>Maximum share of kerosene and Biokerosene in IPX4</v>
      </c>
      <c r="X48" s="12" t="str">
        <f>J48</f>
        <v>I-DMD-PX4-E0</v>
      </c>
      <c r="Y48" s="17" t="s">
        <v>139</v>
      </c>
      <c r="Z48" t="s">
        <v>141</v>
      </c>
      <c r="AA48" s="41" t="str">
        <f>$AA$20</f>
        <v>UP</v>
      </c>
      <c r="AB48" s="50">
        <f>1+AB49</f>
        <v>0.98785999999999996</v>
      </c>
      <c r="AC48" s="50">
        <f t="shared" ref="AC48:AE48" si="18">1+AC49</f>
        <v>0.98785999999999996</v>
      </c>
      <c r="AD48" s="50">
        <f t="shared" si="18"/>
        <v>0.98785999999999996</v>
      </c>
      <c r="AE48" s="50">
        <f t="shared" si="18"/>
        <v>0.98785999999999996</v>
      </c>
      <c r="AF48" s="39">
        <v>0</v>
      </c>
      <c r="AG48" s="39">
        <v>5</v>
      </c>
    </row>
    <row r="49" spans="1:33" x14ac:dyDescent="0.25">
      <c r="B49" s="22" t="s">
        <v>75</v>
      </c>
      <c r="C49" s="22" t="s">
        <v>76</v>
      </c>
      <c r="D49" s="12" t="s">
        <v>93</v>
      </c>
      <c r="E49" s="13" t="s">
        <v>110</v>
      </c>
      <c r="G49" s="19" t="s">
        <v>131</v>
      </c>
      <c r="H49" s="19" t="s">
        <v>132</v>
      </c>
      <c r="I49" s="19" t="s">
        <v>133</v>
      </c>
      <c r="J49" s="12" t="s">
        <v>84</v>
      </c>
      <c r="K49" t="s">
        <v>69</v>
      </c>
      <c r="L49" s="28">
        <v>3.1800000000000001E-3</v>
      </c>
      <c r="M49" s="26"/>
      <c r="N49" s="26"/>
      <c r="O49" s="26"/>
      <c r="P49">
        <v>5</v>
      </c>
      <c r="X49" s="41" t="str">
        <f>X48</f>
        <v>I-DMD-PX4-E0</v>
      </c>
      <c r="Y49" s="17" t="s">
        <v>143</v>
      </c>
      <c r="Z49" t="s">
        <v>141</v>
      </c>
      <c r="AA49" s="41" t="str">
        <f>$AA$20</f>
        <v>UP</v>
      </c>
      <c r="AB49" s="49">
        <f>-L48</f>
        <v>-1.214E-2</v>
      </c>
      <c r="AC49" s="49">
        <f>-M48</f>
        <v>-1.214E-2</v>
      </c>
      <c r="AD49" s="49">
        <f>-N48</f>
        <v>-1.214E-2</v>
      </c>
      <c r="AE49" s="49">
        <f>-O48</f>
        <v>-1.214E-2</v>
      </c>
    </row>
    <row r="50" spans="1:33" x14ac:dyDescent="0.25">
      <c r="B50" s="22" t="s">
        <v>75</v>
      </c>
      <c r="C50" s="22" t="s">
        <v>76</v>
      </c>
      <c r="D50" s="12" t="s">
        <v>93</v>
      </c>
      <c r="E50" s="18" t="s">
        <v>111</v>
      </c>
      <c r="G50" s="19" t="s">
        <v>131</v>
      </c>
      <c r="H50" s="19" t="s">
        <v>132</v>
      </c>
      <c r="I50" s="19" t="s">
        <v>133</v>
      </c>
      <c r="J50" s="12" t="s">
        <v>84</v>
      </c>
      <c r="K50" t="s">
        <v>70</v>
      </c>
      <c r="L50" s="28">
        <v>3.687E-2</v>
      </c>
      <c r="M50" s="31">
        <f t="shared" ref="M50:O51" si="19">L50</f>
        <v>3.687E-2</v>
      </c>
      <c r="N50" s="31">
        <f t="shared" si="19"/>
        <v>3.687E-2</v>
      </c>
      <c r="O50" s="31">
        <f t="shared" si="19"/>
        <v>3.687E-2</v>
      </c>
      <c r="P50">
        <v>5</v>
      </c>
      <c r="V50" s="17" t="str">
        <f>"UC_Mitigation_"&amp;$J$47&amp;"_MaxShare_DST-BDS"</f>
        <v>UC_Mitigation_IPX4_MaxShare_DST-BDS</v>
      </c>
      <c r="W50" s="17" t="str">
        <f>"Maximum share of Diesel and Biodiesel in "&amp;$J$47</f>
        <v>Maximum share of Diesel and Biodiesel in IPX4</v>
      </c>
      <c r="X50" s="41" t="str">
        <f>X49</f>
        <v>I-DMD-PX4-E0</v>
      </c>
      <c r="Y50" s="17" t="str">
        <f>Y48</f>
        <v>IND*</v>
      </c>
      <c r="Z50" t="s">
        <v>141</v>
      </c>
      <c r="AA50" s="41" t="str">
        <f>$AA$20</f>
        <v>UP</v>
      </c>
      <c r="AB50" s="50">
        <f>1+AB51</f>
        <v>0.96313000000000004</v>
      </c>
      <c r="AC50" s="50">
        <f t="shared" ref="AC50" si="20">1+AC51</f>
        <v>0.96313000000000004</v>
      </c>
      <c r="AD50" s="50">
        <f t="shared" ref="AD50" si="21">1+AD51</f>
        <v>0.96313000000000004</v>
      </c>
      <c r="AE50" s="50">
        <f t="shared" ref="AE50" si="22">1+AE51</f>
        <v>0.96313000000000004</v>
      </c>
      <c r="AF50" s="39">
        <v>0</v>
      </c>
      <c r="AG50" s="39">
        <v>5</v>
      </c>
    </row>
    <row r="51" spans="1:33" x14ac:dyDescent="0.25">
      <c r="B51" s="11" t="s">
        <v>75</v>
      </c>
      <c r="C51" s="11" t="s">
        <v>76</v>
      </c>
      <c r="D51" s="14" t="s">
        <v>93</v>
      </c>
      <c r="E51" s="15" t="s">
        <v>80</v>
      </c>
      <c r="G51" s="19" t="s">
        <v>131</v>
      </c>
      <c r="H51" s="19" t="s">
        <v>132</v>
      </c>
      <c r="I51" s="19" t="s">
        <v>133</v>
      </c>
      <c r="J51" s="12" t="s">
        <v>84</v>
      </c>
      <c r="K51" t="s">
        <v>72</v>
      </c>
      <c r="L51" s="28">
        <v>0.28586</v>
      </c>
      <c r="M51" s="31">
        <f t="shared" si="19"/>
        <v>0.28586</v>
      </c>
      <c r="N51" s="31">
        <f t="shared" si="19"/>
        <v>0.28586</v>
      </c>
      <c r="O51" s="31">
        <f t="shared" si="19"/>
        <v>0.28586</v>
      </c>
      <c r="P51">
        <v>5</v>
      </c>
      <c r="X51" s="41" t="str">
        <f>X50</f>
        <v>I-DMD-PX4-E0</v>
      </c>
      <c r="Y51" s="17" t="s">
        <v>142</v>
      </c>
      <c r="Z51" t="s">
        <v>141</v>
      </c>
      <c r="AA51" s="41" t="str">
        <f>$AA$20</f>
        <v>UP</v>
      </c>
      <c r="AB51" s="49">
        <f>-L50</f>
        <v>-3.687E-2</v>
      </c>
      <c r="AC51" s="49">
        <f>-M50</f>
        <v>-3.687E-2</v>
      </c>
      <c r="AD51" s="49">
        <f>-N50</f>
        <v>-3.687E-2</v>
      </c>
      <c r="AE51" s="49">
        <f>-O50</f>
        <v>-3.687E-2</v>
      </c>
    </row>
    <row r="52" spans="1:33" x14ac:dyDescent="0.25">
      <c r="B52" s="20" t="s">
        <v>108</v>
      </c>
      <c r="C52" s="21"/>
      <c r="D52" s="21"/>
      <c r="E52" s="21"/>
      <c r="G52" s="19" t="s">
        <v>131</v>
      </c>
      <c r="H52" s="19" t="s">
        <v>132</v>
      </c>
      <c r="I52" s="19" t="s">
        <v>133</v>
      </c>
      <c r="J52" s="12" t="s">
        <v>84</v>
      </c>
      <c r="K52" t="s">
        <v>78</v>
      </c>
      <c r="L52" s="28">
        <v>0.6619799999999999</v>
      </c>
      <c r="M52" s="26"/>
      <c r="N52" s="26"/>
      <c r="O52" s="26"/>
      <c r="P52">
        <v>5</v>
      </c>
      <c r="V52" s="17" t="str">
        <f>"UC_Mitigation_"&amp;$J$47&amp;"_MaxShare_GAS-BGS"</f>
        <v>UC_Mitigation_IPX4_MaxShare_GAS-BGS</v>
      </c>
      <c r="W52" s="17" t="str">
        <f>"Maximum share of Gas and Biogas in "&amp;$J$47</f>
        <v>Maximum share of Gas and Biogas in IPX4</v>
      </c>
      <c r="X52" s="41" t="str">
        <f>X51</f>
        <v>I-DMD-PX4-E0</v>
      </c>
      <c r="Y52" s="17" t="str">
        <f>Y50</f>
        <v>IND*</v>
      </c>
      <c r="Z52" t="s">
        <v>141</v>
      </c>
      <c r="AA52" s="17" t="s">
        <v>132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9">
        <v>0</v>
      </c>
      <c r="AG52" s="39">
        <v>5</v>
      </c>
    </row>
    <row r="53" spans="1:33" x14ac:dyDescent="0.25">
      <c r="B53" s="22" t="s">
        <v>75</v>
      </c>
      <c r="C53" s="22" t="s">
        <v>76</v>
      </c>
      <c r="D53" s="12" t="s">
        <v>94</v>
      </c>
      <c r="E53" s="13" t="s">
        <v>110</v>
      </c>
      <c r="G53" s="19" t="s">
        <v>131</v>
      </c>
      <c r="H53" s="19" t="s">
        <v>132</v>
      </c>
      <c r="I53" s="19" t="s">
        <v>133</v>
      </c>
      <c r="J53" s="12" t="s">
        <v>84</v>
      </c>
      <c r="K53" t="s">
        <v>110</v>
      </c>
      <c r="L53" s="33">
        <v>0</v>
      </c>
      <c r="M53" s="35">
        <f>M48*R53</f>
        <v>6.0700000000000001E-4</v>
      </c>
      <c r="N53" s="35">
        <f>N48*S53</f>
        <v>3.6419999999999998E-3</v>
      </c>
      <c r="O53" s="35">
        <f>O48*T53</f>
        <v>6.0699999999999999E-3</v>
      </c>
      <c r="P53">
        <v>5</v>
      </c>
      <c r="R53" s="34">
        <v>0.05</v>
      </c>
      <c r="S53" s="34">
        <v>0.3</v>
      </c>
      <c r="T53" s="34">
        <v>0.5</v>
      </c>
      <c r="X53" s="41" t="str">
        <f>X52</f>
        <v>I-DMD-PX4-E0</v>
      </c>
      <c r="Y53" s="17" t="s">
        <v>144</v>
      </c>
      <c r="Z53" t="s">
        <v>141</v>
      </c>
      <c r="AA53" s="17" t="s">
        <v>132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22" t="s">
        <v>75</v>
      </c>
      <c r="C54" s="22" t="s">
        <v>76</v>
      </c>
      <c r="D54" s="17" t="s">
        <v>94</v>
      </c>
      <c r="E54" s="18" t="s">
        <v>111</v>
      </c>
      <c r="G54" s="19" t="s">
        <v>131</v>
      </c>
      <c r="H54" s="19" t="s">
        <v>132</v>
      </c>
      <c r="I54" s="19" t="s">
        <v>133</v>
      </c>
      <c r="J54" s="12" t="s">
        <v>84</v>
      </c>
      <c r="K54" t="s">
        <v>111</v>
      </c>
      <c r="L54" s="33">
        <v>0</v>
      </c>
      <c r="M54" s="35">
        <f t="shared" ref="M54:O55" si="26">M50*R54</f>
        <v>1.8435000000000001E-3</v>
      </c>
      <c r="N54" s="35">
        <f t="shared" si="26"/>
        <v>1.1061E-2</v>
      </c>
      <c r="O54" s="35">
        <f t="shared" si="26"/>
        <v>1.8435E-2</v>
      </c>
      <c r="P54">
        <v>5</v>
      </c>
      <c r="R54" s="34">
        <v>0.05</v>
      </c>
      <c r="S54" s="34">
        <v>0.3</v>
      </c>
      <c r="T54" s="34">
        <v>0.5</v>
      </c>
      <c r="V54" t="s">
        <v>130</v>
      </c>
    </row>
    <row r="55" spans="1:33" x14ac:dyDescent="0.25">
      <c r="B55" s="11" t="s">
        <v>75</v>
      </c>
      <c r="C55" s="11" t="s">
        <v>76</v>
      </c>
      <c r="D55" s="14" t="s">
        <v>94</v>
      </c>
      <c r="E55" s="15" t="s">
        <v>80</v>
      </c>
      <c r="G55" s="16" t="s">
        <v>131</v>
      </c>
      <c r="H55" s="16" t="s">
        <v>132</v>
      </c>
      <c r="I55" s="16" t="s">
        <v>133</v>
      </c>
      <c r="J55" s="14" t="s">
        <v>84</v>
      </c>
      <c r="K55" s="16" t="s">
        <v>80</v>
      </c>
      <c r="L55" s="32">
        <v>0</v>
      </c>
      <c r="M55" s="36">
        <f t="shared" si="26"/>
        <v>1.4293E-2</v>
      </c>
      <c r="N55" s="36">
        <f t="shared" si="26"/>
        <v>8.5758000000000001E-2</v>
      </c>
      <c r="O55" s="36">
        <f t="shared" si="26"/>
        <v>0.14293</v>
      </c>
      <c r="P55" s="16">
        <v>5</v>
      </c>
      <c r="R55" s="34">
        <v>0.05</v>
      </c>
      <c r="S55" s="34">
        <v>0.3</v>
      </c>
      <c r="T55" s="34">
        <v>0.5</v>
      </c>
      <c r="V55" t="s">
        <v>130</v>
      </c>
      <c r="Z55" s="16"/>
    </row>
    <row r="56" spans="1:33" x14ac:dyDescent="0.25">
      <c r="B56" s="20" t="s">
        <v>109</v>
      </c>
      <c r="C56" s="21"/>
      <c r="D56" s="21"/>
      <c r="E56" s="21"/>
      <c r="G56" s="20" t="s">
        <v>101</v>
      </c>
      <c r="H56" s="20"/>
      <c r="I56" s="20"/>
      <c r="J56" s="20" t="s">
        <v>117</v>
      </c>
      <c r="K56" s="20"/>
      <c r="L56" s="29"/>
      <c r="M56" s="20"/>
      <c r="N56" s="20"/>
      <c r="O56" s="20"/>
      <c r="P56" s="20"/>
      <c r="V56" s="43" t="str">
        <f>G56</f>
        <v>*Chemicals and man-made fibres demand process</v>
      </c>
      <c r="W56" s="47"/>
      <c r="X56" s="47"/>
      <c r="Y56" s="47"/>
      <c r="Z56" s="44"/>
      <c r="AA56" s="47"/>
      <c r="AB56" s="48"/>
      <c r="AC56" s="48"/>
      <c r="AD56" s="48"/>
      <c r="AE56" s="48"/>
      <c r="AF56" s="47"/>
      <c r="AG56" s="47"/>
    </row>
    <row r="57" spans="1:33" x14ac:dyDescent="0.25">
      <c r="B57" s="22" t="s">
        <v>75</v>
      </c>
      <c r="C57" s="22" t="s">
        <v>76</v>
      </c>
      <c r="D57" s="12" t="s">
        <v>95</v>
      </c>
      <c r="E57" s="13" t="s">
        <v>110</v>
      </c>
      <c r="G57" s="19" t="s">
        <v>131</v>
      </c>
      <c r="H57" s="19" t="s">
        <v>132</v>
      </c>
      <c r="I57" s="19" t="s">
        <v>133</v>
      </c>
      <c r="J57" s="12" t="s">
        <v>85</v>
      </c>
      <c r="K57" t="s">
        <v>67</v>
      </c>
      <c r="L57" s="28">
        <v>1.16E-3</v>
      </c>
      <c r="M57" s="31">
        <f>L57</f>
        <v>1.16E-3</v>
      </c>
      <c r="N57" s="31">
        <f>M57</f>
        <v>1.16E-3</v>
      </c>
      <c r="O57" s="31">
        <f>N57</f>
        <v>1.16E-3</v>
      </c>
      <c r="P57">
        <v>5</v>
      </c>
      <c r="V57" s="17" t="str">
        <f>"UC_Mitigation_"&amp;$J$56&amp;"_MaxShare_KER-BKE"</f>
        <v>UC_Mitigation_ICAF_MaxShare_KER-BKE</v>
      </c>
      <c r="W57" s="17" t="str">
        <f>"Maximum share of kerosene and Biokerosene in "&amp;$J$56</f>
        <v>Maximum share of kerosene and Biokerosene in ICAF</v>
      </c>
      <c r="X57" s="12" t="str">
        <f>J57</f>
        <v>I-DMD-CAF-E0</v>
      </c>
      <c r="Y57" s="17" t="s">
        <v>139</v>
      </c>
      <c r="Z57" t="s">
        <v>141</v>
      </c>
      <c r="AA57" s="41" t="str">
        <f>$AA$20</f>
        <v>UP</v>
      </c>
      <c r="AB57" s="50">
        <f>1+AB58</f>
        <v>0.99883999999999995</v>
      </c>
      <c r="AC57" s="50">
        <f t="shared" ref="AC57:AE57" si="27">1+AC58</f>
        <v>0.99883999999999995</v>
      </c>
      <c r="AD57" s="50">
        <f t="shared" si="27"/>
        <v>0.99883999999999995</v>
      </c>
      <c r="AE57" s="50">
        <f t="shared" si="27"/>
        <v>0.99883999999999995</v>
      </c>
      <c r="AF57" s="39">
        <v>0</v>
      </c>
      <c r="AG57" s="39">
        <v>5</v>
      </c>
    </row>
    <row r="58" spans="1:33" x14ac:dyDescent="0.25">
      <c r="B58" s="22" t="s">
        <v>75</v>
      </c>
      <c r="C58" s="22" t="s">
        <v>76</v>
      </c>
      <c r="D58" s="12" t="s">
        <v>95</v>
      </c>
      <c r="E58" s="18" t="s">
        <v>111</v>
      </c>
      <c r="G58" s="19" t="s">
        <v>131</v>
      </c>
      <c r="H58" s="19" t="s">
        <v>132</v>
      </c>
      <c r="I58" s="19" t="s">
        <v>133</v>
      </c>
      <c r="J58" s="12" t="s">
        <v>85</v>
      </c>
      <c r="K58" t="s">
        <v>68</v>
      </c>
      <c r="L58" s="28">
        <v>1.085E-2</v>
      </c>
      <c r="M58" s="26"/>
      <c r="N58" s="26"/>
      <c r="O58" s="26"/>
      <c r="P58">
        <v>5</v>
      </c>
      <c r="X58" s="41" t="str">
        <f>X57</f>
        <v>I-DMD-CAF-E0</v>
      </c>
      <c r="Y58" s="17" t="s">
        <v>143</v>
      </c>
      <c r="Z58" t="s">
        <v>141</v>
      </c>
      <c r="AA58" s="41" t="str">
        <f>$AA$20</f>
        <v>UP</v>
      </c>
      <c r="AB58" s="49">
        <f>-L57</f>
        <v>-1.16E-3</v>
      </c>
      <c r="AC58" s="49">
        <f>-M57</f>
        <v>-1.16E-3</v>
      </c>
      <c r="AD58" s="49">
        <f>-N57</f>
        <v>-1.16E-3</v>
      </c>
      <c r="AE58" s="49">
        <f>-O57</f>
        <v>-1.16E-3</v>
      </c>
    </row>
    <row r="59" spans="1:33" x14ac:dyDescent="0.25">
      <c r="B59" s="22" t="s">
        <v>75</v>
      </c>
      <c r="C59" s="22" t="s">
        <v>76</v>
      </c>
      <c r="D59" s="12" t="s">
        <v>95</v>
      </c>
      <c r="E59" s="18" t="s">
        <v>80</v>
      </c>
      <c r="G59" s="19" t="s">
        <v>131</v>
      </c>
      <c r="H59" s="19" t="s">
        <v>132</v>
      </c>
      <c r="I59" s="19" t="s">
        <v>133</v>
      </c>
      <c r="J59" s="12" t="s">
        <v>85</v>
      </c>
      <c r="K59" t="s">
        <v>69</v>
      </c>
      <c r="L59" s="28">
        <v>1.0789999999999999E-2</v>
      </c>
      <c r="M59" s="26"/>
      <c r="N59" s="26"/>
      <c r="O59" s="26"/>
      <c r="P59">
        <v>5</v>
      </c>
      <c r="V59" s="17" t="str">
        <f>"UC_Mitigation_"&amp;$J$56&amp;"_MaxShare_DST-BDS"</f>
        <v>UC_Mitigation_ICAF_MaxShare_DST-BDS</v>
      </c>
      <c r="W59" s="17" t="str">
        <f>"Maximum share of Diesel and Biodiesel in "&amp;$J$56</f>
        <v>Maximum share of Diesel and Biodiesel in ICAF</v>
      </c>
      <c r="X59" s="41" t="str">
        <f t="shared" ref="X59:X62" si="28">X58</f>
        <v>I-DMD-CAF-E0</v>
      </c>
      <c r="Y59" s="17" t="str">
        <f>Y57</f>
        <v>IND*</v>
      </c>
      <c r="Z59" t="s">
        <v>141</v>
      </c>
      <c r="AA59" s="41" t="str">
        <f>$AA$20</f>
        <v>UP</v>
      </c>
      <c r="AB59" s="50">
        <f>1+AB60</f>
        <v>0.98060999999999998</v>
      </c>
      <c r="AC59" s="50">
        <f t="shared" ref="AC59" si="29">1+AC60</f>
        <v>0.98060999999999998</v>
      </c>
      <c r="AD59" s="50">
        <f t="shared" ref="AD59" si="30">1+AD60</f>
        <v>0.98060999999999998</v>
      </c>
      <c r="AE59" s="50">
        <f t="shared" ref="AE59" si="31">1+AE60</f>
        <v>0.98060999999999998</v>
      </c>
      <c r="AF59" s="39">
        <v>0</v>
      </c>
      <c r="AG59" s="39">
        <v>5</v>
      </c>
    </row>
    <row r="60" spans="1:33" x14ac:dyDescent="0.25">
      <c r="A60" s="19"/>
      <c r="B60" s="19"/>
      <c r="C60" s="19"/>
      <c r="D60" s="19"/>
      <c r="E60" s="18"/>
      <c r="F60" s="19"/>
      <c r="G60" s="19" t="s">
        <v>131</v>
      </c>
      <c r="H60" s="19" t="s">
        <v>132</v>
      </c>
      <c r="I60" s="19" t="s">
        <v>133</v>
      </c>
      <c r="J60" s="12" t="s">
        <v>85</v>
      </c>
      <c r="K60" t="s">
        <v>70</v>
      </c>
      <c r="L60" s="28">
        <v>1.9390000000000001E-2</v>
      </c>
      <c r="M60" s="31">
        <f>L60</f>
        <v>1.9390000000000001E-2</v>
      </c>
      <c r="N60" s="31">
        <f>M60</f>
        <v>1.9390000000000001E-2</v>
      </c>
      <c r="O60" s="31">
        <f>N60</f>
        <v>1.9390000000000001E-2</v>
      </c>
      <c r="P60">
        <v>5</v>
      </c>
      <c r="X60" s="41" t="str">
        <f t="shared" si="28"/>
        <v>I-DMD-CAF-E0</v>
      </c>
      <c r="Y60" s="17" t="s">
        <v>142</v>
      </c>
      <c r="Z60" t="s">
        <v>141</v>
      </c>
      <c r="AA60" s="41" t="str">
        <f>$AA$20</f>
        <v>UP</v>
      </c>
      <c r="AB60" s="49">
        <f>-L60</f>
        <v>-1.9390000000000001E-2</v>
      </c>
      <c r="AC60" s="49">
        <f>-M60</f>
        <v>-1.9390000000000001E-2</v>
      </c>
      <c r="AD60" s="49">
        <f>-N60</f>
        <v>-1.9390000000000001E-2</v>
      </c>
      <c r="AE60" s="49">
        <f>-O60</f>
        <v>-1.9390000000000001E-2</v>
      </c>
    </row>
    <row r="61" spans="1:33" x14ac:dyDescent="0.25">
      <c r="A61" s="19"/>
      <c r="B61" s="19"/>
      <c r="C61" s="19"/>
      <c r="D61" s="19"/>
      <c r="E61" s="18"/>
      <c r="F61" s="19"/>
      <c r="G61" s="19" t="s">
        <v>131</v>
      </c>
      <c r="H61" s="19" t="s">
        <v>132</v>
      </c>
      <c r="I61" s="19" t="s">
        <v>133</v>
      </c>
      <c r="J61" s="12" t="s">
        <v>85</v>
      </c>
      <c r="K61" t="s">
        <v>71</v>
      </c>
      <c r="L61" s="28">
        <v>3.8790000000000005E-2</v>
      </c>
      <c r="M61" s="26"/>
      <c r="N61" s="26"/>
      <c r="O61" s="26"/>
      <c r="P61">
        <v>5</v>
      </c>
      <c r="V61" s="17" t="str">
        <f>"UC_Mitigation_"&amp;$J$56&amp;"_MaxShare_GAS-BGS"</f>
        <v>UC_Mitigation_ICAF_MaxShare_GAS-BGS</v>
      </c>
      <c r="W61" s="17" t="str">
        <f>"Maximum share of Gas and Biogas in "&amp;$J$56</f>
        <v>Maximum share of Gas and Biogas in ICAF</v>
      </c>
      <c r="X61" s="41" t="str">
        <f t="shared" si="28"/>
        <v>I-DMD-CAF-E0</v>
      </c>
      <c r="Y61" s="17" t="str">
        <f>Y59</f>
        <v>IND*</v>
      </c>
      <c r="Z61" t="s">
        <v>141</v>
      </c>
      <c r="AA61" s="17" t="s">
        <v>132</v>
      </c>
      <c r="AB61" s="50">
        <f>1+AB62</f>
        <v>0.49430000000000007</v>
      </c>
      <c r="AC61" s="50">
        <f t="shared" ref="AC61" si="32">1+AC62</f>
        <v>0.49430000000000007</v>
      </c>
      <c r="AD61" s="50">
        <f t="shared" ref="AD61" si="33">1+AD62</f>
        <v>0.49430000000000007</v>
      </c>
      <c r="AE61" s="50">
        <f t="shared" ref="AE61" si="34">1+AE62</f>
        <v>0.49430000000000007</v>
      </c>
      <c r="AF61" s="39">
        <v>0</v>
      </c>
      <c r="AG61" s="39">
        <v>5</v>
      </c>
    </row>
    <row r="62" spans="1:33" x14ac:dyDescent="0.25">
      <c r="G62" s="19" t="s">
        <v>131</v>
      </c>
      <c r="H62" s="19" t="s">
        <v>132</v>
      </c>
      <c r="I62" s="19" t="s">
        <v>133</v>
      </c>
      <c r="J62" s="12" t="s">
        <v>85</v>
      </c>
      <c r="K62" t="s">
        <v>72</v>
      </c>
      <c r="L62" s="28">
        <v>0.50569999999999993</v>
      </c>
      <c r="M62" s="31">
        <f>L62</f>
        <v>0.50569999999999993</v>
      </c>
      <c r="N62" s="31">
        <f>M62</f>
        <v>0.50569999999999993</v>
      </c>
      <c r="O62" s="31">
        <f>N62</f>
        <v>0.50569999999999993</v>
      </c>
      <c r="P62">
        <v>5</v>
      </c>
      <c r="V62" s="19"/>
      <c r="X62" s="41" t="str">
        <f t="shared" si="28"/>
        <v>I-DMD-CAF-E0</v>
      </c>
      <c r="Y62" s="17" t="s">
        <v>144</v>
      </c>
      <c r="Z62" t="s">
        <v>141</v>
      </c>
      <c r="AA62" s="17" t="s">
        <v>132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G63" s="19" t="s">
        <v>131</v>
      </c>
      <c r="H63" s="19" t="s">
        <v>132</v>
      </c>
      <c r="I63" s="19" t="s">
        <v>133</v>
      </c>
      <c r="J63" s="12" t="s">
        <v>85</v>
      </c>
      <c r="K63" s="19" t="s">
        <v>78</v>
      </c>
      <c r="L63" s="30">
        <v>0.41336000000000001</v>
      </c>
      <c r="M63" s="27"/>
      <c r="N63" s="27"/>
      <c r="O63" s="27"/>
      <c r="P63" s="19">
        <v>5</v>
      </c>
      <c r="V63" s="19" t="s">
        <v>130</v>
      </c>
    </row>
    <row r="64" spans="1:33" x14ac:dyDescent="0.25">
      <c r="G64" s="19" t="s">
        <v>131</v>
      </c>
      <c r="H64" s="19" t="s">
        <v>132</v>
      </c>
      <c r="I64" s="19" t="s">
        <v>133</v>
      </c>
      <c r="J64" s="17" t="s">
        <v>85</v>
      </c>
      <c r="K64" s="19" t="s">
        <v>110</v>
      </c>
      <c r="L64" s="33">
        <v>0</v>
      </c>
      <c r="M64" s="35">
        <f>M57*R64</f>
        <v>5.8E-5</v>
      </c>
      <c r="N64" s="35">
        <f>N57*S64</f>
        <v>3.48E-4</v>
      </c>
      <c r="O64" s="35">
        <f>O57*T64</f>
        <v>5.8E-4</v>
      </c>
      <c r="P64">
        <v>5</v>
      </c>
      <c r="R64" s="34">
        <v>0.05</v>
      </c>
      <c r="S64" s="34">
        <v>0.3</v>
      </c>
      <c r="T64" s="34">
        <v>0.5</v>
      </c>
      <c r="V64" s="19" t="s">
        <v>130</v>
      </c>
    </row>
    <row r="65" spans="7:33" x14ac:dyDescent="0.25">
      <c r="G65" s="19" t="s">
        <v>131</v>
      </c>
      <c r="H65" s="19" t="s">
        <v>132</v>
      </c>
      <c r="I65" s="19" t="s">
        <v>133</v>
      </c>
      <c r="J65" s="17" t="s">
        <v>85</v>
      </c>
      <c r="K65" s="19" t="s">
        <v>111</v>
      </c>
      <c r="L65" s="33">
        <v>0</v>
      </c>
      <c r="M65" s="35">
        <f>M60*R65</f>
        <v>9.6950000000000009E-4</v>
      </c>
      <c r="N65" s="35">
        <f>N60*S65</f>
        <v>5.8170000000000001E-3</v>
      </c>
      <c r="O65" s="35">
        <f>O60*T65</f>
        <v>9.6950000000000005E-3</v>
      </c>
      <c r="P65">
        <v>5</v>
      </c>
      <c r="R65" s="34">
        <v>0.05</v>
      </c>
      <c r="S65" s="34">
        <v>0.3</v>
      </c>
      <c r="T65" s="34">
        <v>0.5</v>
      </c>
      <c r="V65" s="19" t="s">
        <v>130</v>
      </c>
    </row>
    <row r="66" spans="7:33" x14ac:dyDescent="0.25">
      <c r="G66" s="16" t="s">
        <v>131</v>
      </c>
      <c r="H66" s="16" t="s">
        <v>132</v>
      </c>
      <c r="I66" s="16" t="s">
        <v>133</v>
      </c>
      <c r="J66" s="14" t="s">
        <v>85</v>
      </c>
      <c r="K66" s="16" t="s">
        <v>80</v>
      </c>
      <c r="L66" s="32">
        <v>0</v>
      </c>
      <c r="M66" s="36">
        <f>M62*R66</f>
        <v>2.5284999999999998E-2</v>
      </c>
      <c r="N66" s="36">
        <f>N62*S66</f>
        <v>0.15170999999999998</v>
      </c>
      <c r="O66" s="36">
        <f>O62*T66</f>
        <v>0.25284999999999996</v>
      </c>
      <c r="P66" s="16">
        <v>5</v>
      </c>
      <c r="R66" s="34">
        <v>0.05</v>
      </c>
      <c r="S66" s="34">
        <v>0.3</v>
      </c>
      <c r="T66" s="34">
        <v>0.5</v>
      </c>
      <c r="V66" s="19" t="s">
        <v>130</v>
      </c>
      <c r="Z66" s="16"/>
    </row>
    <row r="67" spans="7:33" x14ac:dyDescent="0.25">
      <c r="G67" s="20" t="s">
        <v>102</v>
      </c>
      <c r="H67" s="20"/>
      <c r="I67" s="20"/>
      <c r="J67" s="20" t="s">
        <v>118</v>
      </c>
      <c r="K67" s="20"/>
      <c r="L67" s="29"/>
      <c r="M67" s="20"/>
      <c r="N67" s="20"/>
      <c r="O67" s="20"/>
      <c r="P67" s="20"/>
      <c r="V67" s="43" t="str">
        <f>G67</f>
        <v>*Rubber and plastic products demand process</v>
      </c>
      <c r="W67" s="47"/>
      <c r="X67" s="47"/>
      <c r="Y67" s="47"/>
      <c r="Z67" s="44"/>
      <c r="AA67" s="47"/>
      <c r="AB67" s="48"/>
      <c r="AC67" s="48"/>
      <c r="AD67" s="48"/>
      <c r="AE67" s="48"/>
      <c r="AF67" s="47"/>
      <c r="AG67" s="47"/>
    </row>
    <row r="68" spans="7:33" x14ac:dyDescent="0.25">
      <c r="G68" s="19" t="s">
        <v>131</v>
      </c>
      <c r="H68" s="19" t="s">
        <v>132</v>
      </c>
      <c r="I68" s="19" t="s">
        <v>133</v>
      </c>
      <c r="J68" s="12" t="s">
        <v>86</v>
      </c>
      <c r="K68" s="19" t="s">
        <v>67</v>
      </c>
      <c r="L68" s="28">
        <v>6.7529999999999993E-2</v>
      </c>
      <c r="M68" s="31">
        <f>L68</f>
        <v>6.7529999999999993E-2</v>
      </c>
      <c r="N68" s="31">
        <f>M68</f>
        <v>6.7529999999999993E-2</v>
      </c>
      <c r="O68" s="31">
        <f>N68</f>
        <v>6.7529999999999993E-2</v>
      </c>
      <c r="P68">
        <v>5</v>
      </c>
      <c r="V68" s="17" t="str">
        <f>"UC_Mitigation_"&amp;$J$67&amp;"_MaxShare_KER-BKE"</f>
        <v>UC_Mitigation_IRAP_MaxShare_KER-BKE</v>
      </c>
      <c r="W68" s="17" t="str">
        <f>"Maximum share of kerosene and Biokerosene in "&amp;$J$67</f>
        <v>Maximum share of kerosene and Biokerosene in IRAP</v>
      </c>
      <c r="X68" s="12" t="str">
        <f>J68</f>
        <v>I-DMD-RAP-E0</v>
      </c>
      <c r="Y68" s="17" t="s">
        <v>139</v>
      </c>
      <c r="Z68" t="s">
        <v>141</v>
      </c>
      <c r="AA68" s="41" t="str">
        <f>$AA$20</f>
        <v>UP</v>
      </c>
      <c r="AB68" s="50">
        <f>1+AB69</f>
        <v>0.93247000000000002</v>
      </c>
      <c r="AC68" s="50">
        <f t="shared" ref="AC68" si="35">1+AC69</f>
        <v>0.93247000000000002</v>
      </c>
      <c r="AD68" s="50">
        <f t="shared" ref="AD68" si="36">1+AD69</f>
        <v>0.93247000000000002</v>
      </c>
      <c r="AE68" s="50">
        <f t="shared" ref="AE68" si="37">1+AE69</f>
        <v>0.93247000000000002</v>
      </c>
      <c r="AF68" s="39">
        <v>0</v>
      </c>
      <c r="AG68" s="39">
        <v>5</v>
      </c>
    </row>
    <row r="69" spans="7:33" x14ac:dyDescent="0.25">
      <c r="G69" s="19" t="s">
        <v>131</v>
      </c>
      <c r="H69" s="19" t="s">
        <v>132</v>
      </c>
      <c r="I69" s="19" t="s">
        <v>133</v>
      </c>
      <c r="J69" s="12" t="s">
        <v>86</v>
      </c>
      <c r="K69" s="19" t="s">
        <v>69</v>
      </c>
      <c r="L69" s="28">
        <v>4.539E-2</v>
      </c>
      <c r="M69" s="26"/>
      <c r="N69" s="26"/>
      <c r="O69" s="26"/>
      <c r="P69">
        <v>5</v>
      </c>
      <c r="X69" s="41" t="str">
        <f>X68</f>
        <v>I-DMD-RAP-E0</v>
      </c>
      <c r="Y69" s="17" t="s">
        <v>143</v>
      </c>
      <c r="Z69" t="s">
        <v>141</v>
      </c>
      <c r="AA69" s="41" t="str">
        <f>$AA$20</f>
        <v>UP</v>
      </c>
      <c r="AB69" s="49">
        <f>-L68</f>
        <v>-6.7529999999999993E-2</v>
      </c>
      <c r="AC69" s="49">
        <f>-M68</f>
        <v>-6.7529999999999993E-2</v>
      </c>
      <c r="AD69" s="49">
        <f>-N68</f>
        <v>-6.7529999999999993E-2</v>
      </c>
      <c r="AE69" s="49">
        <f>-O68</f>
        <v>-6.7529999999999993E-2</v>
      </c>
    </row>
    <row r="70" spans="7:33" x14ac:dyDescent="0.25">
      <c r="G70" s="19" t="s">
        <v>131</v>
      </c>
      <c r="H70" s="19" t="s">
        <v>132</v>
      </c>
      <c r="I70" s="19" t="s">
        <v>133</v>
      </c>
      <c r="J70" s="12" t="s">
        <v>86</v>
      </c>
      <c r="K70" s="19" t="s">
        <v>70</v>
      </c>
      <c r="L70" s="28">
        <v>5.3090000000000005E-2</v>
      </c>
      <c r="M70" s="31">
        <f t="shared" ref="M70:O71" si="38">L70</f>
        <v>5.3090000000000005E-2</v>
      </c>
      <c r="N70" s="31">
        <f t="shared" si="38"/>
        <v>5.3090000000000005E-2</v>
      </c>
      <c r="O70" s="31">
        <f t="shared" si="38"/>
        <v>5.3090000000000005E-2</v>
      </c>
      <c r="P70">
        <v>5</v>
      </c>
      <c r="V70" s="17" t="str">
        <f>"UC_Mitigation_"&amp;$J$67&amp;"_MaxShare_DST-BDS"</f>
        <v>UC_Mitigation_IRAP_MaxShare_DST-BDS</v>
      </c>
      <c r="W70" s="17" t="str">
        <f>"Maximum share of Diesel and Biodiesel in "&amp;$J$67</f>
        <v>Maximum share of Diesel and Biodiesel in IRAP</v>
      </c>
      <c r="X70" s="41" t="str">
        <f t="shared" ref="X70:X73" si="39">X69</f>
        <v>I-DMD-RAP-E0</v>
      </c>
      <c r="Y70" s="17" t="str">
        <f>Y68</f>
        <v>IND*</v>
      </c>
      <c r="Z70" t="s">
        <v>141</v>
      </c>
      <c r="AA70" s="41" t="str">
        <f>$AA$20</f>
        <v>UP</v>
      </c>
      <c r="AB70" s="50">
        <f>1+AB71</f>
        <v>0.94691000000000003</v>
      </c>
      <c r="AC70" s="50">
        <f t="shared" ref="AC70" si="40">1+AC71</f>
        <v>0.94691000000000003</v>
      </c>
      <c r="AD70" s="50">
        <f t="shared" ref="AD70" si="41">1+AD71</f>
        <v>0.94691000000000003</v>
      </c>
      <c r="AE70" s="50">
        <f t="shared" ref="AE70" si="42">1+AE71</f>
        <v>0.94691000000000003</v>
      </c>
      <c r="AF70" s="39">
        <v>0</v>
      </c>
      <c r="AG70" s="39">
        <v>5</v>
      </c>
    </row>
    <row r="71" spans="7:33" x14ac:dyDescent="0.25">
      <c r="G71" s="19" t="s">
        <v>131</v>
      </c>
      <c r="H71" s="19" t="s">
        <v>132</v>
      </c>
      <c r="I71" s="19" t="s">
        <v>133</v>
      </c>
      <c r="J71" s="12" t="s">
        <v>86</v>
      </c>
      <c r="K71" s="19" t="s">
        <v>72</v>
      </c>
      <c r="L71" s="28">
        <v>8.3849999999999994E-2</v>
      </c>
      <c r="M71" s="31">
        <f t="shared" si="38"/>
        <v>8.3849999999999994E-2</v>
      </c>
      <c r="N71" s="31">
        <f t="shared" si="38"/>
        <v>8.3849999999999994E-2</v>
      </c>
      <c r="O71" s="31">
        <f t="shared" si="38"/>
        <v>8.3849999999999994E-2</v>
      </c>
      <c r="P71">
        <v>5</v>
      </c>
      <c r="X71" s="41" t="str">
        <f t="shared" si="39"/>
        <v>I-DMD-RAP-E0</v>
      </c>
      <c r="Y71" s="17" t="s">
        <v>142</v>
      </c>
      <c r="Z71" t="s">
        <v>141</v>
      </c>
      <c r="AA71" s="41" t="str">
        <f>$AA$20</f>
        <v>UP</v>
      </c>
      <c r="AB71" s="49">
        <f>-L70</f>
        <v>-5.3090000000000005E-2</v>
      </c>
      <c r="AC71" s="49">
        <f>-M70</f>
        <v>-5.3090000000000005E-2</v>
      </c>
      <c r="AD71" s="49">
        <f>-N70</f>
        <v>-5.3090000000000005E-2</v>
      </c>
      <c r="AE71" s="49">
        <f>-O70</f>
        <v>-5.3090000000000005E-2</v>
      </c>
    </row>
    <row r="72" spans="7:33" x14ac:dyDescent="0.25">
      <c r="G72" s="19" t="s">
        <v>131</v>
      </c>
      <c r="H72" s="19" t="s">
        <v>132</v>
      </c>
      <c r="I72" s="19" t="s">
        <v>133</v>
      </c>
      <c r="J72" s="12" t="s">
        <v>86</v>
      </c>
      <c r="K72" s="19" t="s">
        <v>78</v>
      </c>
      <c r="L72" s="28">
        <v>0.75015999999999994</v>
      </c>
      <c r="M72" s="26"/>
      <c r="N72" s="26"/>
      <c r="O72" s="26"/>
      <c r="P72">
        <v>5</v>
      </c>
      <c r="V72" s="17" t="str">
        <f>"UC_Mitigation_"&amp;$J$67&amp;"_MaxShare_GAS-BGS"</f>
        <v>UC_Mitigation_IRAP_MaxShare_GAS-BGS</v>
      </c>
      <c r="W72" s="17" t="str">
        <f>"Maximum share of Gas and Biogas in "&amp;$J$67</f>
        <v>Maximum share of Gas and Biogas in IRAP</v>
      </c>
      <c r="X72" s="41" t="str">
        <f t="shared" si="39"/>
        <v>I-DMD-RAP-E0</v>
      </c>
      <c r="Y72" s="17" t="str">
        <f>Y70</f>
        <v>IND*</v>
      </c>
      <c r="Z72" t="s">
        <v>141</v>
      </c>
      <c r="AA72" s="17" t="s">
        <v>132</v>
      </c>
      <c r="AB72" s="50">
        <f>1+AB73</f>
        <v>0.91615000000000002</v>
      </c>
      <c r="AC72" s="50">
        <f t="shared" ref="AC72" si="43">1+AC73</f>
        <v>0.91615000000000002</v>
      </c>
      <c r="AD72" s="50">
        <f t="shared" ref="AD72" si="44">1+AD73</f>
        <v>0.91615000000000002</v>
      </c>
      <c r="AE72" s="50">
        <f t="shared" ref="AE72" si="45">1+AE73</f>
        <v>0.91615000000000002</v>
      </c>
      <c r="AF72" s="39">
        <v>0</v>
      </c>
      <c r="AG72" s="39">
        <v>5</v>
      </c>
    </row>
    <row r="73" spans="7:33" x14ac:dyDescent="0.25">
      <c r="G73" s="19" t="s">
        <v>131</v>
      </c>
      <c r="H73" s="19" t="s">
        <v>132</v>
      </c>
      <c r="I73" s="19" t="s">
        <v>133</v>
      </c>
      <c r="J73" s="12" t="s">
        <v>86</v>
      </c>
      <c r="K73" s="19" t="s">
        <v>110</v>
      </c>
      <c r="L73" s="33">
        <v>0</v>
      </c>
      <c r="M73" s="35">
        <f>M68*R73</f>
        <v>3.3764999999999997E-3</v>
      </c>
      <c r="N73" s="35">
        <f>N68*S73</f>
        <v>2.0258999999999996E-2</v>
      </c>
      <c r="O73" s="35">
        <f>O68*T73</f>
        <v>3.3764999999999996E-2</v>
      </c>
      <c r="P73">
        <v>5</v>
      </c>
      <c r="R73" s="34">
        <v>0.05</v>
      </c>
      <c r="S73" s="34">
        <v>0.3</v>
      </c>
      <c r="T73" s="34">
        <v>0.5</v>
      </c>
      <c r="V73" s="19"/>
      <c r="W73" s="19"/>
      <c r="X73" s="41" t="str">
        <f t="shared" si="39"/>
        <v>I-DMD-RAP-E0</v>
      </c>
      <c r="Y73" s="17" t="s">
        <v>144</v>
      </c>
      <c r="Z73" t="s">
        <v>141</v>
      </c>
      <c r="AA73" s="17" t="s">
        <v>132</v>
      </c>
      <c r="AB73" s="49">
        <f>-L71</f>
        <v>-8.3849999999999994E-2</v>
      </c>
      <c r="AC73" s="49">
        <f>-M71</f>
        <v>-8.3849999999999994E-2</v>
      </c>
      <c r="AD73" s="49">
        <f>-N71</f>
        <v>-8.3849999999999994E-2</v>
      </c>
      <c r="AE73" s="49">
        <f>-O71</f>
        <v>-8.3849999999999994E-2</v>
      </c>
    </row>
    <row r="74" spans="7:33" x14ac:dyDescent="0.25">
      <c r="G74" s="19" t="s">
        <v>131</v>
      </c>
      <c r="H74" s="19" t="s">
        <v>132</v>
      </c>
      <c r="I74" s="19" t="s">
        <v>133</v>
      </c>
      <c r="J74" s="17" t="s">
        <v>86</v>
      </c>
      <c r="K74" s="19" t="s">
        <v>111</v>
      </c>
      <c r="L74" s="33">
        <v>0</v>
      </c>
      <c r="M74" s="35">
        <f t="shared" ref="M74:O75" si="46">M70*R74</f>
        <v>2.6545000000000006E-3</v>
      </c>
      <c r="N74" s="35">
        <f t="shared" si="46"/>
        <v>1.5927E-2</v>
      </c>
      <c r="O74" s="35">
        <f t="shared" si="46"/>
        <v>2.6545000000000003E-2</v>
      </c>
      <c r="P74" s="19">
        <v>5</v>
      </c>
      <c r="R74" s="34">
        <v>0.05</v>
      </c>
      <c r="S74" s="34">
        <v>0.3</v>
      </c>
      <c r="T74" s="34">
        <v>0.5</v>
      </c>
      <c r="V74" t="s">
        <v>130</v>
      </c>
    </row>
    <row r="75" spans="7:33" x14ac:dyDescent="0.25">
      <c r="G75" s="16" t="s">
        <v>131</v>
      </c>
      <c r="H75" s="16" t="s">
        <v>132</v>
      </c>
      <c r="I75" s="16" t="s">
        <v>133</v>
      </c>
      <c r="J75" s="14" t="s">
        <v>86</v>
      </c>
      <c r="K75" s="16" t="s">
        <v>80</v>
      </c>
      <c r="L75" s="32">
        <v>0</v>
      </c>
      <c r="M75" s="36">
        <f t="shared" si="46"/>
        <v>4.1925E-3</v>
      </c>
      <c r="N75" s="36">
        <f t="shared" si="46"/>
        <v>2.5154999999999997E-2</v>
      </c>
      <c r="O75" s="36">
        <f t="shared" si="46"/>
        <v>4.1924999999999997E-2</v>
      </c>
      <c r="P75" s="16">
        <v>5</v>
      </c>
      <c r="R75" s="34">
        <v>0.05</v>
      </c>
      <c r="S75" s="34">
        <v>0.3</v>
      </c>
      <c r="T75" s="34">
        <v>0.5</v>
      </c>
      <c r="V75" t="s">
        <v>130</v>
      </c>
      <c r="Z75" s="16"/>
    </row>
    <row r="76" spans="7:33" x14ac:dyDescent="0.25">
      <c r="G76" s="20" t="s">
        <v>103</v>
      </c>
      <c r="H76" s="20"/>
      <c r="I76" s="20"/>
      <c r="J76" s="20" t="s">
        <v>119</v>
      </c>
      <c r="K76" s="20"/>
      <c r="L76" s="29"/>
      <c r="M76" s="20"/>
      <c r="N76" s="20"/>
      <c r="O76" s="20"/>
      <c r="P76" s="20"/>
      <c r="V76" s="43" t="str">
        <f>G76</f>
        <v>*Other non-metallic mineral products demand process</v>
      </c>
      <c r="W76" s="47"/>
      <c r="X76" s="47"/>
      <c r="Y76" s="47"/>
      <c r="Z76" s="44"/>
      <c r="AA76" s="47"/>
      <c r="AB76" s="48"/>
      <c r="AC76" s="48"/>
      <c r="AD76" s="48"/>
      <c r="AE76" s="48"/>
      <c r="AF76" s="47"/>
      <c r="AG76" s="47"/>
    </row>
    <row r="77" spans="7:33" x14ac:dyDescent="0.25">
      <c r="G77" s="19" t="s">
        <v>131</v>
      </c>
      <c r="H77" s="19" t="s">
        <v>132</v>
      </c>
      <c r="I77" s="19" t="s">
        <v>133</v>
      </c>
      <c r="J77" s="12" t="s">
        <v>87</v>
      </c>
      <c r="K77" s="19" t="s">
        <v>65</v>
      </c>
      <c r="L77" s="28">
        <v>0.20479</v>
      </c>
      <c r="M77" s="27"/>
      <c r="N77" s="27"/>
      <c r="O77" s="27"/>
      <c r="P77" s="19">
        <v>5</v>
      </c>
      <c r="V77" s="17" t="str">
        <f>"UC_Mitigation_"&amp;$J$76&amp;"_MaxShare_KER-BKE"</f>
        <v>UC_Mitigation_IONM_MaxShare_KER-BKE</v>
      </c>
      <c r="W77" s="17" t="str">
        <f>"Maximum share of kerosene and Biokerosene in "&amp;$J$76</f>
        <v>Maximum share of kerosene and Biokerosene in IONM</v>
      </c>
      <c r="X77" s="41" t="str">
        <f>J77</f>
        <v>I-DMD-ONM-E0</v>
      </c>
      <c r="Y77" s="17" t="s">
        <v>139</v>
      </c>
      <c r="Z77" t="s">
        <v>141</v>
      </c>
      <c r="AA77" s="41" t="str">
        <f>$AA$20</f>
        <v>UP</v>
      </c>
      <c r="AB77" s="50">
        <f>1+AB78</f>
        <v>0.99597000000000002</v>
      </c>
      <c r="AC77" s="50">
        <f t="shared" ref="AC77" si="47">1+AC78</f>
        <v>0.99597000000000002</v>
      </c>
      <c r="AD77" s="50">
        <f t="shared" ref="AD77" si="48">1+AD78</f>
        <v>0.99597000000000002</v>
      </c>
      <c r="AE77" s="50">
        <f t="shared" ref="AE77" si="49">1+AE78</f>
        <v>0.99597000000000002</v>
      </c>
      <c r="AF77" s="39">
        <v>0</v>
      </c>
      <c r="AG77" s="39">
        <v>5</v>
      </c>
    </row>
    <row r="78" spans="7:33" x14ac:dyDescent="0.25">
      <c r="G78" s="19" t="s">
        <v>131</v>
      </c>
      <c r="H78" s="19" t="s">
        <v>132</v>
      </c>
      <c r="I78" s="19" t="s">
        <v>133</v>
      </c>
      <c r="J78" s="12" t="s">
        <v>87</v>
      </c>
      <c r="K78" s="19" t="s">
        <v>67</v>
      </c>
      <c r="L78" s="28">
        <v>4.0299999999999997E-3</v>
      </c>
      <c r="M78" s="31">
        <f>L78</f>
        <v>4.0299999999999997E-3</v>
      </c>
      <c r="N78" s="31">
        <f>M78</f>
        <v>4.0299999999999997E-3</v>
      </c>
      <c r="O78" s="31">
        <f>N78</f>
        <v>4.0299999999999997E-3</v>
      </c>
      <c r="P78" s="19">
        <v>5</v>
      </c>
      <c r="X78" s="41" t="str">
        <f>X77</f>
        <v>I-DMD-ONM-E0</v>
      </c>
      <c r="Y78" s="17" t="s">
        <v>143</v>
      </c>
      <c r="Z78" t="s">
        <v>141</v>
      </c>
      <c r="AA78" s="41" t="str">
        <f>$AA$20</f>
        <v>UP</v>
      </c>
      <c r="AB78" s="49">
        <f>-L78</f>
        <v>-4.0299999999999997E-3</v>
      </c>
      <c r="AC78" s="49">
        <f>-M78</f>
        <v>-4.0299999999999997E-3</v>
      </c>
      <c r="AD78" s="49">
        <f>-N78</f>
        <v>-4.0299999999999997E-3</v>
      </c>
      <c r="AE78" s="49">
        <f>-O78</f>
        <v>-4.0299999999999997E-3</v>
      </c>
    </row>
    <row r="79" spans="7:33" x14ac:dyDescent="0.25">
      <c r="G79" s="19" t="s">
        <v>131</v>
      </c>
      <c r="H79" s="19" t="s">
        <v>132</v>
      </c>
      <c r="I79" s="19" t="s">
        <v>133</v>
      </c>
      <c r="J79" s="12" t="s">
        <v>87</v>
      </c>
      <c r="K79" s="19" t="s">
        <v>69</v>
      </c>
      <c r="L79" s="28">
        <v>5.77E-3</v>
      </c>
      <c r="M79" s="27"/>
      <c r="N79" s="27"/>
      <c r="O79" s="27"/>
      <c r="P79" s="19">
        <v>5</v>
      </c>
      <c r="V79" s="17" t="str">
        <f>"UC_Mitigation_"&amp;$J$76&amp;"_MaxShare_DST-BDS"</f>
        <v>UC_Mitigation_IONM_MaxShare_DST-BDS</v>
      </c>
      <c r="W79" s="17" t="str">
        <f>"Maximum share of Diesel and Biodiesel in "&amp;$J$76</f>
        <v>Maximum share of Diesel and Biodiesel in IONM</v>
      </c>
      <c r="X79" s="41" t="str">
        <f t="shared" ref="X79:X81" si="50">X78</f>
        <v>I-DMD-ONM-E0</v>
      </c>
      <c r="Y79" s="17" t="str">
        <f>Y77</f>
        <v>IND*</v>
      </c>
      <c r="Z79" t="s">
        <v>141</v>
      </c>
      <c r="AA79" s="41" t="str">
        <f>$AA$20</f>
        <v>UP</v>
      </c>
      <c r="AB79" s="50">
        <f>1+AB80</f>
        <v>0.92976000000000003</v>
      </c>
      <c r="AC79" s="50">
        <f t="shared" ref="AC79" si="51">1+AC80</f>
        <v>0.92976000000000003</v>
      </c>
      <c r="AD79" s="50">
        <f t="shared" ref="AD79" si="52">1+AD80</f>
        <v>0.92976000000000003</v>
      </c>
      <c r="AE79" s="50">
        <f t="shared" ref="AE79" si="53">1+AE80</f>
        <v>0.92976000000000003</v>
      </c>
      <c r="AF79" s="39">
        <v>0</v>
      </c>
      <c r="AG79" s="39">
        <v>5</v>
      </c>
    </row>
    <row r="80" spans="7:33" x14ac:dyDescent="0.25">
      <c r="G80" s="19" t="s">
        <v>131</v>
      </c>
      <c r="H80" s="19" t="s">
        <v>132</v>
      </c>
      <c r="I80" s="19" t="s">
        <v>133</v>
      </c>
      <c r="J80" s="12" t="s">
        <v>87</v>
      </c>
      <c r="K80" s="19" t="s">
        <v>70</v>
      </c>
      <c r="L80" s="28">
        <v>7.0239999999999997E-2</v>
      </c>
      <c r="M80" s="31">
        <f>L80</f>
        <v>7.0239999999999997E-2</v>
      </c>
      <c r="N80" s="31">
        <f>M80</f>
        <v>7.0239999999999997E-2</v>
      </c>
      <c r="O80" s="31">
        <f>N80</f>
        <v>7.0239999999999997E-2</v>
      </c>
      <c r="P80" s="19">
        <v>5</v>
      </c>
      <c r="X80" s="41" t="str">
        <f t="shared" si="50"/>
        <v>I-DMD-ONM-E0</v>
      </c>
      <c r="Y80" s="17" t="s">
        <v>142</v>
      </c>
      <c r="Z80" t="s">
        <v>141</v>
      </c>
      <c r="AA80" s="41" t="str">
        <f>$AA$20</f>
        <v>UP</v>
      </c>
      <c r="AB80" s="49">
        <f>-L80</f>
        <v>-7.0239999999999997E-2</v>
      </c>
      <c r="AC80" s="49">
        <f>-M80</f>
        <v>-7.0239999999999997E-2</v>
      </c>
      <c r="AD80" s="49">
        <f>-N80</f>
        <v>-7.0239999999999997E-2</v>
      </c>
      <c r="AE80" s="49">
        <f>-O80</f>
        <v>-7.0239999999999997E-2</v>
      </c>
    </row>
    <row r="81" spans="7:33" x14ac:dyDescent="0.25">
      <c r="G81" s="19" t="s">
        <v>131</v>
      </c>
      <c r="H81" s="19" t="s">
        <v>132</v>
      </c>
      <c r="I81" s="19" t="s">
        <v>133</v>
      </c>
      <c r="J81" s="12" t="s">
        <v>87</v>
      </c>
      <c r="K81" s="19" t="s">
        <v>71</v>
      </c>
      <c r="L81" s="28">
        <v>0.30934</v>
      </c>
      <c r="M81" s="27"/>
      <c r="N81" s="27"/>
      <c r="O81" s="27"/>
      <c r="P81" s="19">
        <v>5</v>
      </c>
      <c r="V81" s="17" t="str">
        <f>"UC_Mitigation_"&amp;$J$76&amp;"_MaxShare_GAS-BGS"</f>
        <v>UC_Mitigation_IONM_MaxShare_GAS-BGS</v>
      </c>
      <c r="W81" s="17" t="str">
        <f>"Maximum share of Gas and Biogas in "&amp;$J$76</f>
        <v>Maximum share of Gas and Biogas in IONM</v>
      </c>
      <c r="X81" s="41" t="str">
        <f t="shared" si="50"/>
        <v>I-DMD-ONM-E0</v>
      </c>
      <c r="Y81" s="17" t="str">
        <f>Y79</f>
        <v>IND*</v>
      </c>
      <c r="Z81" t="s">
        <v>141</v>
      </c>
      <c r="AA81" s="17" t="s">
        <v>132</v>
      </c>
      <c r="AB81" s="50">
        <f>1+AB82</f>
        <v>0.95145000000000002</v>
      </c>
      <c r="AC81" s="50">
        <f t="shared" ref="AC81" si="54">1+AC82</f>
        <v>0.95145000000000002</v>
      </c>
      <c r="AD81" s="50">
        <f t="shared" ref="AD81" si="55">1+AD82</f>
        <v>0.95145000000000002</v>
      </c>
      <c r="AE81" s="50">
        <f t="shared" ref="AE81" si="56">1+AE82</f>
        <v>0.95145000000000002</v>
      </c>
      <c r="AF81" s="39">
        <v>0</v>
      </c>
      <c r="AG81" s="39">
        <v>5</v>
      </c>
    </row>
    <row r="82" spans="7:33" x14ac:dyDescent="0.25">
      <c r="G82" s="19" t="s">
        <v>131</v>
      </c>
      <c r="H82" s="19" t="s">
        <v>132</v>
      </c>
      <c r="I82" s="19" t="s">
        <v>133</v>
      </c>
      <c r="J82" s="12" t="s">
        <v>87</v>
      </c>
      <c r="K82" s="19" t="s">
        <v>72</v>
      </c>
      <c r="L82" s="28">
        <v>4.8550000000000003E-2</v>
      </c>
      <c r="M82" s="31">
        <f>L82</f>
        <v>4.8550000000000003E-2</v>
      </c>
      <c r="N82" s="31">
        <f>M82</f>
        <v>4.8550000000000003E-2</v>
      </c>
      <c r="O82" s="31">
        <f>N82</f>
        <v>4.8550000000000003E-2</v>
      </c>
      <c r="P82" s="19">
        <v>5</v>
      </c>
      <c r="V82" s="19"/>
      <c r="W82" s="19"/>
      <c r="X82" s="54" t="str">
        <f>X81</f>
        <v>I-DMD-ONM-E0</v>
      </c>
      <c r="Y82" s="17" t="s">
        <v>144</v>
      </c>
      <c r="Z82" t="s">
        <v>141</v>
      </c>
      <c r="AA82" s="17" t="s">
        <v>132</v>
      </c>
      <c r="AB82" s="49">
        <f>-L82</f>
        <v>-4.8550000000000003E-2</v>
      </c>
      <c r="AC82" s="49">
        <f>-M82</f>
        <v>-4.8550000000000003E-2</v>
      </c>
      <c r="AD82" s="49">
        <f>-N82</f>
        <v>-4.8550000000000003E-2</v>
      </c>
      <c r="AE82" s="49">
        <f>-O82</f>
        <v>-4.8550000000000003E-2</v>
      </c>
      <c r="AF82" s="19"/>
    </row>
    <row r="83" spans="7:33" x14ac:dyDescent="0.25">
      <c r="G83" s="19" t="s">
        <v>131</v>
      </c>
      <c r="H83" s="19" t="s">
        <v>132</v>
      </c>
      <c r="I83" s="19" t="s">
        <v>133</v>
      </c>
      <c r="J83" s="12" t="s">
        <v>87</v>
      </c>
      <c r="K83" s="19" t="s">
        <v>78</v>
      </c>
      <c r="L83" s="28">
        <v>0.12726000000000001</v>
      </c>
      <c r="M83" s="27"/>
      <c r="N83" s="27"/>
      <c r="O83" s="27"/>
      <c r="P83" s="19">
        <v>5</v>
      </c>
      <c r="V83" s="19" t="s">
        <v>130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7:33" x14ac:dyDescent="0.25">
      <c r="G84" s="19" t="s">
        <v>131</v>
      </c>
      <c r="H84" s="19" t="s">
        <v>132</v>
      </c>
      <c r="I84" s="19" t="s">
        <v>133</v>
      </c>
      <c r="J84" s="12" t="s">
        <v>87</v>
      </c>
      <c r="K84" s="19" t="s">
        <v>81</v>
      </c>
      <c r="L84" s="28">
        <v>5.2499999999999995E-3</v>
      </c>
      <c r="M84" s="27"/>
      <c r="N84" s="27"/>
      <c r="O84" s="27"/>
      <c r="P84" s="19">
        <v>5</v>
      </c>
      <c r="V84" s="19" t="s">
        <v>130</v>
      </c>
    </row>
    <row r="85" spans="7:33" x14ac:dyDescent="0.25">
      <c r="G85" s="19" t="s">
        <v>131</v>
      </c>
      <c r="H85" s="19" t="s">
        <v>132</v>
      </c>
      <c r="I85" s="19" t="s">
        <v>133</v>
      </c>
      <c r="J85" s="12" t="s">
        <v>87</v>
      </c>
      <c r="K85" s="19" t="s">
        <v>88</v>
      </c>
      <c r="L85" s="28">
        <v>9.5879999999999993E-2</v>
      </c>
      <c r="M85" s="27"/>
      <c r="N85" s="27"/>
      <c r="O85" s="27"/>
      <c r="P85" s="19">
        <v>5</v>
      </c>
      <c r="V85" s="19" t="s">
        <v>130</v>
      </c>
    </row>
    <row r="86" spans="7:33" x14ac:dyDescent="0.25">
      <c r="G86" s="19" t="s">
        <v>131</v>
      </c>
      <c r="H86" s="19" t="s">
        <v>132</v>
      </c>
      <c r="I86" s="19" t="s">
        <v>133</v>
      </c>
      <c r="J86" s="12" t="s">
        <v>87</v>
      </c>
      <c r="K86" s="19" t="s">
        <v>89</v>
      </c>
      <c r="L86" s="28">
        <v>0.12894</v>
      </c>
      <c r="M86" s="27"/>
      <c r="N86" s="27"/>
      <c r="O86" s="27"/>
      <c r="P86" s="19">
        <v>5</v>
      </c>
      <c r="V86" s="19" t="s">
        <v>130</v>
      </c>
    </row>
    <row r="87" spans="7:33" x14ac:dyDescent="0.25">
      <c r="G87" s="19" t="s">
        <v>131</v>
      </c>
      <c r="H87" s="19" t="s">
        <v>132</v>
      </c>
      <c r="I87" s="19" t="s">
        <v>133</v>
      </c>
      <c r="J87" s="12" t="s">
        <v>87</v>
      </c>
      <c r="K87" s="19" t="s">
        <v>110</v>
      </c>
      <c r="L87" s="33">
        <v>0</v>
      </c>
      <c r="M87" s="35">
        <f>M78*R87</f>
        <v>2.0149999999999999E-4</v>
      </c>
      <c r="N87" s="35">
        <f>N78*S87</f>
        <v>1.2089999999999998E-3</v>
      </c>
      <c r="O87" s="35">
        <f>O78*T87</f>
        <v>2.0149999999999999E-3</v>
      </c>
      <c r="P87" s="19">
        <v>5</v>
      </c>
      <c r="R87" s="34">
        <v>0.05</v>
      </c>
      <c r="S87" s="34">
        <v>0.3</v>
      </c>
      <c r="T87" s="34">
        <v>0.5</v>
      </c>
      <c r="V87" s="19" t="s">
        <v>130</v>
      </c>
    </row>
    <row r="88" spans="7:33" x14ac:dyDescent="0.25">
      <c r="G88" s="19" t="s">
        <v>131</v>
      </c>
      <c r="H88" s="19" t="s">
        <v>132</v>
      </c>
      <c r="I88" s="19" t="s">
        <v>133</v>
      </c>
      <c r="J88" s="12" t="s">
        <v>87</v>
      </c>
      <c r="K88" s="19" t="s">
        <v>111</v>
      </c>
      <c r="L88" s="33">
        <v>0</v>
      </c>
      <c r="M88" s="35">
        <f>M80*R88</f>
        <v>3.5119999999999999E-3</v>
      </c>
      <c r="N88" s="35">
        <f>N80*S88</f>
        <v>2.1071999999999997E-2</v>
      </c>
      <c r="O88" s="35">
        <f>O80*T88</f>
        <v>3.5119999999999998E-2</v>
      </c>
      <c r="P88" s="19">
        <v>5</v>
      </c>
      <c r="R88" s="34">
        <v>0.05</v>
      </c>
      <c r="S88" s="34">
        <v>0.3</v>
      </c>
      <c r="T88" s="34">
        <v>0.5</v>
      </c>
      <c r="V88" s="19" t="s">
        <v>130</v>
      </c>
    </row>
    <row r="89" spans="7:33" x14ac:dyDescent="0.25">
      <c r="G89" s="16" t="s">
        <v>131</v>
      </c>
      <c r="H89" s="16" t="s">
        <v>132</v>
      </c>
      <c r="I89" s="16" t="s">
        <v>133</v>
      </c>
      <c r="J89" s="14" t="s">
        <v>87</v>
      </c>
      <c r="K89" s="16" t="s">
        <v>80</v>
      </c>
      <c r="L89" s="32">
        <v>0</v>
      </c>
      <c r="M89" s="36">
        <f>M82*R89</f>
        <v>2.4275000000000004E-3</v>
      </c>
      <c r="N89" s="36">
        <f>N82*S89</f>
        <v>1.4565E-2</v>
      </c>
      <c r="O89" s="36">
        <f>O82*T89</f>
        <v>2.4275000000000001E-2</v>
      </c>
      <c r="P89" s="16">
        <v>5</v>
      </c>
      <c r="R89" s="34">
        <v>0.05</v>
      </c>
      <c r="S89" s="34">
        <v>0.3</v>
      </c>
      <c r="T89" s="34">
        <v>0.5</v>
      </c>
      <c r="V89" s="19" t="s">
        <v>130</v>
      </c>
      <c r="Z89" s="16"/>
    </row>
    <row r="90" spans="7:33" x14ac:dyDescent="0.25">
      <c r="G90" s="20" t="s">
        <v>104</v>
      </c>
      <c r="H90" s="20"/>
      <c r="I90" s="20"/>
      <c r="J90" s="20" t="s">
        <v>120</v>
      </c>
      <c r="K90" s="20"/>
      <c r="L90" s="29"/>
      <c r="M90" s="20"/>
      <c r="N90" s="20"/>
      <c r="O90" s="20"/>
      <c r="P90" s="20"/>
      <c r="V90" s="43" t="str">
        <f>G90</f>
        <v>*Basic metals and fabricated metal products demand process</v>
      </c>
      <c r="W90" s="47"/>
      <c r="X90" s="47"/>
      <c r="Y90" s="47"/>
      <c r="Z90" s="44"/>
      <c r="AA90" s="47"/>
      <c r="AB90" s="48"/>
      <c r="AC90" s="48"/>
      <c r="AD90" s="48"/>
      <c r="AE90" s="48"/>
      <c r="AF90" s="47"/>
      <c r="AG90" s="47"/>
    </row>
    <row r="91" spans="7:33" x14ac:dyDescent="0.25">
      <c r="G91" s="19" t="s">
        <v>131</v>
      </c>
      <c r="H91" s="19" t="s">
        <v>132</v>
      </c>
      <c r="I91" s="19" t="s">
        <v>133</v>
      </c>
      <c r="J91" t="s">
        <v>90</v>
      </c>
      <c r="K91" t="s">
        <v>65</v>
      </c>
      <c r="L91" s="28">
        <v>3.2000000000000003E-4</v>
      </c>
      <c r="M91" s="27"/>
      <c r="N91" s="27"/>
      <c r="O91" s="27"/>
      <c r="P91" s="19">
        <v>5</v>
      </c>
      <c r="V91" s="17" t="str">
        <f>"UC_Mitigation_"&amp;$J$90&amp;"_MaxShare_KER-BKE"</f>
        <v>UC_Mitigation_IMAP_MaxShare_KER-BKE</v>
      </c>
      <c r="W91" s="17" t="str">
        <f>"Maximum share of kerosene and Biokerosene in "&amp;$J$90</f>
        <v>Maximum share of kerosene and Biokerosene in IMAP</v>
      </c>
      <c r="X91" s="41" t="str">
        <f>J91</f>
        <v>I-DMD-MAP-E0</v>
      </c>
      <c r="Y91" s="17" t="s">
        <v>139</v>
      </c>
      <c r="Z91" t="s">
        <v>141</v>
      </c>
      <c r="AA91" s="41" t="str">
        <f>$AA$20</f>
        <v>UP</v>
      </c>
      <c r="AB91" s="50">
        <f>1+AB92</f>
        <v>0.99838000000000005</v>
      </c>
      <c r="AC91" s="50">
        <f t="shared" ref="AC91" si="57">1+AC92</f>
        <v>0.99838000000000005</v>
      </c>
      <c r="AD91" s="50">
        <f t="shared" ref="AD91" si="58">1+AD92</f>
        <v>0.99838000000000005</v>
      </c>
      <c r="AE91" s="50">
        <f t="shared" ref="AE91" si="59">1+AE92</f>
        <v>0.99838000000000005</v>
      </c>
      <c r="AF91" s="39">
        <v>0</v>
      </c>
      <c r="AG91" s="39">
        <v>5</v>
      </c>
    </row>
    <row r="92" spans="7:33" x14ac:dyDescent="0.25">
      <c r="G92" s="19" t="s">
        <v>131</v>
      </c>
      <c r="H92" s="19" t="s">
        <v>132</v>
      </c>
      <c r="I92" s="19" t="s">
        <v>133</v>
      </c>
      <c r="J92" t="s">
        <v>90</v>
      </c>
      <c r="K92" t="s">
        <v>67</v>
      </c>
      <c r="L92" s="28">
        <v>1.6200000000000001E-3</v>
      </c>
      <c r="M92" s="31">
        <f>L92</f>
        <v>1.6200000000000001E-3</v>
      </c>
      <c r="N92" s="31">
        <f>M92</f>
        <v>1.6200000000000001E-3</v>
      </c>
      <c r="O92" s="31">
        <f>N92</f>
        <v>1.6200000000000001E-3</v>
      </c>
      <c r="P92" s="19">
        <v>5</v>
      </c>
      <c r="X92" s="41" t="str">
        <f>X91</f>
        <v>I-DMD-MAP-E0</v>
      </c>
      <c r="Y92" s="17" t="s">
        <v>143</v>
      </c>
      <c r="Z92" t="s">
        <v>141</v>
      </c>
      <c r="AA92" s="41" t="str">
        <f>$AA$20</f>
        <v>UP</v>
      </c>
      <c r="AB92" s="49">
        <f>-L92</f>
        <v>-1.6200000000000001E-3</v>
      </c>
      <c r="AC92" s="49">
        <f>-M92</f>
        <v>-1.6200000000000001E-3</v>
      </c>
      <c r="AD92" s="49">
        <f>-N92</f>
        <v>-1.6200000000000001E-3</v>
      </c>
      <c r="AE92" s="49">
        <f>-O92</f>
        <v>-1.6200000000000001E-3</v>
      </c>
    </row>
    <row r="93" spans="7:33" x14ac:dyDescent="0.25">
      <c r="G93" s="19" t="s">
        <v>131</v>
      </c>
      <c r="H93" s="19" t="s">
        <v>132</v>
      </c>
      <c r="I93" s="19" t="s">
        <v>133</v>
      </c>
      <c r="J93" t="s">
        <v>90</v>
      </c>
      <c r="K93" t="s">
        <v>68</v>
      </c>
      <c r="L93" s="28">
        <v>2.2300000000000002E-3</v>
      </c>
      <c r="M93" s="27"/>
      <c r="N93" s="27"/>
      <c r="O93" s="27"/>
      <c r="P93" s="19">
        <v>5</v>
      </c>
      <c r="V93" s="17" t="str">
        <f>"UC_Mitigation_"&amp;J90&amp;"_MaxShare_DST-BDS"</f>
        <v>UC_Mitigation_IMAP_MaxShare_DST-BDS</v>
      </c>
      <c r="W93" s="17" t="str">
        <f>"Maximum share of Diesel and Biodiesel in "&amp;$J$90</f>
        <v>Maximum share of Diesel and Biodiesel in IMAP</v>
      </c>
      <c r="X93" s="41" t="str">
        <f t="shared" ref="X93:X96" si="60">X92</f>
        <v>I-DMD-MAP-E0</v>
      </c>
      <c r="Y93" s="17" t="str">
        <f>Y91</f>
        <v>IND*</v>
      </c>
      <c r="Z93" t="s">
        <v>141</v>
      </c>
      <c r="AA93" s="41" t="str">
        <f>$AA$20</f>
        <v>UP</v>
      </c>
      <c r="AB93" s="50">
        <f>1+AB94</f>
        <v>0.99285999999999996</v>
      </c>
      <c r="AC93" s="50">
        <f t="shared" ref="AC93" si="61">1+AC94</f>
        <v>0.99285999999999996</v>
      </c>
      <c r="AD93" s="50">
        <f t="shared" ref="AD93" si="62">1+AD94</f>
        <v>0.99285999999999996</v>
      </c>
      <c r="AE93" s="50">
        <f t="shared" ref="AE93" si="63">1+AE94</f>
        <v>0.99285999999999996</v>
      </c>
      <c r="AF93" s="39">
        <v>0</v>
      </c>
      <c r="AG93" s="39">
        <v>5</v>
      </c>
    </row>
    <row r="94" spans="7:33" x14ac:dyDescent="0.25">
      <c r="G94" s="19" t="s">
        <v>131</v>
      </c>
      <c r="H94" s="19" t="s">
        <v>132</v>
      </c>
      <c r="I94" s="19" t="s">
        <v>133</v>
      </c>
      <c r="J94" t="s">
        <v>90</v>
      </c>
      <c r="K94" t="s">
        <v>69</v>
      </c>
      <c r="L94" s="28">
        <v>7.3099999999999997E-3</v>
      </c>
      <c r="M94" s="27"/>
      <c r="N94" s="27"/>
      <c r="O94" s="27"/>
      <c r="P94" s="19">
        <v>5</v>
      </c>
      <c r="X94" s="41" t="str">
        <f t="shared" si="60"/>
        <v>I-DMD-MAP-E0</v>
      </c>
      <c r="Y94" s="17" t="s">
        <v>142</v>
      </c>
      <c r="Z94" t="s">
        <v>141</v>
      </c>
      <c r="AA94" s="41" t="str">
        <f>$AA$20</f>
        <v>UP</v>
      </c>
      <c r="AB94" s="49">
        <f>-L95</f>
        <v>-7.1399999999999996E-3</v>
      </c>
      <c r="AC94" s="49">
        <f>-M95</f>
        <v>-7.1399999999999996E-3</v>
      </c>
      <c r="AD94" s="49">
        <f>-N95</f>
        <v>-7.1399999999999996E-3</v>
      </c>
      <c r="AE94" s="49">
        <f>-O95</f>
        <v>-7.1399999999999996E-3</v>
      </c>
    </row>
    <row r="95" spans="7:33" x14ac:dyDescent="0.25">
      <c r="G95" s="19" t="s">
        <v>131</v>
      </c>
      <c r="H95" s="19" t="s">
        <v>132</v>
      </c>
      <c r="I95" s="19" t="s">
        <v>133</v>
      </c>
      <c r="J95" t="s">
        <v>90</v>
      </c>
      <c r="K95" t="s">
        <v>70</v>
      </c>
      <c r="L95" s="28">
        <v>7.1399999999999996E-3</v>
      </c>
      <c r="M95" s="31">
        <f t="shared" ref="M95:O96" si="64">L95</f>
        <v>7.1399999999999996E-3</v>
      </c>
      <c r="N95" s="31">
        <f t="shared" si="64"/>
        <v>7.1399999999999996E-3</v>
      </c>
      <c r="O95" s="31">
        <f t="shared" si="64"/>
        <v>7.1399999999999996E-3</v>
      </c>
      <c r="P95" s="19">
        <v>5</v>
      </c>
      <c r="V95" s="17" t="str">
        <f>"UC_Mitigation_"&amp;$J$90&amp;"_MaxShare_GAS-BGS"</f>
        <v>UC_Mitigation_IMAP_MaxShare_GAS-BGS</v>
      </c>
      <c r="W95" s="17" t="str">
        <f>"Maximum share of Gas and Biogas in "&amp;$J$90</f>
        <v>Maximum share of Gas and Biogas in IMAP</v>
      </c>
      <c r="X95" s="41" t="str">
        <f t="shared" si="60"/>
        <v>I-DMD-MAP-E0</v>
      </c>
      <c r="Y95" s="17" t="str">
        <f>Y93</f>
        <v>IND*</v>
      </c>
      <c r="Z95" t="s">
        <v>141</v>
      </c>
      <c r="AA95" s="17" t="s">
        <v>132</v>
      </c>
      <c r="AB95" s="50">
        <f>1+AB96</f>
        <v>0.12429000000000001</v>
      </c>
      <c r="AC95" s="50">
        <f t="shared" ref="AC95" si="65">1+AC96</f>
        <v>0.12429000000000001</v>
      </c>
      <c r="AD95" s="50">
        <f t="shared" ref="AD95" si="66">1+AD96</f>
        <v>0.12429000000000001</v>
      </c>
      <c r="AE95" s="50">
        <f t="shared" ref="AE95" si="67">1+AE96</f>
        <v>0.12429000000000001</v>
      </c>
      <c r="AF95" s="39">
        <v>0</v>
      </c>
      <c r="AG95" s="39">
        <v>5</v>
      </c>
    </row>
    <row r="96" spans="7:33" x14ac:dyDescent="0.25">
      <c r="G96" s="19" t="s">
        <v>131</v>
      </c>
      <c r="H96" s="19" t="s">
        <v>132</v>
      </c>
      <c r="I96" s="19" t="s">
        <v>133</v>
      </c>
      <c r="J96" t="s">
        <v>90</v>
      </c>
      <c r="K96" t="s">
        <v>72</v>
      </c>
      <c r="L96" s="28">
        <v>0.87570999999999999</v>
      </c>
      <c r="M96" s="31">
        <f t="shared" si="64"/>
        <v>0.87570999999999999</v>
      </c>
      <c r="N96" s="31">
        <f t="shared" si="64"/>
        <v>0.87570999999999999</v>
      </c>
      <c r="O96" s="31">
        <f t="shared" si="64"/>
        <v>0.87570999999999999</v>
      </c>
      <c r="P96" s="19">
        <v>5</v>
      </c>
      <c r="V96" s="19"/>
      <c r="X96" s="41" t="str">
        <f t="shared" si="60"/>
        <v>I-DMD-MAP-E0</v>
      </c>
      <c r="Y96" s="17" t="s">
        <v>144</v>
      </c>
      <c r="Z96" t="s">
        <v>141</v>
      </c>
      <c r="AA96" s="17" t="s">
        <v>132</v>
      </c>
      <c r="AB96" s="49">
        <f>-L96</f>
        <v>-0.87570999999999999</v>
      </c>
      <c r="AC96" s="49">
        <f>-M96</f>
        <v>-0.87570999999999999</v>
      </c>
      <c r="AD96" s="49">
        <f>-N96</f>
        <v>-0.87570999999999999</v>
      </c>
      <c r="AE96" s="49">
        <f>-O96</f>
        <v>-0.87570999999999999</v>
      </c>
    </row>
    <row r="97" spans="7:33" x14ac:dyDescent="0.25">
      <c r="G97" s="19" t="s">
        <v>131</v>
      </c>
      <c r="H97" s="19" t="s">
        <v>132</v>
      </c>
      <c r="I97" s="19" t="s">
        <v>133</v>
      </c>
      <c r="J97" t="s">
        <v>90</v>
      </c>
      <c r="K97" t="s">
        <v>78</v>
      </c>
      <c r="L97" s="28">
        <v>0.1057</v>
      </c>
      <c r="M97" s="27"/>
      <c r="N97" s="27"/>
      <c r="O97" s="27"/>
      <c r="P97" s="19">
        <v>5</v>
      </c>
      <c r="V97" s="19" t="s">
        <v>130</v>
      </c>
    </row>
    <row r="98" spans="7:33" x14ac:dyDescent="0.25">
      <c r="G98" s="19" t="s">
        <v>131</v>
      </c>
      <c r="H98" s="19" t="s">
        <v>132</v>
      </c>
      <c r="I98" s="19" t="s">
        <v>133</v>
      </c>
      <c r="J98" t="s">
        <v>90</v>
      </c>
      <c r="K98" s="19" t="s">
        <v>110</v>
      </c>
      <c r="L98" s="33">
        <v>0</v>
      </c>
      <c r="M98" s="35">
        <f>M92*R98</f>
        <v>8.1000000000000017E-5</v>
      </c>
      <c r="N98" s="35">
        <f>N92*S98</f>
        <v>4.86E-4</v>
      </c>
      <c r="O98" s="35">
        <f>O92*T98</f>
        <v>8.1000000000000006E-4</v>
      </c>
      <c r="P98" s="19">
        <v>5</v>
      </c>
      <c r="R98" s="34">
        <v>0.05</v>
      </c>
      <c r="S98" s="34">
        <v>0.3</v>
      </c>
      <c r="T98" s="34">
        <v>0.5</v>
      </c>
      <c r="V98" s="19" t="s">
        <v>130</v>
      </c>
    </row>
    <row r="99" spans="7:33" x14ac:dyDescent="0.25">
      <c r="G99" s="19" t="s">
        <v>131</v>
      </c>
      <c r="H99" s="19" t="s">
        <v>132</v>
      </c>
      <c r="I99" s="19" t="s">
        <v>133</v>
      </c>
      <c r="J99" t="s">
        <v>90</v>
      </c>
      <c r="K99" s="19" t="s">
        <v>111</v>
      </c>
      <c r="L99" s="33">
        <v>0</v>
      </c>
      <c r="M99" s="35">
        <f t="shared" ref="M99:O100" si="68">M95*R99</f>
        <v>3.57E-4</v>
      </c>
      <c r="N99" s="35">
        <f t="shared" si="68"/>
        <v>2.1419999999999998E-3</v>
      </c>
      <c r="O99" s="35">
        <f t="shared" si="68"/>
        <v>3.5699999999999998E-3</v>
      </c>
      <c r="P99" s="19">
        <v>5</v>
      </c>
      <c r="R99" s="34">
        <v>0.05</v>
      </c>
      <c r="S99" s="34">
        <v>0.3</v>
      </c>
      <c r="T99" s="34">
        <v>0.5</v>
      </c>
      <c r="V99" s="19" t="s">
        <v>130</v>
      </c>
    </row>
    <row r="100" spans="7:33" x14ac:dyDescent="0.25">
      <c r="G100" s="16" t="s">
        <v>131</v>
      </c>
      <c r="H100" s="16" t="s">
        <v>132</v>
      </c>
      <c r="I100" s="16" t="s">
        <v>133</v>
      </c>
      <c r="J100" s="16" t="s">
        <v>90</v>
      </c>
      <c r="K100" s="16" t="s">
        <v>80</v>
      </c>
      <c r="L100" s="32">
        <v>0</v>
      </c>
      <c r="M100" s="36">
        <f t="shared" si="68"/>
        <v>4.3785500000000005E-2</v>
      </c>
      <c r="N100" s="36">
        <f t="shared" si="68"/>
        <v>0.26271299999999997</v>
      </c>
      <c r="O100" s="36">
        <f t="shared" si="68"/>
        <v>0.43785499999999999</v>
      </c>
      <c r="P100" s="16">
        <v>5</v>
      </c>
      <c r="R100" s="34">
        <v>0.05</v>
      </c>
      <c r="S100" s="34">
        <v>0.3</v>
      </c>
      <c r="T100" s="34">
        <v>0.5</v>
      </c>
      <c r="V100" s="19" t="s">
        <v>130</v>
      </c>
      <c r="Z100" s="16"/>
    </row>
    <row r="101" spans="7:33" x14ac:dyDescent="0.25">
      <c r="G101" s="20" t="s">
        <v>105</v>
      </c>
      <c r="H101" s="20"/>
      <c r="I101" s="20"/>
      <c r="J101" s="20" t="s">
        <v>121</v>
      </c>
      <c r="K101" s="20"/>
      <c r="L101" s="29"/>
      <c r="M101" s="20"/>
      <c r="N101" s="20"/>
      <c r="O101" s="20"/>
      <c r="P101" s="20"/>
      <c r="V101" s="43" t="str">
        <f>G101</f>
        <v>*Machinery and equipment n.e.c. demand process</v>
      </c>
      <c r="W101" s="47"/>
      <c r="X101" s="47"/>
      <c r="Y101" s="47"/>
      <c r="Z101" s="44"/>
      <c r="AA101" s="47"/>
      <c r="AB101" s="48"/>
      <c r="AC101" s="48"/>
      <c r="AD101" s="48"/>
      <c r="AE101" s="48"/>
      <c r="AF101" s="47"/>
      <c r="AG101" s="47"/>
    </row>
    <row r="102" spans="7:33" x14ac:dyDescent="0.25">
      <c r="G102" s="19" t="s">
        <v>131</v>
      </c>
      <c r="H102" s="19" t="s">
        <v>132</v>
      </c>
      <c r="I102" s="19" t="s">
        <v>133</v>
      </c>
      <c r="J102" t="s">
        <v>91</v>
      </c>
      <c r="K102" t="s">
        <v>67</v>
      </c>
      <c r="L102" s="28">
        <v>6.8499999999999993E-3</v>
      </c>
      <c r="M102" s="31">
        <f>L102</f>
        <v>6.8499999999999993E-3</v>
      </c>
      <c r="N102" s="31">
        <f>M102</f>
        <v>6.8499999999999993E-3</v>
      </c>
      <c r="O102" s="31">
        <f>N102</f>
        <v>6.8499999999999993E-3</v>
      </c>
      <c r="P102" s="19">
        <v>5</v>
      </c>
      <c r="V102" s="17" t="str">
        <f>"UC_Mitigation_"&amp;$J$101&amp;"_MaxShare_KER-BKE"</f>
        <v>UC_Mitigation_IMAE_MaxShare_KER-BKE</v>
      </c>
      <c r="W102" s="17" t="str">
        <f>"Maximum share of kerosene and Biokerosene in "&amp;$J$101</f>
        <v>Maximum share of kerosene and Biokerosene in IMAE</v>
      </c>
      <c r="X102" s="12" t="str">
        <f>J102</f>
        <v>I-DMD-MAE-E0</v>
      </c>
      <c r="Y102" s="17" t="s">
        <v>139</v>
      </c>
      <c r="Z102" t="s">
        <v>141</v>
      </c>
      <c r="AA102" s="41" t="str">
        <f>$AA$20</f>
        <v>UP</v>
      </c>
      <c r="AB102" s="50">
        <f>1+AB103</f>
        <v>0.99314999999999998</v>
      </c>
      <c r="AC102" s="50">
        <f t="shared" ref="AC102" si="69">1+AC103</f>
        <v>0.99314999999999998</v>
      </c>
      <c r="AD102" s="50">
        <f t="shared" ref="AD102" si="70">1+AD103</f>
        <v>0.99314999999999998</v>
      </c>
      <c r="AE102" s="50">
        <f t="shared" ref="AE102" si="71">1+AE103</f>
        <v>0.99314999999999998</v>
      </c>
      <c r="AF102" s="39">
        <v>0</v>
      </c>
      <c r="AG102" s="39">
        <v>5</v>
      </c>
    </row>
    <row r="103" spans="7:33" x14ac:dyDescent="0.25">
      <c r="G103" s="19" t="s">
        <v>131</v>
      </c>
      <c r="H103" s="19" t="s">
        <v>132</v>
      </c>
      <c r="I103" s="19" t="s">
        <v>133</v>
      </c>
      <c r="J103" t="s">
        <v>91</v>
      </c>
      <c r="K103" t="s">
        <v>69</v>
      </c>
      <c r="L103" s="28">
        <v>6.7339999999999997E-2</v>
      </c>
      <c r="M103" s="27"/>
      <c r="N103" s="27"/>
      <c r="O103" s="27"/>
      <c r="P103" s="19">
        <v>5</v>
      </c>
      <c r="X103" s="41" t="str">
        <f>X102</f>
        <v>I-DMD-MAE-E0</v>
      </c>
      <c r="Y103" s="17" t="s">
        <v>143</v>
      </c>
      <c r="Z103" t="s">
        <v>141</v>
      </c>
      <c r="AA103" s="41" t="str">
        <f>$AA$20</f>
        <v>UP</v>
      </c>
      <c r="AB103" s="49">
        <f>-L102</f>
        <v>-6.8499999999999993E-3</v>
      </c>
      <c r="AC103" s="49">
        <f>-M102</f>
        <v>-6.8499999999999993E-3</v>
      </c>
      <c r="AD103" s="49">
        <f>-N102</f>
        <v>-6.8499999999999993E-3</v>
      </c>
      <c r="AE103" s="49">
        <f>-O102</f>
        <v>-6.8499999999999993E-3</v>
      </c>
    </row>
    <row r="104" spans="7:33" x14ac:dyDescent="0.25">
      <c r="G104" s="19" t="s">
        <v>131</v>
      </c>
      <c r="H104" s="19" t="s">
        <v>132</v>
      </c>
      <c r="I104" s="19" t="s">
        <v>133</v>
      </c>
      <c r="J104" t="s">
        <v>91</v>
      </c>
      <c r="K104" t="s">
        <v>70</v>
      </c>
      <c r="L104" s="28">
        <v>6.9239999999999996E-2</v>
      </c>
      <c r="M104" s="31">
        <f t="shared" ref="M104:O105" si="72">L104</f>
        <v>6.9239999999999996E-2</v>
      </c>
      <c r="N104" s="31">
        <f t="shared" si="72"/>
        <v>6.9239999999999996E-2</v>
      </c>
      <c r="O104" s="31">
        <f t="shared" si="72"/>
        <v>6.9239999999999996E-2</v>
      </c>
      <c r="P104" s="19">
        <v>5</v>
      </c>
      <c r="V104" s="17" t="str">
        <f>"UC_Mitigation_"&amp;$J$101&amp;"_MaxShare_DST-BDS"</f>
        <v>UC_Mitigation_IMAE_MaxShare_DST-BDS</v>
      </c>
      <c r="W104" s="17" t="str">
        <f>"Maximum share of Diesel and Biodiesel in "&amp;$J$101</f>
        <v>Maximum share of Diesel and Biodiesel in IMAE</v>
      </c>
      <c r="X104" s="41" t="str">
        <f t="shared" ref="X104:X107" si="73">X103</f>
        <v>I-DMD-MAE-E0</v>
      </c>
      <c r="Y104" s="17" t="str">
        <f>Y102</f>
        <v>IND*</v>
      </c>
      <c r="Z104" t="s">
        <v>141</v>
      </c>
      <c r="AA104" s="41" t="str">
        <f>$AA$20</f>
        <v>UP</v>
      </c>
      <c r="AB104" s="50">
        <f>1+AB105</f>
        <v>0.93076000000000003</v>
      </c>
      <c r="AC104" s="50">
        <f t="shared" ref="AC104" si="74">1+AC105</f>
        <v>0.93076000000000003</v>
      </c>
      <c r="AD104" s="50">
        <f t="shared" ref="AD104" si="75">1+AD105</f>
        <v>0.93076000000000003</v>
      </c>
      <c r="AE104" s="50">
        <f t="shared" ref="AE104" si="76">1+AE105</f>
        <v>0.93076000000000003</v>
      </c>
      <c r="AF104" s="39">
        <v>0</v>
      </c>
      <c r="AG104" s="39">
        <v>5</v>
      </c>
    </row>
    <row r="105" spans="7:33" x14ac:dyDescent="0.25">
      <c r="G105" s="19" t="s">
        <v>131</v>
      </c>
      <c r="H105" s="19" t="s">
        <v>132</v>
      </c>
      <c r="I105" s="19" t="s">
        <v>133</v>
      </c>
      <c r="J105" t="s">
        <v>91</v>
      </c>
      <c r="K105" t="s">
        <v>72</v>
      </c>
      <c r="L105" s="28">
        <v>0.25886999999999999</v>
      </c>
      <c r="M105" s="31">
        <f t="shared" si="72"/>
        <v>0.25886999999999999</v>
      </c>
      <c r="N105" s="31">
        <f t="shared" si="72"/>
        <v>0.25886999999999999</v>
      </c>
      <c r="O105" s="31">
        <f t="shared" si="72"/>
        <v>0.25886999999999999</v>
      </c>
      <c r="P105" s="19">
        <v>5</v>
      </c>
      <c r="X105" s="41" t="str">
        <f t="shared" si="73"/>
        <v>I-DMD-MAE-E0</v>
      </c>
      <c r="Y105" s="17" t="s">
        <v>142</v>
      </c>
      <c r="Z105" t="s">
        <v>141</v>
      </c>
      <c r="AA105" s="41" t="str">
        <f>$AA$20</f>
        <v>UP</v>
      </c>
      <c r="AB105" s="49">
        <f>-L104</f>
        <v>-6.9239999999999996E-2</v>
      </c>
      <c r="AC105" s="49">
        <f>-M104</f>
        <v>-6.9239999999999996E-2</v>
      </c>
      <c r="AD105" s="49">
        <f>-N104</f>
        <v>-6.9239999999999996E-2</v>
      </c>
      <c r="AE105" s="49">
        <f>-O104</f>
        <v>-6.9239999999999996E-2</v>
      </c>
    </row>
    <row r="106" spans="7:33" x14ac:dyDescent="0.25">
      <c r="G106" s="19" t="s">
        <v>131</v>
      </c>
      <c r="H106" s="19" t="s">
        <v>132</v>
      </c>
      <c r="I106" s="19" t="s">
        <v>133</v>
      </c>
      <c r="J106" t="s">
        <v>91</v>
      </c>
      <c r="K106" t="s">
        <v>78</v>
      </c>
      <c r="L106" s="28">
        <v>0.59772999999999998</v>
      </c>
      <c r="M106" s="27"/>
      <c r="N106" s="27"/>
      <c r="O106" s="27"/>
      <c r="P106" s="19">
        <v>5</v>
      </c>
      <c r="V106" s="17" t="str">
        <f>"UC_Mitigation_"&amp;$J$101&amp;"_MaxShare_GAS-BGS"</f>
        <v>UC_Mitigation_IMAE_MaxShare_GAS-BGS</v>
      </c>
      <c r="W106" s="17" t="str">
        <f>"Maximum share of Gas and Biogas in "&amp;$J$101</f>
        <v>Maximum share of Gas and Biogas in IMAE</v>
      </c>
      <c r="X106" s="41" t="str">
        <f t="shared" si="73"/>
        <v>I-DMD-MAE-E0</v>
      </c>
      <c r="Y106" s="17" t="str">
        <f>Y104</f>
        <v>IND*</v>
      </c>
      <c r="Z106" t="s">
        <v>141</v>
      </c>
      <c r="AA106" s="17" t="s">
        <v>132</v>
      </c>
      <c r="AB106" s="50">
        <f>1+AB107</f>
        <v>0.74113000000000007</v>
      </c>
      <c r="AC106" s="50">
        <f t="shared" ref="AC106" si="77">1+AC107</f>
        <v>0.74113000000000007</v>
      </c>
      <c r="AD106" s="50">
        <f t="shared" ref="AD106" si="78">1+AD107</f>
        <v>0.74113000000000007</v>
      </c>
      <c r="AE106" s="50">
        <f t="shared" ref="AE106" si="79">1+AE107</f>
        <v>0.74113000000000007</v>
      </c>
      <c r="AF106" s="39">
        <v>0</v>
      </c>
      <c r="AG106" s="39">
        <v>5</v>
      </c>
    </row>
    <row r="107" spans="7:33" x14ac:dyDescent="0.25">
      <c r="G107" s="19" t="s">
        <v>131</v>
      </c>
      <c r="H107" s="19" t="s">
        <v>132</v>
      </c>
      <c r="I107" s="19" t="s">
        <v>133</v>
      </c>
      <c r="J107" t="s">
        <v>91</v>
      </c>
      <c r="K107" s="19" t="s">
        <v>110</v>
      </c>
      <c r="L107" s="33">
        <v>0</v>
      </c>
      <c r="M107" s="35">
        <f>M102*R107</f>
        <v>3.4249999999999998E-4</v>
      </c>
      <c r="N107" s="35">
        <f>N102*S107</f>
        <v>2.0549999999999995E-3</v>
      </c>
      <c r="O107" s="35">
        <f>O102*T107</f>
        <v>3.4249999999999997E-3</v>
      </c>
      <c r="P107" s="19">
        <v>5</v>
      </c>
      <c r="R107" s="34">
        <v>0.05</v>
      </c>
      <c r="S107" s="34">
        <v>0.3</v>
      </c>
      <c r="T107" s="34">
        <v>0.5</v>
      </c>
      <c r="V107" s="19"/>
      <c r="W107" s="19"/>
      <c r="X107" s="41" t="str">
        <f t="shared" si="73"/>
        <v>I-DMD-MAE-E0</v>
      </c>
      <c r="Y107" s="17" t="s">
        <v>144</v>
      </c>
      <c r="Z107" t="s">
        <v>141</v>
      </c>
      <c r="AA107" s="17" t="s">
        <v>132</v>
      </c>
      <c r="AB107" s="49">
        <f>-L105</f>
        <v>-0.25886999999999999</v>
      </c>
      <c r="AC107" s="49">
        <f>-M105</f>
        <v>-0.25886999999999999</v>
      </c>
      <c r="AD107" s="49">
        <f>-N105</f>
        <v>-0.25886999999999999</v>
      </c>
      <c r="AE107" s="49">
        <f>-O105</f>
        <v>-0.25886999999999999</v>
      </c>
    </row>
    <row r="108" spans="7:33" x14ac:dyDescent="0.25">
      <c r="G108" s="19" t="s">
        <v>131</v>
      </c>
      <c r="H108" s="19" t="s">
        <v>132</v>
      </c>
      <c r="I108" s="19" t="s">
        <v>133</v>
      </c>
      <c r="J108" t="s">
        <v>91</v>
      </c>
      <c r="K108" s="19" t="s">
        <v>111</v>
      </c>
      <c r="L108" s="33">
        <v>0</v>
      </c>
      <c r="M108" s="35">
        <f t="shared" ref="M108:O109" si="80">M104*R108</f>
        <v>3.4619999999999998E-3</v>
      </c>
      <c r="N108" s="35">
        <f t="shared" si="80"/>
        <v>2.0771999999999999E-2</v>
      </c>
      <c r="O108" s="35">
        <f t="shared" si="80"/>
        <v>3.4619999999999998E-2</v>
      </c>
      <c r="P108" s="19">
        <v>5</v>
      </c>
      <c r="R108" s="34">
        <v>0.05</v>
      </c>
      <c r="S108" s="34">
        <v>0.3</v>
      </c>
      <c r="T108" s="34">
        <v>0.5</v>
      </c>
      <c r="V108" t="s">
        <v>130</v>
      </c>
    </row>
    <row r="109" spans="7:33" x14ac:dyDescent="0.25">
      <c r="G109" s="16" t="s">
        <v>131</v>
      </c>
      <c r="H109" s="16" t="s">
        <v>132</v>
      </c>
      <c r="I109" s="16" t="s">
        <v>133</v>
      </c>
      <c r="J109" s="16" t="s">
        <v>91</v>
      </c>
      <c r="K109" s="16" t="s">
        <v>80</v>
      </c>
      <c r="L109" s="32">
        <v>0</v>
      </c>
      <c r="M109" s="36">
        <f t="shared" si="80"/>
        <v>1.29435E-2</v>
      </c>
      <c r="N109" s="36">
        <f t="shared" si="80"/>
        <v>7.7660999999999994E-2</v>
      </c>
      <c r="O109" s="36">
        <f t="shared" si="80"/>
        <v>0.12943499999999999</v>
      </c>
      <c r="P109" s="16">
        <v>5</v>
      </c>
      <c r="R109" s="34">
        <v>0.05</v>
      </c>
      <c r="S109" s="34">
        <v>0.3</v>
      </c>
      <c r="T109" s="34">
        <v>0.5</v>
      </c>
      <c r="V109" t="s">
        <v>130</v>
      </c>
      <c r="Z109" s="16"/>
    </row>
    <row r="110" spans="7:33" x14ac:dyDescent="0.25">
      <c r="G110" s="20" t="s">
        <v>106</v>
      </c>
      <c r="H110" s="20"/>
      <c r="I110" s="20"/>
      <c r="J110" s="20" t="s">
        <v>122</v>
      </c>
      <c r="K110" s="20"/>
      <c r="L110" s="29"/>
      <c r="M110" s="20"/>
      <c r="N110" s="20"/>
      <c r="O110" s="20"/>
      <c r="P110" s="20"/>
      <c r="V110" s="43" t="str">
        <f>G110</f>
        <v>*Electrical and optical equipment demand process</v>
      </c>
      <c r="W110" s="47"/>
      <c r="X110" s="47"/>
      <c r="Y110" s="47"/>
      <c r="Z110" s="44"/>
      <c r="AA110" s="47"/>
      <c r="AB110" s="48"/>
      <c r="AC110" s="48"/>
      <c r="AD110" s="48"/>
      <c r="AE110" s="48"/>
      <c r="AF110" s="47"/>
      <c r="AG110" s="47"/>
    </row>
    <row r="111" spans="7:33" x14ac:dyDescent="0.25">
      <c r="G111" s="19" t="s">
        <v>131</v>
      </c>
      <c r="H111" s="19" t="s">
        <v>132</v>
      </c>
      <c r="I111" s="19" t="s">
        <v>133</v>
      </c>
      <c r="J111" t="s">
        <v>92</v>
      </c>
      <c r="K111" t="s">
        <v>67</v>
      </c>
      <c r="L111" s="28">
        <v>4.4199999999999995E-3</v>
      </c>
      <c r="M111" s="31">
        <f>L111</f>
        <v>4.4199999999999995E-3</v>
      </c>
      <c r="N111" s="31">
        <f>M111</f>
        <v>4.4199999999999995E-3</v>
      </c>
      <c r="O111" s="31">
        <f>N111</f>
        <v>4.4199999999999995E-3</v>
      </c>
      <c r="P111" s="19">
        <v>5</v>
      </c>
      <c r="V111" s="17" t="str">
        <f>"UC_Mitigation_"&amp;$J$110&amp;"_MaxShare_KER-BKE"</f>
        <v>UC_Mitigation_IEOE_MaxShare_KER-BKE</v>
      </c>
      <c r="W111" s="17" t="str">
        <f>"Maximum share of kerosene and Biokerosene in "&amp;$J$110</f>
        <v>Maximum share of kerosene and Biokerosene in IEOE</v>
      </c>
      <c r="X111" s="12" t="str">
        <f>J111</f>
        <v>I-DMD-EOE-E0</v>
      </c>
      <c r="Y111" s="17" t="s">
        <v>139</v>
      </c>
      <c r="Z111" t="s">
        <v>141</v>
      </c>
      <c r="AA111" s="41" t="str">
        <f>$AA$20</f>
        <v>UP</v>
      </c>
      <c r="AB111" s="50">
        <f>1+AB112</f>
        <v>0.99558000000000002</v>
      </c>
      <c r="AC111" s="50">
        <f t="shared" ref="AC111" si="81">1+AC112</f>
        <v>0.99558000000000002</v>
      </c>
      <c r="AD111" s="50">
        <f t="shared" ref="AD111" si="82">1+AD112</f>
        <v>0.99558000000000002</v>
      </c>
      <c r="AE111" s="50">
        <f t="shared" ref="AE111" si="83">1+AE112</f>
        <v>0.99558000000000002</v>
      </c>
      <c r="AF111" s="39">
        <v>0</v>
      </c>
      <c r="AG111" s="39">
        <v>5</v>
      </c>
    </row>
    <row r="112" spans="7:33" x14ac:dyDescent="0.25">
      <c r="G112" s="19" t="s">
        <v>131</v>
      </c>
      <c r="H112" s="19" t="s">
        <v>132</v>
      </c>
      <c r="I112" s="19" t="s">
        <v>133</v>
      </c>
      <c r="J112" t="s">
        <v>92</v>
      </c>
      <c r="K112" t="s">
        <v>69</v>
      </c>
      <c r="L112" s="28">
        <v>2.0479999999999998E-2</v>
      </c>
      <c r="M112" s="27"/>
      <c r="N112" s="27"/>
      <c r="O112" s="27"/>
      <c r="P112" s="19">
        <v>5</v>
      </c>
      <c r="X112" s="12" t="str">
        <f>X111</f>
        <v>I-DMD-EOE-E0</v>
      </c>
      <c r="Y112" s="17" t="s">
        <v>143</v>
      </c>
      <c r="Z112" t="s">
        <v>141</v>
      </c>
      <c r="AA112" s="41" t="str">
        <f>$AA$20</f>
        <v>UP</v>
      </c>
      <c r="AB112" s="49">
        <f>-L111</f>
        <v>-4.4199999999999995E-3</v>
      </c>
      <c r="AC112" s="49">
        <f>-M111</f>
        <v>-4.4199999999999995E-3</v>
      </c>
      <c r="AD112" s="49">
        <f>-N111</f>
        <v>-4.4199999999999995E-3</v>
      </c>
      <c r="AE112" s="49">
        <f>-O111</f>
        <v>-4.4199999999999995E-3</v>
      </c>
    </row>
    <row r="113" spans="7:33" x14ac:dyDescent="0.25">
      <c r="G113" s="19" t="s">
        <v>131</v>
      </c>
      <c r="H113" s="19" t="s">
        <v>132</v>
      </c>
      <c r="I113" s="19" t="s">
        <v>133</v>
      </c>
      <c r="J113" t="s">
        <v>92</v>
      </c>
      <c r="K113" t="s">
        <v>70</v>
      </c>
      <c r="L113" s="28">
        <v>9.7299999999999991E-3</v>
      </c>
      <c r="M113" s="31">
        <f t="shared" ref="M113:O114" si="84">L113</f>
        <v>9.7299999999999991E-3</v>
      </c>
      <c r="N113" s="31">
        <f t="shared" si="84"/>
        <v>9.7299999999999991E-3</v>
      </c>
      <c r="O113" s="31">
        <f t="shared" si="84"/>
        <v>9.7299999999999991E-3</v>
      </c>
      <c r="P113" s="19">
        <v>5</v>
      </c>
      <c r="V113" s="17" t="str">
        <f>"UC_Mitigation_"&amp;$J$110&amp;"_MaxShare_DST-BDS"</f>
        <v>UC_Mitigation_IEOE_MaxShare_DST-BDS</v>
      </c>
      <c r="W113" s="17" t="str">
        <f>"Maximum share of Diesel and Biodiesel in "&amp;$J$110</f>
        <v>Maximum share of Diesel and Biodiesel in IEOE</v>
      </c>
      <c r="X113" s="12" t="str">
        <f t="shared" ref="X113:X116" si="85">X112</f>
        <v>I-DMD-EOE-E0</v>
      </c>
      <c r="Y113" s="17" t="str">
        <f>Y111</f>
        <v>IND*</v>
      </c>
      <c r="Z113" t="s">
        <v>141</v>
      </c>
      <c r="AA113" s="41" t="str">
        <f>$AA$20</f>
        <v>UP</v>
      </c>
      <c r="AB113" s="50">
        <f>1+AB114</f>
        <v>0.99026999999999998</v>
      </c>
      <c r="AC113" s="50">
        <f t="shared" ref="AC113" si="86">1+AC114</f>
        <v>0.99026999999999998</v>
      </c>
      <c r="AD113" s="50">
        <f t="shared" ref="AD113" si="87">1+AD114</f>
        <v>0.99026999999999998</v>
      </c>
      <c r="AE113" s="50">
        <f t="shared" ref="AE113" si="88">1+AE114</f>
        <v>0.99026999999999998</v>
      </c>
      <c r="AF113" s="39">
        <v>0</v>
      </c>
      <c r="AG113" s="39">
        <v>5</v>
      </c>
    </row>
    <row r="114" spans="7:33" x14ac:dyDescent="0.25">
      <c r="G114" s="19" t="s">
        <v>131</v>
      </c>
      <c r="H114" s="19" t="s">
        <v>132</v>
      </c>
      <c r="I114" s="19" t="s">
        <v>133</v>
      </c>
      <c r="J114" t="s">
        <v>92</v>
      </c>
      <c r="K114" t="s">
        <v>72</v>
      </c>
      <c r="L114" s="28">
        <v>0.18036000000000002</v>
      </c>
      <c r="M114" s="31">
        <f t="shared" si="84"/>
        <v>0.18036000000000002</v>
      </c>
      <c r="N114" s="31">
        <f t="shared" si="84"/>
        <v>0.18036000000000002</v>
      </c>
      <c r="O114" s="31">
        <f t="shared" si="84"/>
        <v>0.18036000000000002</v>
      </c>
      <c r="P114" s="19">
        <v>5</v>
      </c>
      <c r="X114" s="12" t="str">
        <f t="shared" si="85"/>
        <v>I-DMD-EOE-E0</v>
      </c>
      <c r="Y114" s="17" t="s">
        <v>142</v>
      </c>
      <c r="Z114" t="s">
        <v>141</v>
      </c>
      <c r="AA114" s="41" t="str">
        <f>$AA$20</f>
        <v>UP</v>
      </c>
      <c r="AB114" s="49">
        <f>-L113</f>
        <v>-9.7299999999999991E-3</v>
      </c>
      <c r="AC114" s="49">
        <f>-M113</f>
        <v>-9.7299999999999991E-3</v>
      </c>
      <c r="AD114" s="49">
        <f>-N113</f>
        <v>-9.7299999999999991E-3</v>
      </c>
      <c r="AE114" s="49">
        <f>-O113</f>
        <v>-9.7299999999999991E-3</v>
      </c>
    </row>
    <row r="115" spans="7:33" x14ac:dyDescent="0.25">
      <c r="G115" s="19" t="s">
        <v>131</v>
      </c>
      <c r="H115" s="19" t="s">
        <v>132</v>
      </c>
      <c r="I115" s="19" t="s">
        <v>133</v>
      </c>
      <c r="J115" t="s">
        <v>92</v>
      </c>
      <c r="K115" t="s">
        <v>78</v>
      </c>
      <c r="L115" s="28">
        <v>0.78503000000000001</v>
      </c>
      <c r="M115" s="27"/>
      <c r="N115" s="27"/>
      <c r="O115" s="27"/>
      <c r="P115" s="19">
        <v>5</v>
      </c>
      <c r="V115" s="17" t="str">
        <f>"UC_Mitigation_"&amp;$J$110&amp;"_MaxShare_GAS-BGS"</f>
        <v>UC_Mitigation_IEOE_MaxShare_GAS-BGS</v>
      </c>
      <c r="W115" s="17" t="str">
        <f>"Maximum share of Gas and Biogas in "&amp;$J$110</f>
        <v>Maximum share of Gas and Biogas in IEOE</v>
      </c>
      <c r="X115" s="12" t="str">
        <f t="shared" si="85"/>
        <v>I-DMD-EOE-E0</v>
      </c>
      <c r="Y115" s="17" t="str">
        <f>Y113</f>
        <v>IND*</v>
      </c>
      <c r="Z115" t="s">
        <v>141</v>
      </c>
      <c r="AA115" s="17" t="s">
        <v>132</v>
      </c>
      <c r="AB115" s="50">
        <f>1+AB116</f>
        <v>0.81963999999999992</v>
      </c>
      <c r="AC115" s="50">
        <f t="shared" ref="AC115" si="89">1+AC116</f>
        <v>0.81963999999999992</v>
      </c>
      <c r="AD115" s="50">
        <f t="shared" ref="AD115" si="90">1+AD116</f>
        <v>0.81963999999999992</v>
      </c>
      <c r="AE115" s="50">
        <f t="shared" ref="AE115" si="91">1+AE116</f>
        <v>0.81963999999999992</v>
      </c>
      <c r="AF115" s="39">
        <v>0</v>
      </c>
      <c r="AG115" s="39">
        <v>5</v>
      </c>
    </row>
    <row r="116" spans="7:33" x14ac:dyDescent="0.25">
      <c r="G116" s="19" t="s">
        <v>131</v>
      </c>
      <c r="H116" s="19" t="s">
        <v>132</v>
      </c>
      <c r="I116" s="19" t="s">
        <v>133</v>
      </c>
      <c r="J116" t="s">
        <v>92</v>
      </c>
      <c r="K116" s="19" t="s">
        <v>110</v>
      </c>
      <c r="L116" s="33">
        <v>0</v>
      </c>
      <c r="M116" s="35">
        <f>M111*R116</f>
        <v>2.2099999999999998E-4</v>
      </c>
      <c r="N116" s="35">
        <f>N111*S116</f>
        <v>1.3259999999999997E-3</v>
      </c>
      <c r="O116" s="35">
        <f>O111*T116</f>
        <v>2.2099999999999997E-3</v>
      </c>
      <c r="P116" s="19">
        <v>5</v>
      </c>
      <c r="R116" s="34">
        <v>0.05</v>
      </c>
      <c r="S116" s="34">
        <v>0.3</v>
      </c>
      <c r="T116" s="34">
        <v>0.5</v>
      </c>
      <c r="V116" s="19"/>
      <c r="W116" s="19"/>
      <c r="X116" s="12" t="str">
        <f t="shared" si="85"/>
        <v>I-DMD-EOE-E0</v>
      </c>
      <c r="Y116" s="17" t="s">
        <v>144</v>
      </c>
      <c r="Z116" t="s">
        <v>141</v>
      </c>
      <c r="AA116" s="17" t="s">
        <v>132</v>
      </c>
      <c r="AB116" s="49">
        <f>-L114</f>
        <v>-0.18036000000000002</v>
      </c>
      <c r="AC116" s="49">
        <f>-M114</f>
        <v>-0.18036000000000002</v>
      </c>
      <c r="AD116" s="49">
        <f>-N114</f>
        <v>-0.18036000000000002</v>
      </c>
      <c r="AE116" s="49">
        <f>-O114</f>
        <v>-0.18036000000000002</v>
      </c>
    </row>
    <row r="117" spans="7:33" x14ac:dyDescent="0.25">
      <c r="G117" s="19" t="s">
        <v>131</v>
      </c>
      <c r="H117" s="19" t="s">
        <v>132</v>
      </c>
      <c r="I117" s="19" t="s">
        <v>133</v>
      </c>
      <c r="J117" s="19" t="s">
        <v>92</v>
      </c>
      <c r="K117" s="19" t="s">
        <v>111</v>
      </c>
      <c r="L117" s="33">
        <v>0</v>
      </c>
      <c r="M117" s="35">
        <f t="shared" ref="M117:O118" si="92">M113*R117</f>
        <v>4.8649999999999995E-4</v>
      </c>
      <c r="N117" s="35">
        <f t="shared" si="92"/>
        <v>2.9189999999999997E-3</v>
      </c>
      <c r="O117" s="35">
        <f t="shared" si="92"/>
        <v>4.8649999999999995E-3</v>
      </c>
      <c r="P117" s="19">
        <v>5</v>
      </c>
      <c r="R117" s="34">
        <v>0.05</v>
      </c>
      <c r="S117" s="34">
        <v>0.3</v>
      </c>
      <c r="T117" s="34">
        <v>0.5</v>
      </c>
      <c r="V117" t="s">
        <v>130</v>
      </c>
    </row>
    <row r="118" spans="7:33" x14ac:dyDescent="0.25">
      <c r="G118" s="16" t="s">
        <v>131</v>
      </c>
      <c r="H118" s="16" t="s">
        <v>132</v>
      </c>
      <c r="I118" s="16" t="s">
        <v>133</v>
      </c>
      <c r="J118" s="16" t="s">
        <v>92</v>
      </c>
      <c r="K118" s="16" t="s">
        <v>80</v>
      </c>
      <c r="L118" s="32">
        <v>0</v>
      </c>
      <c r="M118" s="36">
        <f t="shared" si="92"/>
        <v>9.0180000000000017E-3</v>
      </c>
      <c r="N118" s="36">
        <f t="shared" si="92"/>
        <v>5.4108000000000003E-2</v>
      </c>
      <c r="O118" s="36">
        <f t="shared" si="92"/>
        <v>9.018000000000001E-2</v>
      </c>
      <c r="P118" s="16">
        <v>5</v>
      </c>
      <c r="R118" s="34">
        <v>0.05</v>
      </c>
      <c r="S118" s="34">
        <v>0.3</v>
      </c>
      <c r="T118" s="34">
        <v>0.5</v>
      </c>
      <c r="V118" t="s">
        <v>130</v>
      </c>
      <c r="Z118" s="16"/>
    </row>
    <row r="119" spans="7:33" x14ac:dyDescent="0.25">
      <c r="G119" s="20" t="s">
        <v>107</v>
      </c>
      <c r="H119" s="20"/>
      <c r="I119" s="20"/>
      <c r="J119" s="20" t="s">
        <v>123</v>
      </c>
      <c r="K119" s="20"/>
      <c r="L119" s="29"/>
      <c r="M119" s="20"/>
      <c r="N119" s="20"/>
      <c r="O119" s="20"/>
      <c r="P119" s="20"/>
      <c r="V119" s="43" t="str">
        <f>G119</f>
        <v>*Transport equipment manufacture demand process</v>
      </c>
      <c r="W119" s="47"/>
      <c r="X119" s="47"/>
      <c r="Y119" s="47"/>
      <c r="Z119" s="44"/>
      <c r="AA119" s="47"/>
      <c r="AB119" s="48"/>
      <c r="AC119" s="48"/>
      <c r="AD119" s="48"/>
      <c r="AE119" s="48"/>
      <c r="AF119" s="47"/>
      <c r="AG119" s="47"/>
    </row>
    <row r="120" spans="7:33" x14ac:dyDescent="0.25">
      <c r="G120" s="19" t="s">
        <v>131</v>
      </c>
      <c r="H120" s="19" t="s">
        <v>132</v>
      </c>
      <c r="I120" s="19" t="s">
        <v>133</v>
      </c>
      <c r="J120" t="s">
        <v>93</v>
      </c>
      <c r="K120" t="s">
        <v>67</v>
      </c>
      <c r="L120" s="28">
        <v>1.329E-2</v>
      </c>
      <c r="M120" s="31">
        <f>L120</f>
        <v>1.329E-2</v>
      </c>
      <c r="N120" s="31">
        <f>M120</f>
        <v>1.329E-2</v>
      </c>
      <c r="O120" s="31">
        <f>N120</f>
        <v>1.329E-2</v>
      </c>
      <c r="P120" s="19">
        <v>5</v>
      </c>
      <c r="V120" s="17" t="str">
        <f>"UC_Mitigation_"&amp;$J$119&amp;"_MaxShare_KER-BKE"</f>
        <v>UC_Mitigation_ITEM_MaxShare_KER-BKE</v>
      </c>
      <c r="W120" s="17" t="str">
        <f>"Maximum share of kerosene and Biokerosene in "&amp;$J$119</f>
        <v>Maximum share of kerosene and Biokerosene in ITEM</v>
      </c>
      <c r="X120" s="12" t="str">
        <f>J120</f>
        <v>I-DMD-TEM-E0</v>
      </c>
      <c r="Y120" s="17" t="s">
        <v>139</v>
      </c>
      <c r="Z120" t="s">
        <v>141</v>
      </c>
      <c r="AA120" s="41" t="str">
        <f>$AA$20</f>
        <v>UP</v>
      </c>
      <c r="AB120" s="50">
        <f>1+AB121</f>
        <v>0.98670999999999998</v>
      </c>
      <c r="AC120" s="50">
        <f t="shared" ref="AC120" si="93">1+AC121</f>
        <v>0.98670999999999998</v>
      </c>
      <c r="AD120" s="50">
        <f t="shared" ref="AD120" si="94">1+AD121</f>
        <v>0.98670999999999998</v>
      </c>
      <c r="AE120" s="50">
        <f t="shared" ref="AE120" si="95">1+AE121</f>
        <v>0.98670999999999998</v>
      </c>
      <c r="AF120" s="39">
        <v>0</v>
      </c>
      <c r="AG120" s="39">
        <v>5</v>
      </c>
    </row>
    <row r="121" spans="7:33" x14ac:dyDescent="0.25">
      <c r="G121" s="19" t="s">
        <v>131</v>
      </c>
      <c r="H121" s="19" t="s">
        <v>132</v>
      </c>
      <c r="I121" s="19" t="s">
        <v>133</v>
      </c>
      <c r="J121" t="s">
        <v>93</v>
      </c>
      <c r="K121" t="s">
        <v>69</v>
      </c>
      <c r="L121" s="28">
        <v>0.23409000000000002</v>
      </c>
      <c r="M121" s="27"/>
      <c r="N121" s="27"/>
      <c r="O121" s="27"/>
      <c r="P121" s="19">
        <v>5</v>
      </c>
      <c r="X121" s="41" t="str">
        <f>X120</f>
        <v>I-DMD-TEM-E0</v>
      </c>
      <c r="Y121" s="17" t="s">
        <v>143</v>
      </c>
      <c r="Z121" t="s">
        <v>141</v>
      </c>
      <c r="AA121" s="41" t="str">
        <f>$AA$20</f>
        <v>UP</v>
      </c>
      <c r="AB121" s="49">
        <f>-L120</f>
        <v>-1.329E-2</v>
      </c>
      <c r="AC121" s="49">
        <f>-M120</f>
        <v>-1.329E-2</v>
      </c>
      <c r="AD121" s="49">
        <f>-N120</f>
        <v>-1.329E-2</v>
      </c>
      <c r="AE121" s="49">
        <f>-O120</f>
        <v>-1.329E-2</v>
      </c>
    </row>
    <row r="122" spans="7:33" x14ac:dyDescent="0.25">
      <c r="G122" s="19" t="s">
        <v>131</v>
      </c>
      <c r="H122" s="19" t="s">
        <v>132</v>
      </c>
      <c r="I122" s="19" t="s">
        <v>133</v>
      </c>
      <c r="J122" t="s">
        <v>93</v>
      </c>
      <c r="K122" t="s">
        <v>70</v>
      </c>
      <c r="L122" s="28">
        <v>0.11037999999999999</v>
      </c>
      <c r="M122" s="31">
        <f t="shared" ref="M122:O123" si="96">L122</f>
        <v>0.11037999999999999</v>
      </c>
      <c r="N122" s="31">
        <f t="shared" si="96"/>
        <v>0.11037999999999999</v>
      </c>
      <c r="O122" s="31">
        <f t="shared" si="96"/>
        <v>0.11037999999999999</v>
      </c>
      <c r="P122" s="19">
        <v>5</v>
      </c>
      <c r="V122" s="17" t="str">
        <f>"UC_Mitigation_"&amp;$J$119&amp;"_MaxShare_DST-BDS"</f>
        <v>UC_Mitigation_ITEM_MaxShare_DST-BDS</v>
      </c>
      <c r="W122" s="17" t="str">
        <f>"Maximum share of Diesel and Biodiesel in "&amp;$J$119</f>
        <v>Maximum share of Diesel and Biodiesel in ITEM</v>
      </c>
      <c r="X122" s="41" t="str">
        <f t="shared" ref="X122:X125" si="97">X121</f>
        <v>I-DMD-TEM-E0</v>
      </c>
      <c r="Y122" s="17" t="str">
        <f>Y120</f>
        <v>IND*</v>
      </c>
      <c r="Z122" t="s">
        <v>141</v>
      </c>
      <c r="AA122" s="41" t="str">
        <f>$AA$20</f>
        <v>UP</v>
      </c>
      <c r="AB122" s="50">
        <f>1+AB123</f>
        <v>0.88961999999999997</v>
      </c>
      <c r="AC122" s="50">
        <f t="shared" ref="AC122" si="98">1+AC123</f>
        <v>0.88961999999999997</v>
      </c>
      <c r="AD122" s="50">
        <f t="shared" ref="AD122" si="99">1+AD123</f>
        <v>0.88961999999999997</v>
      </c>
      <c r="AE122" s="50">
        <f t="shared" ref="AE122" si="100">1+AE123</f>
        <v>0.88961999999999997</v>
      </c>
      <c r="AF122" s="39">
        <v>0</v>
      </c>
      <c r="AG122" s="39">
        <v>5</v>
      </c>
    </row>
    <row r="123" spans="7:33" x14ac:dyDescent="0.25">
      <c r="G123" s="19" t="s">
        <v>131</v>
      </c>
      <c r="H123" s="19" t="s">
        <v>132</v>
      </c>
      <c r="I123" s="19" t="s">
        <v>133</v>
      </c>
      <c r="J123" t="s">
        <v>93</v>
      </c>
      <c r="K123" t="s">
        <v>72</v>
      </c>
      <c r="L123" s="28">
        <v>6.8589999999999998E-2</v>
      </c>
      <c r="M123" s="31">
        <f t="shared" si="96"/>
        <v>6.8589999999999998E-2</v>
      </c>
      <c r="N123" s="31">
        <f t="shared" si="96"/>
        <v>6.8589999999999998E-2</v>
      </c>
      <c r="O123" s="31">
        <f t="shared" si="96"/>
        <v>6.8589999999999998E-2</v>
      </c>
      <c r="P123" s="19">
        <v>5</v>
      </c>
      <c r="X123" s="41" t="str">
        <f t="shared" si="97"/>
        <v>I-DMD-TEM-E0</v>
      </c>
      <c r="Y123" s="17" t="s">
        <v>142</v>
      </c>
      <c r="Z123" t="s">
        <v>141</v>
      </c>
      <c r="AA123" s="41" t="str">
        <f>$AA$20</f>
        <v>UP</v>
      </c>
      <c r="AB123" s="49">
        <f>-L122</f>
        <v>-0.11037999999999999</v>
      </c>
      <c r="AC123" s="49">
        <f>-M122</f>
        <v>-0.11037999999999999</v>
      </c>
      <c r="AD123" s="49">
        <f>-N122</f>
        <v>-0.11037999999999999</v>
      </c>
      <c r="AE123" s="49">
        <f>-O122</f>
        <v>-0.11037999999999999</v>
      </c>
    </row>
    <row r="124" spans="7:33" x14ac:dyDescent="0.25">
      <c r="G124" s="19" t="s">
        <v>131</v>
      </c>
      <c r="H124" s="19" t="s">
        <v>132</v>
      </c>
      <c r="I124" s="19" t="s">
        <v>133</v>
      </c>
      <c r="J124" t="s">
        <v>93</v>
      </c>
      <c r="K124" t="s">
        <v>78</v>
      </c>
      <c r="L124" s="28">
        <v>0.57367999999999997</v>
      </c>
      <c r="M124" s="27"/>
      <c r="N124" s="27"/>
      <c r="O124" s="27"/>
      <c r="P124" s="19">
        <v>5</v>
      </c>
      <c r="V124" s="17" t="str">
        <f>"UC_Mitigation_"&amp;$J$119&amp;"_MaxShare_GAS-BGS"</f>
        <v>UC_Mitigation_ITEM_MaxShare_GAS-BGS</v>
      </c>
      <c r="W124" s="17" t="str">
        <f>"Maximum share of Gas and Biogas in "&amp;$J$119</f>
        <v>Maximum share of Gas and Biogas in ITEM</v>
      </c>
      <c r="X124" s="41" t="str">
        <f t="shared" si="97"/>
        <v>I-DMD-TEM-E0</v>
      </c>
      <c r="Y124" s="17" t="str">
        <f>Y122</f>
        <v>IND*</v>
      </c>
      <c r="Z124" t="s">
        <v>141</v>
      </c>
      <c r="AA124" s="17" t="s">
        <v>132</v>
      </c>
      <c r="AB124" s="50">
        <f>1+AB125</f>
        <v>0.93140999999999996</v>
      </c>
      <c r="AC124" s="50">
        <f t="shared" ref="AC124" si="101">1+AC125</f>
        <v>0.93140999999999996</v>
      </c>
      <c r="AD124" s="50">
        <f t="shared" ref="AD124" si="102">1+AD125</f>
        <v>0.93140999999999996</v>
      </c>
      <c r="AE124" s="50">
        <f t="shared" ref="AE124" si="103">1+AE125</f>
        <v>0.93140999999999996</v>
      </c>
      <c r="AF124" s="39">
        <v>0</v>
      </c>
      <c r="AG124" s="39">
        <v>5</v>
      </c>
    </row>
    <row r="125" spans="7:33" x14ac:dyDescent="0.25">
      <c r="G125" s="19" t="s">
        <v>131</v>
      </c>
      <c r="H125" s="19" t="s">
        <v>132</v>
      </c>
      <c r="I125" s="19" t="s">
        <v>133</v>
      </c>
      <c r="J125" t="s">
        <v>93</v>
      </c>
      <c r="K125" s="19" t="s">
        <v>110</v>
      </c>
      <c r="L125" s="33">
        <v>0</v>
      </c>
      <c r="M125" s="35">
        <f>M120*R125</f>
        <v>6.6450000000000005E-4</v>
      </c>
      <c r="N125" s="35">
        <f>N120*S125</f>
        <v>3.9870000000000001E-3</v>
      </c>
      <c r="O125" s="35">
        <f>O120*T125</f>
        <v>6.6449999999999999E-3</v>
      </c>
      <c r="P125" s="19">
        <v>5</v>
      </c>
      <c r="R125" s="34">
        <v>0.05</v>
      </c>
      <c r="S125" s="34">
        <v>0.3</v>
      </c>
      <c r="T125" s="34">
        <v>0.5</v>
      </c>
      <c r="V125" s="19"/>
      <c r="W125" s="19"/>
      <c r="X125" s="41" t="str">
        <f t="shared" si="97"/>
        <v>I-DMD-TEM-E0</v>
      </c>
      <c r="Y125" s="17" t="s">
        <v>144</v>
      </c>
      <c r="Z125" t="s">
        <v>141</v>
      </c>
      <c r="AA125" s="17" t="s">
        <v>132</v>
      </c>
      <c r="AB125" s="49">
        <f>-L123</f>
        <v>-6.8589999999999998E-2</v>
      </c>
      <c r="AC125" s="49">
        <f>-M123</f>
        <v>-6.8589999999999998E-2</v>
      </c>
      <c r="AD125" s="49">
        <f>-N123</f>
        <v>-6.8589999999999998E-2</v>
      </c>
      <c r="AE125" s="49">
        <f>-O123</f>
        <v>-6.8589999999999998E-2</v>
      </c>
    </row>
    <row r="126" spans="7:33" x14ac:dyDescent="0.25">
      <c r="G126" s="19" t="s">
        <v>131</v>
      </c>
      <c r="H126" s="19" t="s">
        <v>132</v>
      </c>
      <c r="I126" s="19" t="s">
        <v>133</v>
      </c>
      <c r="J126" t="s">
        <v>93</v>
      </c>
      <c r="K126" s="19" t="s">
        <v>111</v>
      </c>
      <c r="L126" s="33">
        <v>0</v>
      </c>
      <c r="M126" s="35">
        <f t="shared" ref="M126:O127" si="104">M122*R127</f>
        <v>5.5189999999999996E-3</v>
      </c>
      <c r="N126" s="35">
        <f t="shared" si="104"/>
        <v>3.3113999999999998E-2</v>
      </c>
      <c r="O126" s="35">
        <f t="shared" si="104"/>
        <v>5.5189999999999996E-2</v>
      </c>
      <c r="P126" s="19">
        <v>5</v>
      </c>
      <c r="R126" s="34">
        <v>0.05</v>
      </c>
      <c r="S126" s="34">
        <v>0.3</v>
      </c>
      <c r="T126" s="34">
        <v>0.5</v>
      </c>
      <c r="V126" t="s">
        <v>130</v>
      </c>
    </row>
    <row r="127" spans="7:33" x14ac:dyDescent="0.25">
      <c r="G127" s="16" t="s">
        <v>131</v>
      </c>
      <c r="H127" s="16" t="s">
        <v>132</v>
      </c>
      <c r="I127" s="16" t="s">
        <v>133</v>
      </c>
      <c r="J127" s="16" t="s">
        <v>93</v>
      </c>
      <c r="K127" s="16" t="s">
        <v>80</v>
      </c>
      <c r="L127" s="32">
        <v>0</v>
      </c>
      <c r="M127" s="36">
        <f t="shared" si="104"/>
        <v>0</v>
      </c>
      <c r="N127" s="36">
        <f t="shared" si="104"/>
        <v>0</v>
      </c>
      <c r="O127" s="36">
        <f t="shared" si="104"/>
        <v>0</v>
      </c>
      <c r="P127" s="16">
        <v>5</v>
      </c>
      <c r="R127" s="34">
        <v>0.05</v>
      </c>
      <c r="S127" s="34">
        <v>0.3</v>
      </c>
      <c r="T127" s="34">
        <v>0.5</v>
      </c>
      <c r="V127" t="s">
        <v>130</v>
      </c>
      <c r="Z127" s="16"/>
    </row>
    <row r="128" spans="7:33" x14ac:dyDescent="0.25">
      <c r="G128" s="20" t="s">
        <v>108</v>
      </c>
      <c r="H128" s="20"/>
      <c r="I128" s="20"/>
      <c r="J128" s="20" t="s">
        <v>124</v>
      </c>
      <c r="K128" s="20"/>
      <c r="L128" s="29"/>
      <c r="M128" s="20"/>
      <c r="N128" s="20"/>
      <c r="O128" s="20"/>
      <c r="P128" s="20"/>
      <c r="V128" s="43" t="str">
        <f>G128</f>
        <v>*Other manufacturing demand process</v>
      </c>
      <c r="W128" s="47"/>
      <c r="X128" s="47"/>
      <c r="Y128" s="47"/>
      <c r="Z128" s="44"/>
      <c r="AA128" s="47"/>
      <c r="AB128" s="48"/>
      <c r="AC128" s="48"/>
      <c r="AD128" s="48"/>
      <c r="AE128" s="48"/>
      <c r="AF128" s="47"/>
      <c r="AG128" s="47"/>
    </row>
    <row r="129" spans="7:33" x14ac:dyDescent="0.25">
      <c r="G129" s="19" t="s">
        <v>131</v>
      </c>
      <c r="H129" s="19" t="s">
        <v>132</v>
      </c>
      <c r="I129" s="19" t="s">
        <v>133</v>
      </c>
      <c r="J129" t="s">
        <v>94</v>
      </c>
      <c r="K129" t="s">
        <v>67</v>
      </c>
      <c r="L129" s="28">
        <v>7.5199999999999998E-3</v>
      </c>
      <c r="M129" s="31">
        <f>L129</f>
        <v>7.5199999999999998E-3</v>
      </c>
      <c r="N129" s="31">
        <f>M129</f>
        <v>7.5199999999999998E-3</v>
      </c>
      <c r="O129" s="31">
        <f>N129</f>
        <v>7.5199999999999998E-3</v>
      </c>
      <c r="P129" s="19">
        <v>5</v>
      </c>
      <c r="V129" s="17" t="str">
        <f>"UC_Mitigation_"&amp;$J$128&amp;"_MaxShare_KER-BKE"</f>
        <v>UC_Mitigation_IOMA_MaxShare_KER-BKE</v>
      </c>
      <c r="W129" s="17" t="str">
        <f>"Maximum share of kerosene and Biokerosene in "&amp;$J$128</f>
        <v>Maximum share of kerosene and Biokerosene in IOMA</v>
      </c>
      <c r="X129" s="12" t="str">
        <f>J129</f>
        <v>I-DMD-OMA-E0</v>
      </c>
      <c r="Y129" s="17" t="s">
        <v>139</v>
      </c>
      <c r="Z129" t="s">
        <v>141</v>
      </c>
      <c r="AA129" s="41" t="str">
        <f>$AA$20</f>
        <v>UP</v>
      </c>
      <c r="AB129" s="50">
        <f>1+AB130</f>
        <v>0.99248000000000003</v>
      </c>
      <c r="AC129" s="50">
        <f t="shared" ref="AC129" si="105">1+AC130</f>
        <v>0.99248000000000003</v>
      </c>
      <c r="AD129" s="50">
        <f t="shared" ref="AD129" si="106">1+AD130</f>
        <v>0.99248000000000003</v>
      </c>
      <c r="AE129" s="50">
        <f t="shared" ref="AE129" si="107">1+AE130</f>
        <v>0.99248000000000003</v>
      </c>
      <c r="AF129" s="39">
        <v>0</v>
      </c>
      <c r="AG129" s="39">
        <v>5</v>
      </c>
    </row>
    <row r="130" spans="7:33" x14ac:dyDescent="0.25">
      <c r="G130" s="19" t="s">
        <v>131</v>
      </c>
      <c r="H130" s="19" t="s">
        <v>132</v>
      </c>
      <c r="I130" s="19" t="s">
        <v>133</v>
      </c>
      <c r="J130" t="s">
        <v>94</v>
      </c>
      <c r="K130" t="s">
        <v>68</v>
      </c>
      <c r="L130" s="28">
        <v>3.585E-2</v>
      </c>
      <c r="M130" s="27"/>
      <c r="N130" s="27"/>
      <c r="O130" s="27"/>
      <c r="P130" s="19">
        <v>5</v>
      </c>
      <c r="X130" s="41" t="str">
        <f>X129</f>
        <v>I-DMD-OMA-E0</v>
      </c>
      <c r="Y130" s="17" t="s">
        <v>143</v>
      </c>
      <c r="Z130" t="s">
        <v>141</v>
      </c>
      <c r="AA130" s="41" t="str">
        <f>$AA$20</f>
        <v>UP</v>
      </c>
      <c r="AB130" s="49">
        <f>-L129</f>
        <v>-7.5199999999999998E-3</v>
      </c>
      <c r="AC130" s="49">
        <f>-M129</f>
        <v>-7.5199999999999998E-3</v>
      </c>
      <c r="AD130" s="49">
        <f>-N129</f>
        <v>-7.5199999999999998E-3</v>
      </c>
      <c r="AE130" s="49">
        <f>-O129</f>
        <v>-7.5199999999999998E-3</v>
      </c>
    </row>
    <row r="131" spans="7:33" x14ac:dyDescent="0.25">
      <c r="G131" s="19" t="s">
        <v>131</v>
      </c>
      <c r="H131" s="19" t="s">
        <v>132</v>
      </c>
      <c r="I131" s="19" t="s">
        <v>133</v>
      </c>
      <c r="J131" t="s">
        <v>94</v>
      </c>
      <c r="K131" t="s">
        <v>69</v>
      </c>
      <c r="L131" s="28">
        <v>4.8580000000000005E-2</v>
      </c>
      <c r="M131" s="27"/>
      <c r="N131" s="27"/>
      <c r="O131" s="27"/>
      <c r="P131" s="19">
        <v>5</v>
      </c>
      <c r="V131" s="17" t="str">
        <f>"UC_Mitigation_"&amp;$J$128&amp;"_MaxShare_DST-BDS"</f>
        <v>UC_Mitigation_IOMA_MaxShare_DST-BDS</v>
      </c>
      <c r="W131" s="17" t="str">
        <f>"Maximum share of Diesel and Biodiesel in "&amp;$J$128</f>
        <v>Maximum share of Diesel and Biodiesel in IOMA</v>
      </c>
      <c r="X131" s="41" t="str">
        <f t="shared" ref="X131:X134" si="108">X130</f>
        <v>I-DMD-OMA-E0</v>
      </c>
      <c r="Y131" s="17" t="str">
        <f>Y129</f>
        <v>IND*</v>
      </c>
      <c r="Z131" t="s">
        <v>141</v>
      </c>
      <c r="AA131" s="41" t="str">
        <f>$AA$20</f>
        <v>UP</v>
      </c>
      <c r="AB131" s="50">
        <f>1+AB132</f>
        <v>0.96880999999999995</v>
      </c>
      <c r="AC131" s="50">
        <f t="shared" ref="AC131" si="109">1+AC132</f>
        <v>0.96880999999999995</v>
      </c>
      <c r="AD131" s="50">
        <f t="shared" ref="AD131" si="110">1+AD132</f>
        <v>0.96880999999999995</v>
      </c>
      <c r="AE131" s="50">
        <f t="shared" ref="AE131" si="111">1+AE132</f>
        <v>0.96880999999999995</v>
      </c>
      <c r="AF131" s="39">
        <v>0</v>
      </c>
      <c r="AG131" s="39">
        <v>5</v>
      </c>
    </row>
    <row r="132" spans="7:33" x14ac:dyDescent="0.25">
      <c r="G132" s="19" t="s">
        <v>131</v>
      </c>
      <c r="H132" s="19" t="s">
        <v>132</v>
      </c>
      <c r="I132" s="19" t="s">
        <v>133</v>
      </c>
      <c r="J132" t="s">
        <v>94</v>
      </c>
      <c r="K132" t="s">
        <v>70</v>
      </c>
      <c r="L132" s="28">
        <v>3.1189999999999999E-2</v>
      </c>
      <c r="M132" s="31">
        <f t="shared" ref="M132:O133" si="112">L132</f>
        <v>3.1189999999999999E-2</v>
      </c>
      <c r="N132" s="31">
        <f t="shared" si="112"/>
        <v>3.1189999999999999E-2</v>
      </c>
      <c r="O132" s="31">
        <f t="shared" si="112"/>
        <v>3.1189999999999999E-2</v>
      </c>
      <c r="P132" s="19">
        <v>5</v>
      </c>
      <c r="X132" s="41" t="str">
        <f t="shared" si="108"/>
        <v>I-DMD-OMA-E0</v>
      </c>
      <c r="Y132" s="17" t="s">
        <v>142</v>
      </c>
      <c r="Z132" t="s">
        <v>141</v>
      </c>
      <c r="AA132" s="41" t="str">
        <f>$AA$20</f>
        <v>UP</v>
      </c>
      <c r="AB132" s="49">
        <f>-L132</f>
        <v>-3.1189999999999999E-2</v>
      </c>
      <c r="AC132" s="49">
        <f>-M132</f>
        <v>-3.1189999999999999E-2</v>
      </c>
      <c r="AD132" s="49">
        <f>-N132</f>
        <v>-3.1189999999999999E-2</v>
      </c>
      <c r="AE132" s="49">
        <f>-O132</f>
        <v>-3.1189999999999999E-2</v>
      </c>
    </row>
    <row r="133" spans="7:33" x14ac:dyDescent="0.25">
      <c r="G133" s="19" t="s">
        <v>131</v>
      </c>
      <c r="H133" s="19" t="s">
        <v>132</v>
      </c>
      <c r="I133" s="19" t="s">
        <v>133</v>
      </c>
      <c r="J133" t="s">
        <v>94</v>
      </c>
      <c r="K133" t="s">
        <v>72</v>
      </c>
      <c r="L133" s="28">
        <v>0.29536000000000001</v>
      </c>
      <c r="M133" s="31">
        <f t="shared" si="112"/>
        <v>0.29536000000000001</v>
      </c>
      <c r="N133" s="31">
        <f t="shared" si="112"/>
        <v>0.29536000000000001</v>
      </c>
      <c r="O133" s="31">
        <f t="shared" si="112"/>
        <v>0.29536000000000001</v>
      </c>
      <c r="P133" s="19">
        <v>5</v>
      </c>
      <c r="V133" s="17" t="str">
        <f>"UC_Mitigation_"&amp;$J$128&amp;"_MaxShare_GAS-BGS"</f>
        <v>UC_Mitigation_IOMA_MaxShare_GAS-BGS</v>
      </c>
      <c r="W133" s="17" t="str">
        <f>"Maximum share of Gas and Biogas in "&amp;$J$128</f>
        <v>Maximum share of Gas and Biogas in IOMA</v>
      </c>
      <c r="X133" s="41" t="str">
        <f t="shared" si="108"/>
        <v>I-DMD-OMA-E0</v>
      </c>
      <c r="Y133" s="17" t="str">
        <f>Y131</f>
        <v>IND*</v>
      </c>
      <c r="Z133" t="s">
        <v>141</v>
      </c>
      <c r="AA133" s="17" t="s">
        <v>132</v>
      </c>
      <c r="AB133" s="50">
        <f>1+AB134</f>
        <v>0.70463999999999993</v>
      </c>
      <c r="AC133" s="50">
        <f t="shared" ref="AC133" si="113">1+AC134</f>
        <v>0.70463999999999993</v>
      </c>
      <c r="AD133" s="50">
        <f t="shared" ref="AD133" si="114">1+AD134</f>
        <v>0.70463999999999993</v>
      </c>
      <c r="AE133" s="50">
        <f t="shared" ref="AE133" si="115">1+AE134</f>
        <v>0.70463999999999993</v>
      </c>
      <c r="AF133" s="39">
        <v>0</v>
      </c>
      <c r="AG133" s="39">
        <v>5</v>
      </c>
    </row>
    <row r="134" spans="7:33" x14ac:dyDescent="0.25">
      <c r="G134" s="19" t="s">
        <v>131</v>
      </c>
      <c r="H134" s="19" t="s">
        <v>132</v>
      </c>
      <c r="I134" s="19" t="s">
        <v>133</v>
      </c>
      <c r="J134" t="s">
        <v>94</v>
      </c>
      <c r="K134" t="s">
        <v>78</v>
      </c>
      <c r="L134" s="28">
        <v>0.58152999999999999</v>
      </c>
      <c r="M134" s="27"/>
      <c r="N134" s="27"/>
      <c r="O134" s="27"/>
      <c r="P134" s="19">
        <v>5</v>
      </c>
      <c r="V134" s="19"/>
      <c r="W134" s="19"/>
      <c r="X134" s="41" t="str">
        <f t="shared" si="108"/>
        <v>I-DMD-OMA-E0</v>
      </c>
      <c r="Y134" s="17" t="s">
        <v>144</v>
      </c>
      <c r="Z134" t="s">
        <v>141</v>
      </c>
      <c r="AA134" s="17" t="s">
        <v>132</v>
      </c>
      <c r="AB134" s="49">
        <f>-L133</f>
        <v>-0.29536000000000001</v>
      </c>
      <c r="AC134" s="49">
        <f>-M133</f>
        <v>-0.29536000000000001</v>
      </c>
      <c r="AD134" s="49">
        <f>-N133</f>
        <v>-0.29536000000000001</v>
      </c>
      <c r="AE134" s="49">
        <f>-O133</f>
        <v>-0.29536000000000001</v>
      </c>
    </row>
    <row r="135" spans="7:33" x14ac:dyDescent="0.25">
      <c r="G135" s="19" t="s">
        <v>131</v>
      </c>
      <c r="H135" s="19" t="s">
        <v>132</v>
      </c>
      <c r="I135" s="19" t="s">
        <v>133</v>
      </c>
      <c r="J135" t="s">
        <v>94</v>
      </c>
      <c r="K135" s="19" t="s">
        <v>110</v>
      </c>
      <c r="L135" s="33">
        <v>0</v>
      </c>
      <c r="M135" s="35">
        <f>M129*R135</f>
        <v>3.7600000000000003E-4</v>
      </c>
      <c r="N135" s="35">
        <f>N129*S135</f>
        <v>2.2559999999999998E-3</v>
      </c>
      <c r="O135" s="35">
        <f>O129*T135</f>
        <v>3.7599999999999999E-3</v>
      </c>
      <c r="P135" s="19">
        <v>5</v>
      </c>
      <c r="R135" s="34">
        <v>0.05</v>
      </c>
      <c r="S135" s="34">
        <v>0.3</v>
      </c>
      <c r="T135" s="34">
        <v>0.5</v>
      </c>
      <c r="V135" s="19" t="s">
        <v>130</v>
      </c>
      <c r="W135" s="19"/>
      <c r="X135" s="19"/>
      <c r="Y135" s="19"/>
      <c r="Z135" s="19"/>
    </row>
    <row r="136" spans="7:33" x14ac:dyDescent="0.25">
      <c r="G136" s="19" t="s">
        <v>131</v>
      </c>
      <c r="H136" s="19" t="s">
        <v>132</v>
      </c>
      <c r="I136" s="19" t="s">
        <v>133</v>
      </c>
      <c r="J136" t="s">
        <v>94</v>
      </c>
      <c r="K136" s="19" t="s">
        <v>111</v>
      </c>
      <c r="L136" s="33">
        <v>0</v>
      </c>
      <c r="M136" s="35">
        <f t="shared" ref="M136:O137" si="116">M132*R136</f>
        <v>1.5595000000000001E-3</v>
      </c>
      <c r="N136" s="35">
        <f t="shared" si="116"/>
        <v>9.356999999999999E-3</v>
      </c>
      <c r="O136" s="35">
        <f t="shared" si="116"/>
        <v>1.5594999999999999E-2</v>
      </c>
      <c r="P136" s="19">
        <v>5</v>
      </c>
      <c r="R136" s="34">
        <v>0.05</v>
      </c>
      <c r="S136" s="34">
        <v>0.3</v>
      </c>
      <c r="T136" s="34">
        <v>0.5</v>
      </c>
      <c r="V136" t="s">
        <v>130</v>
      </c>
    </row>
    <row r="137" spans="7:33" x14ac:dyDescent="0.25">
      <c r="G137" s="16" t="s">
        <v>131</v>
      </c>
      <c r="H137" s="16" t="s">
        <v>132</v>
      </c>
      <c r="I137" s="16" t="s">
        <v>133</v>
      </c>
      <c r="J137" s="16" t="s">
        <v>94</v>
      </c>
      <c r="K137" s="16" t="s">
        <v>80</v>
      </c>
      <c r="L137" s="32">
        <v>0</v>
      </c>
      <c r="M137" s="36">
        <f t="shared" si="116"/>
        <v>1.4768000000000002E-2</v>
      </c>
      <c r="N137" s="36">
        <f t="shared" si="116"/>
        <v>8.8608000000000006E-2</v>
      </c>
      <c r="O137" s="36">
        <f t="shared" si="116"/>
        <v>0.14768000000000001</v>
      </c>
      <c r="P137" s="16">
        <v>5</v>
      </c>
      <c r="R137" s="34">
        <v>0.05</v>
      </c>
      <c r="S137" s="34">
        <v>0.3</v>
      </c>
      <c r="T137" s="34">
        <v>0.5</v>
      </c>
      <c r="V137" t="s">
        <v>130</v>
      </c>
      <c r="Z137" s="16"/>
    </row>
    <row r="138" spans="7:33" x14ac:dyDescent="0.25">
      <c r="G138" s="20" t="s">
        <v>109</v>
      </c>
      <c r="H138" s="20"/>
      <c r="I138" s="20"/>
      <c r="J138" s="20" t="s">
        <v>125</v>
      </c>
      <c r="K138" s="20"/>
      <c r="L138" s="29"/>
      <c r="M138" s="20"/>
      <c r="N138" s="20"/>
      <c r="O138" s="20"/>
      <c r="P138" s="20"/>
      <c r="V138" s="43" t="str">
        <f>G138</f>
        <v>*Construction demand process</v>
      </c>
      <c r="W138" s="47"/>
      <c r="X138" s="47"/>
      <c r="Y138" s="47"/>
      <c r="Z138" s="44"/>
      <c r="AA138" s="47"/>
      <c r="AB138" s="48"/>
      <c r="AC138" s="48"/>
      <c r="AD138" s="48"/>
      <c r="AE138" s="48"/>
      <c r="AF138" s="47"/>
      <c r="AG138" s="47"/>
    </row>
    <row r="139" spans="7:33" x14ac:dyDescent="0.25">
      <c r="G139" s="19" t="s">
        <v>131</v>
      </c>
      <c r="H139" s="19" t="s">
        <v>132</v>
      </c>
      <c r="I139" s="19" t="s">
        <v>133</v>
      </c>
      <c r="J139" t="s">
        <v>95</v>
      </c>
      <c r="K139" t="s">
        <v>67</v>
      </c>
      <c r="L139" s="28">
        <v>7.5199999999999998E-3</v>
      </c>
      <c r="M139" s="31">
        <f>L139</f>
        <v>7.5199999999999998E-3</v>
      </c>
      <c r="N139" s="31">
        <f>M139</f>
        <v>7.5199999999999998E-3</v>
      </c>
      <c r="O139" s="31">
        <f>N139</f>
        <v>7.5199999999999998E-3</v>
      </c>
      <c r="P139" s="19">
        <v>5</v>
      </c>
      <c r="V139" s="17" t="str">
        <f>"UC_Mitigation_"&amp;$J$138&amp;"_MaxShare_KER-BKE"</f>
        <v>UC_Mitigation_ICON_MaxShare_KER-BKE</v>
      </c>
      <c r="W139" s="17" t="str">
        <f>"Maximum share of kerosene and Biokerosene in "&amp;$J$138</f>
        <v>Maximum share of kerosene and Biokerosene in ICON</v>
      </c>
      <c r="X139" s="12" t="str">
        <f>J139</f>
        <v>I-DMD-CON-E0</v>
      </c>
      <c r="Y139" s="17" t="s">
        <v>139</v>
      </c>
      <c r="Z139" t="s">
        <v>141</v>
      </c>
      <c r="AA139" s="41" t="str">
        <f>$AA$20</f>
        <v>UP</v>
      </c>
      <c r="AB139" s="50">
        <f>1+AB140</f>
        <v>0.99248000000000003</v>
      </c>
      <c r="AC139" s="50">
        <f t="shared" ref="AC139" si="117">1+AC140</f>
        <v>0.99248000000000003</v>
      </c>
      <c r="AD139" s="50">
        <f t="shared" ref="AD139" si="118">1+AD140</f>
        <v>0.99248000000000003</v>
      </c>
      <c r="AE139" s="50">
        <f t="shared" ref="AE139" si="119">1+AE140</f>
        <v>0.99248000000000003</v>
      </c>
      <c r="AF139" s="39">
        <v>0</v>
      </c>
      <c r="AG139" s="39">
        <v>5</v>
      </c>
    </row>
    <row r="140" spans="7:33" x14ac:dyDescent="0.25">
      <c r="G140" s="19" t="s">
        <v>131</v>
      </c>
      <c r="H140" s="19" t="s">
        <v>132</v>
      </c>
      <c r="I140" s="19" t="s">
        <v>133</v>
      </c>
      <c r="J140" t="s">
        <v>95</v>
      </c>
      <c r="K140" t="s">
        <v>69</v>
      </c>
      <c r="L140" s="28">
        <v>4.9299999999999995E-3</v>
      </c>
      <c r="M140" s="27"/>
      <c r="N140" s="27"/>
      <c r="O140" s="27"/>
      <c r="P140" s="19">
        <v>5</v>
      </c>
      <c r="X140" s="41" t="str">
        <f>X139</f>
        <v>I-DMD-CON-E0</v>
      </c>
      <c r="Y140" s="17" t="s">
        <v>143</v>
      </c>
      <c r="Z140" t="s">
        <v>141</v>
      </c>
      <c r="AA140" s="41" t="str">
        <f>$AA$20</f>
        <v>UP</v>
      </c>
      <c r="AB140" s="49">
        <f>-L139</f>
        <v>-7.5199999999999998E-3</v>
      </c>
      <c r="AC140" s="49">
        <f>-M139</f>
        <v>-7.5199999999999998E-3</v>
      </c>
      <c r="AD140" s="49">
        <f>-N139</f>
        <v>-7.5199999999999998E-3</v>
      </c>
      <c r="AE140" s="49">
        <f>-O139</f>
        <v>-7.5199999999999998E-3</v>
      </c>
    </row>
    <row r="141" spans="7:33" x14ac:dyDescent="0.25">
      <c r="G141" s="19" t="s">
        <v>131</v>
      </c>
      <c r="H141" s="19" t="s">
        <v>132</v>
      </c>
      <c r="I141" s="19" t="s">
        <v>133</v>
      </c>
      <c r="J141" t="s">
        <v>95</v>
      </c>
      <c r="K141" t="s">
        <v>70</v>
      </c>
      <c r="L141" s="28">
        <v>0.52918999999999994</v>
      </c>
      <c r="M141" s="31">
        <f t="shared" ref="M141:O142" si="120">L141</f>
        <v>0.52918999999999994</v>
      </c>
      <c r="N141" s="31">
        <f t="shared" si="120"/>
        <v>0.52918999999999994</v>
      </c>
      <c r="O141" s="31">
        <f t="shared" si="120"/>
        <v>0.52918999999999994</v>
      </c>
      <c r="P141" s="19">
        <v>5</v>
      </c>
      <c r="V141" s="17" t="str">
        <f>"UC_Mitigation_"&amp;$J$138&amp;"_MaxShare_DST-BDS"</f>
        <v>UC_Mitigation_ICON_MaxShare_DST-BDS</v>
      </c>
      <c r="W141" s="17" t="str">
        <f>"Maximum share of Diesel and Biodiesel in "&amp;$J$138</f>
        <v>Maximum share of Diesel and Biodiesel in ICON</v>
      </c>
      <c r="X141" s="41" t="str">
        <f t="shared" ref="X141:X144" si="121">X140</f>
        <v>I-DMD-CON-E0</v>
      </c>
      <c r="Y141" s="17" t="str">
        <f>Y139</f>
        <v>IND*</v>
      </c>
      <c r="Z141" t="s">
        <v>141</v>
      </c>
      <c r="AA141" s="41" t="str">
        <f>$AA$20</f>
        <v>UP</v>
      </c>
      <c r="AB141" s="50">
        <f>1+AB142</f>
        <v>0.47081000000000006</v>
      </c>
      <c r="AC141" s="50">
        <f t="shared" ref="AC141" si="122">1+AC142</f>
        <v>0.47081000000000006</v>
      </c>
      <c r="AD141" s="50">
        <f t="shared" ref="AD141" si="123">1+AD142</f>
        <v>0.47081000000000006</v>
      </c>
      <c r="AE141" s="50">
        <f t="shared" ref="AE141" si="124">1+AE142</f>
        <v>0.47081000000000006</v>
      </c>
      <c r="AF141" s="39">
        <v>0</v>
      </c>
      <c r="AG141" s="39">
        <v>5</v>
      </c>
    </row>
    <row r="142" spans="7:33" x14ac:dyDescent="0.25">
      <c r="G142" s="19" t="s">
        <v>131</v>
      </c>
      <c r="H142" s="19" t="s">
        <v>132</v>
      </c>
      <c r="I142" s="19" t="s">
        <v>133</v>
      </c>
      <c r="J142" t="s">
        <v>95</v>
      </c>
      <c r="K142" t="s">
        <v>72</v>
      </c>
      <c r="L142" s="28">
        <v>0.20224</v>
      </c>
      <c r="M142" s="31">
        <f t="shared" si="120"/>
        <v>0.20224</v>
      </c>
      <c r="N142" s="31">
        <f t="shared" si="120"/>
        <v>0.20224</v>
      </c>
      <c r="O142" s="31">
        <f t="shared" si="120"/>
        <v>0.20224</v>
      </c>
      <c r="P142" s="19">
        <v>5</v>
      </c>
      <c r="X142" s="41" t="str">
        <f t="shared" si="121"/>
        <v>I-DMD-CON-E0</v>
      </c>
      <c r="Y142" s="17" t="s">
        <v>142</v>
      </c>
      <c r="Z142" t="s">
        <v>141</v>
      </c>
      <c r="AA142" s="41" t="str">
        <f>$AA$20</f>
        <v>UP</v>
      </c>
      <c r="AB142" s="49">
        <f>-L141</f>
        <v>-0.52918999999999994</v>
      </c>
      <c r="AC142" s="49">
        <f>-M141</f>
        <v>-0.52918999999999994</v>
      </c>
      <c r="AD142" s="49">
        <f>-N141</f>
        <v>-0.52918999999999994</v>
      </c>
      <c r="AE142" s="49">
        <f>-O141</f>
        <v>-0.52918999999999994</v>
      </c>
    </row>
    <row r="143" spans="7:33" x14ac:dyDescent="0.25">
      <c r="G143" s="19" t="s">
        <v>131</v>
      </c>
      <c r="H143" s="19" t="s">
        <v>132</v>
      </c>
      <c r="I143" s="19" t="s">
        <v>133</v>
      </c>
      <c r="J143" t="s">
        <v>95</v>
      </c>
      <c r="K143" t="s">
        <v>78</v>
      </c>
      <c r="L143" s="28">
        <v>0.25614000000000003</v>
      </c>
      <c r="M143" s="27"/>
      <c r="N143" s="27"/>
      <c r="O143" s="27"/>
      <c r="P143" s="19">
        <v>5</v>
      </c>
      <c r="V143" s="17" t="str">
        <f>"UC_Mitigation_"&amp;$J$138&amp;"_MaxShare_GAS-BGS"</f>
        <v>UC_Mitigation_ICON_MaxShare_GAS-BGS</v>
      </c>
      <c r="W143" s="17" t="str">
        <f>"Maximum share of Gas and Biogas in "&amp;$J$138</f>
        <v>Maximum share of Gas and Biogas in ICON</v>
      </c>
      <c r="X143" s="41" t="str">
        <f t="shared" si="121"/>
        <v>I-DMD-CON-E0</v>
      </c>
      <c r="Y143" s="17" t="str">
        <f>Y141</f>
        <v>IND*</v>
      </c>
      <c r="Z143" t="s">
        <v>141</v>
      </c>
      <c r="AA143" s="17" t="s">
        <v>132</v>
      </c>
      <c r="AB143" s="50">
        <f>1+AB144</f>
        <v>0.79776000000000002</v>
      </c>
      <c r="AC143" s="50">
        <f t="shared" ref="AC143" si="125">1+AC144</f>
        <v>0.79776000000000002</v>
      </c>
      <c r="AD143" s="50">
        <f t="shared" ref="AD143" si="126">1+AD144</f>
        <v>0.79776000000000002</v>
      </c>
      <c r="AE143" s="50">
        <f t="shared" ref="AE143" si="127">1+AE144</f>
        <v>0.79776000000000002</v>
      </c>
      <c r="AF143" s="39">
        <v>0</v>
      </c>
      <c r="AG143" s="39">
        <v>5</v>
      </c>
    </row>
    <row r="144" spans="7:33" x14ac:dyDescent="0.25">
      <c r="G144" s="19" t="s">
        <v>131</v>
      </c>
      <c r="H144" s="19" t="s">
        <v>132</v>
      </c>
      <c r="I144" s="19" t="s">
        <v>133</v>
      </c>
      <c r="J144" t="s">
        <v>95</v>
      </c>
      <c r="K144" s="19" t="s">
        <v>110</v>
      </c>
      <c r="L144" s="33">
        <v>0</v>
      </c>
      <c r="M144" s="35">
        <f>M139*R144</f>
        <v>3.7600000000000003E-4</v>
      </c>
      <c r="N144" s="35">
        <f>N139*S144</f>
        <v>2.2559999999999998E-3</v>
      </c>
      <c r="O144" s="35">
        <f>O139*T144</f>
        <v>3.7599999999999999E-3</v>
      </c>
      <c r="P144" s="19">
        <v>5</v>
      </c>
      <c r="R144" s="34">
        <v>0.05</v>
      </c>
      <c r="S144" s="34">
        <v>0.3</v>
      </c>
      <c r="T144" s="34">
        <v>0.5</v>
      </c>
      <c r="V144" s="19"/>
      <c r="W144" s="19"/>
      <c r="X144" s="41" t="str">
        <f t="shared" si="121"/>
        <v>I-DMD-CON-E0</v>
      </c>
      <c r="Y144" s="17" t="s">
        <v>144</v>
      </c>
      <c r="Z144" t="s">
        <v>141</v>
      </c>
      <c r="AA144" s="17" t="s">
        <v>132</v>
      </c>
      <c r="AB144" s="53">
        <f>-L142</f>
        <v>-0.20224</v>
      </c>
      <c r="AC144" s="53">
        <f>-M142</f>
        <v>-0.20224</v>
      </c>
      <c r="AD144" s="53">
        <f>-N142</f>
        <v>-0.20224</v>
      </c>
      <c r="AE144" s="53">
        <f>-O142</f>
        <v>-0.20224</v>
      </c>
      <c r="AF144" s="19"/>
      <c r="AG144" s="19"/>
    </row>
    <row r="145" spans="7:20" x14ac:dyDescent="0.25">
      <c r="G145" s="19" t="s">
        <v>131</v>
      </c>
      <c r="H145" s="19" t="s">
        <v>132</v>
      </c>
      <c r="I145" s="19" t="s">
        <v>133</v>
      </c>
      <c r="J145" t="s">
        <v>95</v>
      </c>
      <c r="K145" s="19" t="s">
        <v>111</v>
      </c>
      <c r="L145" s="33">
        <v>0</v>
      </c>
      <c r="M145" s="35">
        <f t="shared" ref="M145:O146" si="128">M141*R145</f>
        <v>2.6459499999999997E-2</v>
      </c>
      <c r="N145" s="35">
        <f t="shared" si="128"/>
        <v>0.15875699999999998</v>
      </c>
      <c r="O145" s="35">
        <f t="shared" si="128"/>
        <v>0.26459499999999997</v>
      </c>
      <c r="P145" s="19">
        <v>5</v>
      </c>
      <c r="R145" s="34">
        <v>0.05</v>
      </c>
      <c r="S145" s="34">
        <v>0.3</v>
      </c>
      <c r="T145" s="34">
        <v>0.5</v>
      </c>
    </row>
    <row r="146" spans="7:20" x14ac:dyDescent="0.25">
      <c r="G146" s="16" t="s">
        <v>131</v>
      </c>
      <c r="H146" s="16" t="s">
        <v>132</v>
      </c>
      <c r="I146" s="16" t="s">
        <v>133</v>
      </c>
      <c r="J146" s="16" t="s">
        <v>95</v>
      </c>
      <c r="K146" s="16" t="s">
        <v>80</v>
      </c>
      <c r="L146" s="32">
        <v>0</v>
      </c>
      <c r="M146" s="36">
        <f t="shared" si="128"/>
        <v>1.0112000000000001E-2</v>
      </c>
      <c r="N146" s="36">
        <f t="shared" si="128"/>
        <v>6.0671999999999997E-2</v>
      </c>
      <c r="O146" s="36">
        <f t="shared" si="128"/>
        <v>0.10112</v>
      </c>
      <c r="P146" s="16">
        <v>5</v>
      </c>
      <c r="R146" s="34">
        <v>0.05</v>
      </c>
      <c r="S146" s="34">
        <v>0.3</v>
      </c>
      <c r="T146" s="34">
        <v>0.5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Maurizio Gargiulo</cp:lastModifiedBy>
  <dcterms:created xsi:type="dcterms:W3CDTF">2015-06-05T18:19:34Z</dcterms:created>
  <dcterms:modified xsi:type="dcterms:W3CDTF">2021-02-25T10:57:30Z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407926917076110</vt:r8>
  </property>
</Properties>
</file>