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1308568-B46F-4C42-804D-84224B20951D}" xr6:coauthVersionLast="45" xr6:coauthVersionMax="46" xr10:uidLastSave="{00000000-0000-0000-0000-000000000000}"/>
  <bookViews>
    <workbookView xWindow="-120" yWindow="-120" windowWidth="29040" windowHeight="15840" activeTab="5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8" i="32" l="1"/>
  <c r="T13" i="32"/>
  <c r="T13" i="31"/>
  <c r="T28" i="31"/>
  <c r="T28" i="28"/>
  <c r="T13" i="28"/>
  <c r="T7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G78" i="32" l="1"/>
  <c r="G78" i="28"/>
  <c r="G79" i="31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4" i="28"/>
  <c r="D76" i="28"/>
  <c r="E76" i="28"/>
  <c r="H76" i="28"/>
  <c r="F76" i="28" s="1"/>
  <c r="G97" i="32" l="1"/>
  <c r="G98" i="32"/>
  <c r="G99" i="32"/>
  <c r="G100" i="32"/>
  <c r="G101" i="32"/>
  <c r="G102" i="32"/>
  <c r="G77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78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5" i="28"/>
  <c r="G96" i="28"/>
  <c r="G97" i="28"/>
  <c r="G98" i="28"/>
  <c r="G99" i="28"/>
  <c r="G100" i="28"/>
  <c r="G77" i="28"/>
  <c r="G101" i="28"/>
  <c r="G103" i="28"/>
  <c r="G104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85" i="32"/>
  <c r="E84" i="32"/>
  <c r="E83" i="32"/>
  <c r="E82" i="32"/>
  <c r="E81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6" i="31"/>
  <c r="E85" i="31"/>
  <c r="E84" i="31"/>
  <c r="E83" i="31"/>
  <c r="E82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85" i="32"/>
  <c r="D84" i="32"/>
  <c r="D83" i="32"/>
  <c r="D82" i="32"/>
  <c r="D81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6" i="31"/>
  <c r="D85" i="31"/>
  <c r="D84" i="31"/>
  <c r="D83" i="31"/>
  <c r="D82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77" i="28"/>
  <c r="D100" i="28"/>
  <c r="D99" i="28"/>
  <c r="D98" i="28"/>
  <c r="D97" i="28"/>
  <c r="D96" i="28"/>
  <c r="D95" i="28"/>
  <c r="D94" i="28"/>
  <c r="D91" i="28"/>
  <c r="D90" i="28"/>
  <c r="D89" i="28"/>
  <c r="D88" i="28"/>
  <c r="D87" i="28"/>
  <c r="D78" i="28"/>
  <c r="D86" i="28"/>
  <c r="D85" i="28"/>
  <c r="D84" i="28"/>
  <c r="D83" i="28"/>
  <c r="D82" i="28"/>
  <c r="D81" i="28"/>
  <c r="D80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1" i="28"/>
  <c r="E82" i="28"/>
  <c r="E83" i="28"/>
  <c r="E84" i="28"/>
  <c r="E85" i="28"/>
  <c r="E86" i="28"/>
  <c r="E78" i="28"/>
  <c r="E87" i="28"/>
  <c r="E89" i="28"/>
  <c r="E90" i="28"/>
  <c r="E91" i="28"/>
  <c r="E94" i="28"/>
  <c r="E95" i="28"/>
  <c r="E96" i="28"/>
  <c r="E97" i="28"/>
  <c r="E98" i="28"/>
  <c r="E99" i="28"/>
  <c r="E100" i="28"/>
  <c r="E77" i="28"/>
  <c r="E101" i="28"/>
  <c r="E103" i="28"/>
  <c r="E104" i="28"/>
  <c r="E80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4" i="28"/>
  <c r="F104" i="28" s="1"/>
  <c r="I106" i="28"/>
  <c r="J106" i="28"/>
  <c r="K106" i="28"/>
  <c r="L106" i="28"/>
  <c r="M106" i="28"/>
  <c r="N106" i="28"/>
  <c r="H71" i="28"/>
  <c r="F71" i="28" s="1"/>
  <c r="H72" i="28"/>
  <c r="F72" i="28" s="1"/>
  <c r="C80" i="20" l="1"/>
  <c r="C82" i="20"/>
  <c r="D8" i="33" s="1"/>
  <c r="C81" i="20"/>
  <c r="D7" i="33" s="1"/>
  <c r="H103" i="28"/>
  <c r="F103" i="28" s="1"/>
  <c r="H101" i="28"/>
  <c r="F101" i="28" s="1"/>
  <c r="H77" i="28"/>
  <c r="F77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1" i="28"/>
  <c r="F91" i="28" s="1"/>
  <c r="H90" i="28"/>
  <c r="F90" i="28" s="1"/>
  <c r="H89" i="28"/>
  <c r="F89" i="28" s="1"/>
  <c r="H87" i="28"/>
  <c r="F87" i="28" s="1"/>
  <c r="H78" i="28"/>
  <c r="F78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5" i="31" s="1"/>
  <c r="Q9" i="31"/>
  <c r="O85" i="31" s="1"/>
  <c r="N9" i="31"/>
  <c r="L85" i="31" s="1"/>
  <c r="O9" i="31"/>
  <c r="M85" i="31" s="1"/>
  <c r="L9" i="31"/>
  <c r="J85" i="31" s="1"/>
  <c r="M9" i="31"/>
  <c r="K85" i="31" s="1"/>
  <c r="P13" i="31"/>
  <c r="N79" i="31" s="1"/>
  <c r="Q13" i="31"/>
  <c r="O79" i="31" s="1"/>
  <c r="L13" i="31"/>
  <c r="J79" i="31" s="1"/>
  <c r="M13" i="31"/>
  <c r="K79" i="31" s="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4" i="31" s="1"/>
  <c r="O8" i="31"/>
  <c r="M84" i="31" s="1"/>
  <c r="P8" i="31"/>
  <c r="N84" i="31" s="1"/>
  <c r="Q8" i="31"/>
  <c r="O84" i="31" s="1"/>
  <c r="L8" i="31"/>
  <c r="J84" i="31" s="1"/>
  <c r="M8" i="31"/>
  <c r="K84" i="31" s="1"/>
  <c r="L7" i="31"/>
  <c r="J83" i="31" s="1"/>
  <c r="M7" i="31"/>
  <c r="K83" i="31" s="1"/>
  <c r="Q7" i="31"/>
  <c r="O83" i="31" s="1"/>
  <c r="N7" i="31"/>
  <c r="L83" i="31" s="1"/>
  <c r="P7" i="31"/>
  <c r="N83" i="31" s="1"/>
  <c r="O7" i="31"/>
  <c r="M83" i="31" s="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0" i="28" s="1"/>
  <c r="L6" i="28"/>
  <c r="J80" i="28" s="1"/>
  <c r="I27" i="28"/>
  <c r="N66" i="28" s="1"/>
  <c r="J27" i="28"/>
  <c r="O66" i="28" s="1"/>
  <c r="H27" i="28"/>
  <c r="M66" i="28" s="1"/>
  <c r="L27" i="28"/>
  <c r="J100" i="28" s="1"/>
  <c r="F27" i="28"/>
  <c r="K66" i="28" s="1"/>
  <c r="G27" i="28"/>
  <c r="L66" i="28" s="1"/>
  <c r="M27" i="28"/>
  <c r="K100" i="28" s="1"/>
  <c r="P27" i="28"/>
  <c r="N100" i="28" s="1"/>
  <c r="E27" i="28"/>
  <c r="J66" i="28" s="1"/>
  <c r="N27" i="28"/>
  <c r="L100" i="28" s="1"/>
  <c r="O27" i="28"/>
  <c r="M100" i="28" s="1"/>
  <c r="Q27" i="28"/>
  <c r="O100" i="28" s="1"/>
  <c r="E28" i="28"/>
  <c r="J67" i="28" s="1"/>
  <c r="N28" i="28"/>
  <c r="L77" i="28" s="1"/>
  <c r="F28" i="28"/>
  <c r="K67" i="28" s="1"/>
  <c r="O28" i="28"/>
  <c r="M77" i="28" s="1"/>
  <c r="G28" i="28"/>
  <c r="L67" i="28" s="1"/>
  <c r="P28" i="28"/>
  <c r="N77" i="28" s="1"/>
  <c r="H28" i="28"/>
  <c r="M67" i="28" s="1"/>
  <c r="Q28" i="28"/>
  <c r="O77" i="28" s="1"/>
  <c r="J28" i="28"/>
  <c r="O67" i="28" s="1"/>
  <c r="I28" i="28"/>
  <c r="N67" i="28" s="1"/>
  <c r="L28" i="28"/>
  <c r="J77" i="28" s="1"/>
  <c r="M28" i="28"/>
  <c r="K77" i="28" s="1"/>
  <c r="E16" i="28"/>
  <c r="J56" i="28" s="1"/>
  <c r="N16" i="28"/>
  <c r="L89" i="28" s="1"/>
  <c r="F16" i="28"/>
  <c r="K56" i="28" s="1"/>
  <c r="O16" i="28"/>
  <c r="M89" i="28" s="1"/>
  <c r="G16" i="28"/>
  <c r="L56" i="28" s="1"/>
  <c r="P16" i="28"/>
  <c r="N89" i="28" s="1"/>
  <c r="H16" i="28"/>
  <c r="M56" i="28" s="1"/>
  <c r="Q16" i="28"/>
  <c r="O89" i="28" s="1"/>
  <c r="J16" i="28"/>
  <c r="O56" i="28" s="1"/>
  <c r="L16" i="28"/>
  <c r="J89" i="28" s="1"/>
  <c r="I16" i="28"/>
  <c r="N56" i="28" s="1"/>
  <c r="M16" i="28"/>
  <c r="K89" i="28" s="1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7" i="28" s="1"/>
  <c r="F14" i="28"/>
  <c r="K54" i="28" s="1"/>
  <c r="O14" i="28"/>
  <c r="M87" i="28" s="1"/>
  <c r="G14" i="28"/>
  <c r="L54" i="28" s="1"/>
  <c r="P14" i="28"/>
  <c r="N87" i="28" s="1"/>
  <c r="M14" i="28"/>
  <c r="K87" i="28" s="1"/>
  <c r="H14" i="28"/>
  <c r="M54" i="28" s="1"/>
  <c r="Q14" i="28"/>
  <c r="O87" i="28" s="1"/>
  <c r="J14" i="28"/>
  <c r="O54" i="28" s="1"/>
  <c r="L14" i="28"/>
  <c r="J87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0" i="28" s="1"/>
  <c r="O17" i="28"/>
  <c r="M90" i="28" s="1"/>
  <c r="M17" i="28"/>
  <c r="K90" i="28" s="1"/>
  <c r="E17" i="28"/>
  <c r="J57" i="28" s="1"/>
  <c r="N17" i="28"/>
  <c r="L90" i="28" s="1"/>
  <c r="F17" i="28"/>
  <c r="K57" i="28" s="1"/>
  <c r="P17" i="28"/>
  <c r="N90" i="28" s="1"/>
  <c r="Q17" i="28"/>
  <c r="O90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2" i="28" s="1"/>
  <c r="L8" i="28"/>
  <c r="J82" i="28" s="1"/>
  <c r="F8" i="28"/>
  <c r="K48" i="28" s="1"/>
  <c r="O8" i="28"/>
  <c r="M82" i="28" s="1"/>
  <c r="G8" i="28"/>
  <c r="L48" i="28" s="1"/>
  <c r="P8" i="28"/>
  <c r="N82" i="28" s="1"/>
  <c r="H8" i="28"/>
  <c r="M48" i="28" s="1"/>
  <c r="Q8" i="28"/>
  <c r="O82" i="28" s="1"/>
  <c r="M8" i="28"/>
  <c r="K82" i="28" s="1"/>
  <c r="I8" i="28"/>
  <c r="N48" i="28" s="1"/>
  <c r="J8" i="28"/>
  <c r="O48" i="28" s="1"/>
  <c r="J46" i="28"/>
  <c r="N6" i="28"/>
  <c r="L80" i="28" s="1"/>
  <c r="F6" i="28"/>
  <c r="K46" i="28" s="1"/>
  <c r="O6" i="28"/>
  <c r="M80" i="28" s="1"/>
  <c r="G6" i="28"/>
  <c r="L46" i="28" s="1"/>
  <c r="P6" i="28"/>
  <c r="N80" i="28" s="1"/>
  <c r="H6" i="28"/>
  <c r="M46" i="28" s="1"/>
  <c r="I6" i="28"/>
  <c r="N46" i="28" s="1"/>
  <c r="J6" i="28"/>
  <c r="O46" i="28" s="1"/>
  <c r="M6" i="28"/>
  <c r="K80" i="28" s="1"/>
  <c r="E26" i="28"/>
  <c r="J65" i="28" s="1"/>
  <c r="N26" i="28"/>
  <c r="L99" i="28" s="1"/>
  <c r="F26" i="28"/>
  <c r="K65" i="28" s="1"/>
  <c r="O26" i="28"/>
  <c r="M99" i="28" s="1"/>
  <c r="L26" i="28"/>
  <c r="J99" i="28" s="1"/>
  <c r="M26" i="28"/>
  <c r="K99" i="28" s="1"/>
  <c r="G26" i="28"/>
  <c r="L65" i="28" s="1"/>
  <c r="P26" i="28"/>
  <c r="N99" i="28" s="1"/>
  <c r="H26" i="28"/>
  <c r="M65" i="28" s="1"/>
  <c r="Q26" i="28"/>
  <c r="O99" i="28" s="1"/>
  <c r="I26" i="28"/>
  <c r="N65" i="28" s="1"/>
  <c r="J26" i="28"/>
  <c r="O65" i="28" s="1"/>
  <c r="I9" i="28"/>
  <c r="N49" i="28" s="1"/>
  <c r="Q9" i="28"/>
  <c r="O83" i="28" s="1"/>
  <c r="J9" i="28"/>
  <c r="O49" i="28" s="1"/>
  <c r="L9" i="28"/>
  <c r="J83" i="28" s="1"/>
  <c r="M9" i="28"/>
  <c r="K83" i="28" s="1"/>
  <c r="F9" i="28"/>
  <c r="K49" i="28" s="1"/>
  <c r="G9" i="28"/>
  <c r="L49" i="28" s="1"/>
  <c r="E9" i="28"/>
  <c r="J49" i="28" s="1"/>
  <c r="N9" i="28"/>
  <c r="L83" i="28" s="1"/>
  <c r="O9" i="28"/>
  <c r="M83" i="28" s="1"/>
  <c r="P9" i="28"/>
  <c r="N83" i="28" s="1"/>
  <c r="H9" i="28"/>
  <c r="M49" i="28" s="1"/>
  <c r="E22" i="28"/>
  <c r="J61" i="28" s="1"/>
  <c r="N22" i="28"/>
  <c r="L95" i="28" s="1"/>
  <c r="F22" i="28"/>
  <c r="K61" i="28" s="1"/>
  <c r="O22" i="28"/>
  <c r="M95" i="28" s="1"/>
  <c r="G22" i="28"/>
  <c r="L61" i="28" s="1"/>
  <c r="P22" i="28"/>
  <c r="N95" i="28" s="1"/>
  <c r="J22" i="28"/>
  <c r="O61" i="28" s="1"/>
  <c r="H22" i="28"/>
  <c r="M61" i="28" s="1"/>
  <c r="Q22" i="28"/>
  <c r="O95" i="28" s="1"/>
  <c r="I22" i="28"/>
  <c r="N61" i="28" s="1"/>
  <c r="L22" i="28"/>
  <c r="J95" i="28" s="1"/>
  <c r="M22" i="28"/>
  <c r="K95" i="28" s="1"/>
  <c r="I11" i="28"/>
  <c r="N51" i="28" s="1"/>
  <c r="H11" i="28"/>
  <c r="M51" i="28" s="1"/>
  <c r="Q11" i="28"/>
  <c r="O85" i="28" s="1"/>
  <c r="J11" i="28"/>
  <c r="O51" i="28" s="1"/>
  <c r="L11" i="28"/>
  <c r="J85" i="28" s="1"/>
  <c r="F11" i="28"/>
  <c r="K51" i="28" s="1"/>
  <c r="M11" i="28"/>
  <c r="K85" i="28" s="1"/>
  <c r="G11" i="28"/>
  <c r="L51" i="28" s="1"/>
  <c r="E11" i="28"/>
  <c r="J51" i="28" s="1"/>
  <c r="N11" i="28"/>
  <c r="L85" i="28" s="1"/>
  <c r="O11" i="28"/>
  <c r="M85" i="28" s="1"/>
  <c r="P11" i="28"/>
  <c r="N85" i="28" s="1"/>
  <c r="I13" i="28"/>
  <c r="N53" i="28" s="1"/>
  <c r="J13" i="28"/>
  <c r="O53" i="28" s="1"/>
  <c r="H13" i="28"/>
  <c r="M53" i="28" s="1"/>
  <c r="L13" i="28"/>
  <c r="J78" i="28" s="1"/>
  <c r="O13" i="28"/>
  <c r="M78" i="28" s="1"/>
  <c r="G13" i="28"/>
  <c r="L53" i="28" s="1"/>
  <c r="M13" i="28"/>
  <c r="K78" i="28" s="1"/>
  <c r="Q13" i="28"/>
  <c r="O78" i="28" s="1"/>
  <c r="E13" i="28"/>
  <c r="J53" i="28" s="1"/>
  <c r="N13" i="28"/>
  <c r="L78" i="28" s="1"/>
  <c r="F13" i="28"/>
  <c r="K53" i="28" s="1"/>
  <c r="P13" i="28"/>
  <c r="N78" i="28" s="1"/>
  <c r="I23" i="28"/>
  <c r="N62" i="28" s="1"/>
  <c r="J23" i="28"/>
  <c r="O62" i="28" s="1"/>
  <c r="P23" i="28"/>
  <c r="N96" i="28" s="1"/>
  <c r="H23" i="28"/>
  <c r="M62" i="28" s="1"/>
  <c r="L23" i="28"/>
  <c r="J96" i="28" s="1"/>
  <c r="O23" i="28"/>
  <c r="M96" i="28" s="1"/>
  <c r="M23" i="28"/>
  <c r="K96" i="28" s="1"/>
  <c r="F23" i="28"/>
  <c r="K62" i="28" s="1"/>
  <c r="G23" i="28"/>
  <c r="L62" i="28" s="1"/>
  <c r="E23" i="28"/>
  <c r="J62" i="28" s="1"/>
  <c r="N23" i="28"/>
  <c r="L96" i="28" s="1"/>
  <c r="Q23" i="28"/>
  <c r="O96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7" i="28" s="1"/>
  <c r="F24" i="28"/>
  <c r="K63" i="28" s="1"/>
  <c r="O24" i="28"/>
  <c r="M97" i="28" s="1"/>
  <c r="G24" i="28"/>
  <c r="L63" i="28" s="1"/>
  <c r="P24" i="28"/>
  <c r="N97" i="28" s="1"/>
  <c r="L24" i="28"/>
  <c r="J97" i="28" s="1"/>
  <c r="H24" i="28"/>
  <c r="M63" i="28" s="1"/>
  <c r="Q24" i="28"/>
  <c r="O97" i="28" s="1"/>
  <c r="I24" i="28"/>
  <c r="N63" i="28" s="1"/>
  <c r="J24" i="28"/>
  <c r="O63" i="28" s="1"/>
  <c r="M24" i="28"/>
  <c r="K97" i="28" s="1"/>
  <c r="I7" i="28"/>
  <c r="N47" i="28" s="1"/>
  <c r="H7" i="28"/>
  <c r="M47" i="28" s="1"/>
  <c r="J7" i="28"/>
  <c r="O47" i="28" s="1"/>
  <c r="L7" i="28"/>
  <c r="J81" i="28" s="1"/>
  <c r="O7" i="28"/>
  <c r="M81" i="28" s="1"/>
  <c r="P7" i="28"/>
  <c r="N81" i="28" s="1"/>
  <c r="Q7" i="28"/>
  <c r="O81" i="28" s="1"/>
  <c r="M7" i="28"/>
  <c r="K81" i="28" s="1"/>
  <c r="F7" i="28"/>
  <c r="K47" i="28" s="1"/>
  <c r="E7" i="28"/>
  <c r="J47" i="28" s="1"/>
  <c r="N7" i="28"/>
  <c r="L81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4" i="32" s="1"/>
  <c r="Q9" i="32"/>
  <c r="O84" i="32" s="1"/>
  <c r="P8" i="32"/>
  <c r="N83" i="32" s="1"/>
  <c r="Q8" i="32"/>
  <c r="O83" i="32" s="1"/>
  <c r="P7" i="32"/>
  <c r="N82" i="32" s="1"/>
  <c r="Q7" i="32"/>
  <c r="O82" i="32" s="1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4" i="32" s="1"/>
  <c r="O9" i="32"/>
  <c r="M84" i="32" s="1"/>
  <c r="N7" i="32"/>
  <c r="L82" i="32" s="1"/>
  <c r="O7" i="32"/>
  <c r="M82" i="32" s="1"/>
  <c r="N8" i="32"/>
  <c r="L83" i="32" s="1"/>
  <c r="O8" i="32"/>
  <c r="M83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L7" i="32"/>
  <c r="J82" i="32" s="1"/>
  <c r="M7" i="32"/>
  <c r="K82" i="32" s="1"/>
  <c r="L18" i="32"/>
  <c r="J92" i="32" s="1"/>
  <c r="M18" i="32"/>
  <c r="K92" i="32" s="1"/>
  <c r="L11" i="32"/>
  <c r="J86" i="32" s="1"/>
  <c r="M11" i="32"/>
  <c r="K86" i="32" s="1"/>
  <c r="L10" i="32"/>
  <c r="M10" i="32"/>
  <c r="L9" i="32"/>
  <c r="J84" i="32" s="1"/>
  <c r="M9" i="32"/>
  <c r="K84" i="32" s="1"/>
  <c r="L8" i="32"/>
  <c r="J83" i="32" s="1"/>
  <c r="M8" i="32"/>
  <c r="K83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9" i="32"/>
  <c r="C1" i="20"/>
  <c r="K91" i="28" l="1"/>
  <c r="O91" i="28"/>
  <c r="L91" i="28"/>
  <c r="J91" i="28"/>
  <c r="N91" i="28"/>
  <c r="M91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6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2" i="31" s="1"/>
  <c r="P6" i="31"/>
  <c r="N82" i="31" s="1"/>
  <c r="M6" i="31"/>
  <c r="K82" i="31" s="1"/>
  <c r="N6" i="31"/>
  <c r="L82" i="31" s="1"/>
  <c r="L6" i="31"/>
  <c r="J82" i="31" s="1"/>
  <c r="Q6" i="31"/>
  <c r="O82" i="31" s="1"/>
  <c r="L85" i="32"/>
  <c r="M50" i="32"/>
  <c r="J85" i="32"/>
  <c r="K85" i="32"/>
  <c r="O85" i="32"/>
  <c r="N85" i="32"/>
  <c r="M85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4" i="28" s="1"/>
  <c r="P21" i="28"/>
  <c r="N94" i="28" s="1"/>
  <c r="Q21" i="28"/>
  <c r="O94" i="28" s="1"/>
  <c r="M21" i="28"/>
  <c r="K94" i="28" s="1"/>
  <c r="F21" i="28"/>
  <c r="K60" i="28" s="1"/>
  <c r="G21" i="28"/>
  <c r="L60" i="28" s="1"/>
  <c r="E21" i="28"/>
  <c r="J60" i="28" s="1"/>
  <c r="N21" i="28"/>
  <c r="L94" i="28" s="1"/>
  <c r="O21" i="28"/>
  <c r="M94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1" i="32" s="1"/>
  <c r="Q6" i="32"/>
  <c r="O81" i="32" s="1"/>
  <c r="N16" i="32"/>
  <c r="L90" i="32" s="1"/>
  <c r="O16" i="32"/>
  <c r="M90" i="32" s="1"/>
  <c r="N14" i="32"/>
  <c r="L88" i="32" s="1"/>
  <c r="O14" i="32"/>
  <c r="M88" i="32" s="1"/>
  <c r="N6" i="32"/>
  <c r="L81" i="32" s="1"/>
  <c r="O6" i="32"/>
  <c r="M81" i="32" s="1"/>
  <c r="L16" i="32"/>
  <c r="J90" i="32" s="1"/>
  <c r="M16" i="32"/>
  <c r="K90" i="32" s="1"/>
  <c r="L14" i="32"/>
  <c r="J88" i="32" s="1"/>
  <c r="M14" i="32"/>
  <c r="K88" i="32" s="1"/>
  <c r="L6" i="32"/>
  <c r="J81" i="32" s="1"/>
  <c r="M6" i="32"/>
  <c r="K81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6" i="31"/>
  <c r="O50" i="31"/>
  <c r="M64" i="32"/>
  <c r="K100" i="32"/>
  <c r="O100" i="32"/>
  <c r="J98" i="28"/>
  <c r="J100" i="32"/>
  <c r="J84" i="28"/>
  <c r="L64" i="32"/>
  <c r="J64" i="32"/>
  <c r="K64" i="32"/>
  <c r="O64" i="32"/>
  <c r="N64" i="32"/>
  <c r="J64" i="28"/>
  <c r="K86" i="31"/>
  <c r="K101" i="31"/>
  <c r="K50" i="31"/>
  <c r="J50" i="28"/>
  <c r="O101" i="31"/>
  <c r="M50" i="31"/>
  <c r="M101" i="31"/>
  <c r="J101" i="31"/>
  <c r="L101" i="31"/>
  <c r="N101" i="31"/>
  <c r="J86" i="31"/>
  <c r="O84" i="28"/>
  <c r="N86" i="31"/>
  <c r="L86" i="31"/>
  <c r="M65" i="31"/>
  <c r="K65" i="31"/>
  <c r="M84" i="28"/>
  <c r="L65" i="31"/>
  <c r="O65" i="31"/>
  <c r="N65" i="31"/>
  <c r="L50" i="28"/>
  <c r="J65" i="31"/>
  <c r="M98" i="28"/>
  <c r="L50" i="31"/>
  <c r="N50" i="31"/>
  <c r="O98" i="28"/>
  <c r="J50" i="31"/>
  <c r="M64" i="28"/>
  <c r="L98" i="28"/>
  <c r="L64" i="28"/>
  <c r="N84" i="28"/>
  <c r="K84" i="28"/>
  <c r="N98" i="28"/>
  <c r="K98" i="28"/>
  <c r="K50" i="28"/>
  <c r="K64" i="28"/>
  <c r="L84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6" i="28"/>
  <c r="N86" i="28"/>
  <c r="L86" i="28"/>
  <c r="O86" i="28"/>
  <c r="K86" i="28"/>
  <c r="J86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<sst xmlns="http://schemas.openxmlformats.org/spreadsheetml/2006/main" count="4835" uniqueCount="422">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</sst>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5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115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</cellXfs>
  <cellStyles count="34395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abSelected="1" topLeftCell="C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295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05" t="s">
        <v>284</v>
      </c>
      <c r="Z7" s="105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13" t="s">
        <v>419</v>
      </c>
    </row>
    <row r="32" spans="1:26" ht="15">
      <c r="D32" s="108" t="s">
        <v>405</v>
      </c>
      <c r="E32" s="107" t="s">
        <v>406</v>
      </c>
      <c r="F32" s="107" t="s">
        <v>406</v>
      </c>
      <c r="G32" s="108" t="s">
        <v>407</v>
      </c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</row>
    <row r="33" spans="4:19">
      <c r="D33" s="108" t="s">
        <v>8</v>
      </c>
      <c r="E33" s="108" t="s">
        <v>408</v>
      </c>
      <c r="F33" s="108" t="s">
        <v>409</v>
      </c>
      <c r="G33" s="110">
        <v>2018</v>
      </c>
      <c r="H33" s="110">
        <v>2020</v>
      </c>
      <c r="I33" s="110">
        <v>2022</v>
      </c>
      <c r="J33" s="110">
        <v>2025</v>
      </c>
      <c r="K33" s="110">
        <v>2030</v>
      </c>
      <c r="L33" s="110">
        <v>2035</v>
      </c>
      <c r="M33" s="110">
        <v>2040</v>
      </c>
      <c r="N33" s="110">
        <v>2045</v>
      </c>
      <c r="O33" s="110">
        <v>2050</v>
      </c>
      <c r="P33" s="110">
        <v>2055</v>
      </c>
      <c r="Q33" s="110">
        <v>2060</v>
      </c>
      <c r="R33" s="110">
        <v>2065</v>
      </c>
      <c r="S33" s="110">
        <v>2070</v>
      </c>
    </row>
    <row r="34" spans="4:19">
      <c r="D34" s="109" t="s">
        <v>410</v>
      </c>
      <c r="E34" s="109" t="s">
        <v>411</v>
      </c>
      <c r="F34" s="109" t="s">
        <v>216</v>
      </c>
      <c r="G34" s="111">
        <v>206.79888500000001</v>
      </c>
      <c r="H34" s="111">
        <v>205.47315865384601</v>
      </c>
      <c r="I34" s="111">
        <v>204.14743230769199</v>
      </c>
      <c r="J34" s="111">
        <v>202.15884278846201</v>
      </c>
      <c r="K34" s="111">
        <v>198.84452692307701</v>
      </c>
      <c r="L34" s="111">
        <v>195.53021105769199</v>
      </c>
      <c r="M34" s="111">
        <v>192.21589519230801</v>
      </c>
      <c r="N34" s="111">
        <v>188.90157932692301</v>
      </c>
      <c r="O34" s="111">
        <v>185.58726346153799</v>
      </c>
      <c r="P34" s="111">
        <v>182.27294759615401</v>
      </c>
      <c r="Q34" s="111">
        <v>178.95863173076901</v>
      </c>
      <c r="R34" s="111">
        <v>175.64431586538501</v>
      </c>
      <c r="S34" s="111">
        <v>172.33</v>
      </c>
    </row>
    <row r="35" spans="4:19">
      <c r="D35" s="109" t="s">
        <v>412</v>
      </c>
      <c r="E35" s="109" t="s">
        <v>411</v>
      </c>
      <c r="F35" s="109" t="s">
        <v>216</v>
      </c>
      <c r="G35" s="112"/>
      <c r="H35" s="111">
        <v>19.827179546153801</v>
      </c>
      <c r="I35" s="111">
        <v>55.414514392307701</v>
      </c>
      <c r="J35" s="111">
        <v>100.058340911538</v>
      </c>
      <c r="K35" s="111">
        <v>160.20883557692301</v>
      </c>
      <c r="L35" s="111">
        <v>245.24645174230801</v>
      </c>
      <c r="M35" s="111">
        <v>331.829702807692</v>
      </c>
      <c r="N35" s="111">
        <v>444.08010267307702</v>
      </c>
      <c r="O35" s="111">
        <v>555.16270963846205</v>
      </c>
      <c r="P35" s="111">
        <v>671.71042000384602</v>
      </c>
      <c r="Q35" s="111">
        <v>794.35521066923104</v>
      </c>
      <c r="R35" s="111">
        <v>926.27590313461599</v>
      </c>
      <c r="S35" s="111">
        <v>1071.1269420000001</v>
      </c>
    </row>
    <row r="36" spans="4:19">
      <c r="D36" s="109" t="s">
        <v>413</v>
      </c>
      <c r="E36" s="109" t="s">
        <v>414</v>
      </c>
      <c r="F36" s="109" t="s">
        <v>216</v>
      </c>
      <c r="G36" s="111">
        <v>766.351721</v>
      </c>
      <c r="H36" s="111">
        <v>761.43934711538498</v>
      </c>
      <c r="I36" s="111">
        <v>756.52697323076904</v>
      </c>
      <c r="J36" s="111">
        <v>749.158412403846</v>
      </c>
      <c r="K36" s="111">
        <v>736.87747769230805</v>
      </c>
      <c r="L36" s="111">
        <v>724.59654298076896</v>
      </c>
      <c r="M36" s="111">
        <v>712.31560826923101</v>
      </c>
      <c r="N36" s="111">
        <v>700.03467355769203</v>
      </c>
      <c r="O36" s="111">
        <v>687.75373884615396</v>
      </c>
      <c r="P36" s="111">
        <v>675.47280413461499</v>
      </c>
      <c r="Q36" s="111">
        <v>663.19186942307704</v>
      </c>
      <c r="R36" s="111">
        <v>650.91093471153795</v>
      </c>
      <c r="S36" s="111">
        <v>638.63</v>
      </c>
    </row>
    <row r="37" spans="4:19">
      <c r="D37" s="109" t="s">
        <v>415</v>
      </c>
      <c r="E37" s="109" t="s">
        <v>414</v>
      </c>
      <c r="F37" s="109" t="s">
        <v>216</v>
      </c>
      <c r="G37" s="112"/>
      <c r="H37" s="111">
        <v>26.861509084615498</v>
      </c>
      <c r="I37" s="111">
        <v>62.533352969230698</v>
      </c>
      <c r="J37" s="111">
        <v>113.17294079615399</v>
      </c>
      <c r="K37" s="111">
        <v>191.388898607692</v>
      </c>
      <c r="L37" s="111">
        <v>274.59811831923099</v>
      </c>
      <c r="M37" s="111">
        <v>354.68028573076901</v>
      </c>
      <c r="N37" s="111">
        <v>466.72876144230798</v>
      </c>
      <c r="O37" s="111">
        <v>556.58292615384596</v>
      </c>
      <c r="P37" s="111">
        <v>639.23816586538499</v>
      </c>
      <c r="Q37" s="111">
        <v>716.68692657692304</v>
      </c>
      <c r="R37" s="111">
        <v>793.71905828846195</v>
      </c>
      <c r="S37" s="111">
        <v>874.35938799999997</v>
      </c>
    </row>
    <row r="38" spans="4:19">
      <c r="D38" s="109" t="s">
        <v>416</v>
      </c>
      <c r="E38" s="109" t="s">
        <v>417</v>
      </c>
      <c r="F38" s="109" t="s">
        <v>216</v>
      </c>
      <c r="G38" s="111">
        <v>724.42972899999995</v>
      </c>
      <c r="H38" s="111">
        <v>719.785624550031</v>
      </c>
      <c r="I38" s="111">
        <v>715.14152010006296</v>
      </c>
      <c r="J38" s="111">
        <v>708.17536342511005</v>
      </c>
      <c r="K38" s="111">
        <v>696.56510230018898</v>
      </c>
      <c r="L38" s="111">
        <v>684.95484117526803</v>
      </c>
      <c r="M38" s="111">
        <v>673.34458005034696</v>
      </c>
      <c r="N38" s="111">
        <v>661.73431892542499</v>
      </c>
      <c r="O38" s="111">
        <v>650.12405780050403</v>
      </c>
      <c r="P38" s="111">
        <v>638.51379667558297</v>
      </c>
      <c r="Q38" s="111">
        <v>626.90353555066099</v>
      </c>
      <c r="R38" s="111">
        <v>615.29327442574004</v>
      </c>
      <c r="S38" s="111">
        <v>603.68301330081897</v>
      </c>
    </row>
    <row r="39" spans="4:19">
      <c r="D39" s="109" t="s">
        <v>418</v>
      </c>
      <c r="E39" s="109" t="s">
        <v>417</v>
      </c>
      <c r="F39" s="109" t="s">
        <v>216</v>
      </c>
      <c r="G39" s="112"/>
      <c r="H39" s="111">
        <v>19.898061149968498</v>
      </c>
      <c r="I39" s="111">
        <v>45.489201199937</v>
      </c>
      <c r="J39" s="111">
        <v>83.645112174889803</v>
      </c>
      <c r="K39" s="111">
        <v>145.31736759981101</v>
      </c>
      <c r="L39" s="111">
        <v>204.39419322473199</v>
      </c>
      <c r="M39" s="111">
        <v>259.77539804965397</v>
      </c>
      <c r="N39" s="111">
        <v>340.01571207457499</v>
      </c>
      <c r="O39" s="111">
        <v>397.82287719949602</v>
      </c>
      <c r="P39" s="111">
        <v>446.53819432441702</v>
      </c>
      <c r="Q39" s="111">
        <v>488.01179144933798</v>
      </c>
      <c r="R39" s="111">
        <v>526.17582857425998</v>
      </c>
      <c r="S39" s="111">
        <v>564.02895469918099</v>
      </c>
    </row>
    <row r="40" spans="4:19">
      <c r="D40" s="113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13" t="s">
        <v>421</v>
      </c>
      <c r="G41" s="114">
        <f>SUM(G35,G37,G39)</f>
        <v>0</v>
      </c>
      <c r="H41" s="114">
        <f t="shared" ref="H41:S41" si="17">SUM(H35,H37,H39)</f>
        <v>66.58674978073779</v>
      </c>
      <c r="I41" s="114">
        <f t="shared" si="17"/>
        <v>163.4370685614754</v>
      </c>
      <c r="J41" s="114">
        <f t="shared" si="17"/>
        <v>296.87639388258179</v>
      </c>
      <c r="K41" s="114">
        <f t="shared" si="17"/>
        <v>496.91510178442599</v>
      </c>
      <c r="L41" s="114">
        <f t="shared" si="17"/>
        <v>724.23876328627102</v>
      </c>
      <c r="M41" s="114">
        <f t="shared" si="17"/>
        <v>946.28538658811499</v>
      </c>
      <c r="N41" s="114">
        <f t="shared" si="17"/>
        <v>1250.82457618996</v>
      </c>
      <c r="O41" s="114">
        <f t="shared" si="17"/>
        <v>1509.5685129918038</v>
      </c>
      <c r="P41" s="114">
        <f t="shared" si="17"/>
        <v>1757.486780193648</v>
      </c>
      <c r="Q41" s="114">
        <f t="shared" si="17"/>
        <v>1999.0539286954922</v>
      </c>
      <c r="R41" s="114">
        <f t="shared" si="17"/>
        <v>2246.170789997338</v>
      </c>
      <c r="S41" s="114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opLeftCell="B1" zoomScale="80" zoomScaleNormal="80" workbookViewId="0">
      <selection activeCell="T28" sqref="T28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05" t="s">
        <v>284</v>
      </c>
      <c r="Z7" s="105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0.79696861083798076</v>
      </c>
      <c r="P10" s="47">
        <f t="shared" si="10"/>
        <v>0.9</v>
      </c>
      <c r="Q10" s="47">
        <f t="shared" si="11"/>
        <v>0.9</v>
      </c>
      <c r="S10" s="81">
        <v>0</v>
      </c>
      <c r="T10" s="81">
        <v>0.9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 t="shared" si="6"/>
        <v>0.12441167977317613</v>
      </c>
      <c r="M13" s="47">
        <f t="shared" si="7"/>
        <v>0.12441167977317613</v>
      </c>
      <c r="N13" s="47">
        <f t="shared" si="8"/>
        <v>0.12441167977317613</v>
      </c>
      <c r="O13" s="47">
        <f t="shared" si="9"/>
        <v>0.12441167977317613</v>
      </c>
      <c r="P13" s="47">
        <f t="shared" si="10"/>
        <v>0.12441167977317613</v>
      </c>
      <c r="Q13" s="47">
        <f t="shared" si="11"/>
        <v>0.12441167977317613</v>
      </c>
      <c r="S13" s="81">
        <v>0</v>
      </c>
      <c r="T13" s="106">
        <f>SUM((RSDCK_share!G34*0.417*(RSDCK_share!J35+RSDCK_share!J34)/RSDCK_share!J34)/SUM(RSDCK_share!S34:S35)*1.2)</f>
        <v>0.12441167977317613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f t="shared" si="7"/>
        <v>3.1128893761796228E-3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0.56744360511989222</v>
      </c>
      <c r="P25" s="47">
        <f t="shared" si="22"/>
        <v>0.9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 t="shared" si="18"/>
        <v>0.12441167977317613</v>
      </c>
      <c r="M28" s="47">
        <f t="shared" si="19"/>
        <v>0.12441167977317613</v>
      </c>
      <c r="N28" s="47">
        <f t="shared" si="20"/>
        <v>0.12441167977317613</v>
      </c>
      <c r="O28" s="47">
        <f t="shared" si="21"/>
        <v>0.12441167977317613</v>
      </c>
      <c r="P28" s="47">
        <f t="shared" si="22"/>
        <v>0.12441167977317613</v>
      </c>
      <c r="Q28" s="47">
        <f t="shared" si="23"/>
        <v>0.12441167977317613</v>
      </c>
      <c r="S28" s="81">
        <v>0</v>
      </c>
      <c r="T28" s="106">
        <f>SUM((RSDCK_share!G34*0.417*(RSDCK_share!J35+RSDCK_share!J34)/RSDCK_share!J34)/SUM(RSDCK_share!S34:S35)*1.2)</f>
        <v>0.12441167977317613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-0.66130138038252861</v>
      </c>
      <c r="K64" s="87">
        <f t="shared" ref="K64:O64" si="36">MAX(IF(F25+F26="","",-F25-F26),-$T$25)</f>
        <v>-0.59517124234427576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G77" s="38" t="str">
        <f>LEFT(A28,12)&amp;"*"</f>
        <v>R-WH_Apt_GAS*</v>
      </c>
      <c r="H77" s="23" t="str">
        <f>B77</f>
        <v>RSDWH_Apt</v>
      </c>
      <c r="I77" s="24">
        <v>1</v>
      </c>
      <c r="J77" s="34">
        <f t="shared" ref="J77:O77" si="40">IF(L28="","",-L28)</f>
        <v>-0.12441167977317613</v>
      </c>
      <c r="K77" s="34">
        <f t="shared" si="40"/>
        <v>-0.12441167977317613</v>
      </c>
      <c r="L77" s="34">
        <f t="shared" si="40"/>
        <v>-0.12441167977317613</v>
      </c>
      <c r="M77" s="34">
        <f t="shared" si="40"/>
        <v>-0.12441167977317613</v>
      </c>
      <c r="N77" s="34">
        <f t="shared" si="40"/>
        <v>-0.12441167977317613</v>
      </c>
      <c r="O77" s="34">
        <f t="shared" si="40"/>
        <v>-0.12441167977317613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 t="str">
        <f>LEFT(A13,12)&amp;"*"</f>
        <v>R-SH_Apt_GAS*</v>
      </c>
      <c r="H78" s="23" t="str">
        <f>B78</f>
        <v>RSDSH_Apt</v>
      </c>
      <c r="I78" s="24">
        <v>1</v>
      </c>
      <c r="J78" s="34">
        <f t="shared" ref="J78:O78" si="41">IF(L13="","",-L13)</f>
        <v>-0.12441167977317613</v>
      </c>
      <c r="K78" s="34">
        <f t="shared" si="41"/>
        <v>-0.12441167977317613</v>
      </c>
      <c r="L78" s="34">
        <f t="shared" si="41"/>
        <v>-0.12441167977317613</v>
      </c>
      <c r="M78" s="34">
        <f t="shared" si="41"/>
        <v>-0.12441167977317613</v>
      </c>
      <c r="N78" s="34">
        <f t="shared" si="41"/>
        <v>-0.12441167977317613</v>
      </c>
      <c r="O78" s="34">
        <f t="shared" si="41"/>
        <v>-0.12441167977317613</v>
      </c>
      <c r="P78" s="24">
        <v>0</v>
      </c>
      <c r="Q78" s="24">
        <v>5</v>
      </c>
      <c r="R78" s="23" t="s">
        <v>180</v>
      </c>
      <c r="Y78" s="84"/>
    </row>
    <row r="79" spans="1:25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Y79" s="85"/>
    </row>
    <row r="80" spans="1:25" s="23" customFormat="1" ht="15.75" thickBot="1">
      <c r="A80" s="23" t="s">
        <v>140</v>
      </c>
      <c r="B80" s="23" t="s">
        <v>137</v>
      </c>
      <c r="C80" s="26"/>
      <c r="D80" s="23" t="str">
        <f t="shared" ref="D80:D86" si="42">IF(Y80="","UC-UP_"&amp;A6,"\I: DISABLED")</f>
        <v>\I: DISABLED</v>
      </c>
      <c r="E80" s="23" t="str">
        <f>A80</f>
        <v>RSDCOA</v>
      </c>
      <c r="F80" s="23" t="str">
        <f t="shared" ref="F80:F103" si="43">H80</f>
        <v>RSDSH_Apt</v>
      </c>
      <c r="H80" s="23" t="str">
        <f t="shared" ref="H80:H104" si="44">B80</f>
        <v>RSDSH_Apt</v>
      </c>
      <c r="I80" s="24">
        <v>1</v>
      </c>
      <c r="J80" s="34">
        <f t="shared" ref="J80:O83" si="45">IF(L6="","",-L6)</f>
        <v>-3.4668831504356956E-2</v>
      </c>
      <c r="K80" s="34">
        <f t="shared" si="45"/>
        <v>-3.8135714654792652E-2</v>
      </c>
      <c r="L80" s="34">
        <f t="shared" si="45"/>
        <v>-6.1417949808690149E-2</v>
      </c>
      <c r="M80" s="34">
        <f t="shared" si="45"/>
        <v>-9.891422234639359E-2</v>
      </c>
      <c r="N80" s="34">
        <f t="shared" si="45"/>
        <v>-0.66544542582294486</v>
      </c>
      <c r="O80" s="34">
        <f t="shared" si="45"/>
        <v>-0.9</v>
      </c>
      <c r="P80" s="24">
        <v>0</v>
      </c>
      <c r="Q80" s="24">
        <v>5</v>
      </c>
      <c r="R80" s="23" t="s">
        <v>173</v>
      </c>
      <c r="Y80" s="84" t="s">
        <v>289</v>
      </c>
    </row>
    <row r="81" spans="1:25" s="23" customFormat="1" ht="15.75" thickBot="1">
      <c r="A81" s="23" t="s">
        <v>198</v>
      </c>
      <c r="B81" s="23" t="s">
        <v>137</v>
      </c>
      <c r="C81" s="26"/>
      <c r="D81" s="23" t="str">
        <f t="shared" si="42"/>
        <v>\I: DISABLED</v>
      </c>
      <c r="E81" s="94" t="str">
        <f t="shared" ref="E81:E104" si="46">A81</f>
        <v>RSDBDL</v>
      </c>
      <c r="F81" s="94" t="str">
        <f t="shared" si="43"/>
        <v>RSDSH_Apt</v>
      </c>
      <c r="G81" s="94"/>
      <c r="H81" s="94" t="str">
        <f t="shared" si="44"/>
        <v>RSDSH_Apt</v>
      </c>
      <c r="I81" s="95">
        <v>1</v>
      </c>
      <c r="J81" s="32">
        <f t="shared" si="45"/>
        <v>-7.3202059641156673E-6</v>
      </c>
      <c r="K81" s="32">
        <f t="shared" si="45"/>
        <v>-8.0522265605272343E-6</v>
      </c>
      <c r="L81" s="32">
        <f t="shared" si="45"/>
        <v>-1.2968191397994723E-5</v>
      </c>
      <c r="M81" s="32">
        <f t="shared" si="45"/>
        <v>-2.0885401928384486E-5</v>
      </c>
      <c r="N81" s="32">
        <f t="shared" si="45"/>
        <v>-1.4050654041485161E-4</v>
      </c>
      <c r="O81" s="32">
        <f t="shared" si="45"/>
        <v>-9.4525774352083097E-4</v>
      </c>
      <c r="P81" s="95">
        <v>0</v>
      </c>
      <c r="Q81" s="95">
        <v>5</v>
      </c>
      <c r="R81" s="23" t="s">
        <v>174</v>
      </c>
      <c r="Y81" s="84" t="s">
        <v>289</v>
      </c>
    </row>
    <row r="82" spans="1:25" s="23" customFormat="1" ht="15">
      <c r="A82" s="23" t="s">
        <v>199</v>
      </c>
      <c r="B82" s="23" t="s">
        <v>137</v>
      </c>
      <c r="C82" s="26"/>
      <c r="D82" s="23" t="str">
        <f t="shared" si="42"/>
        <v>\I: DISABLED</v>
      </c>
      <c r="E82" s="94" t="str">
        <f t="shared" si="46"/>
        <v>RSDETH</v>
      </c>
      <c r="F82" s="94" t="str">
        <f t="shared" si="43"/>
        <v>RSDSH_Apt</v>
      </c>
      <c r="G82" s="94"/>
      <c r="H82" s="94" t="str">
        <f t="shared" si="44"/>
        <v>RSDSH_Apt</v>
      </c>
      <c r="I82" s="95">
        <v>1</v>
      </c>
      <c r="J82" s="32">
        <f t="shared" si="45"/>
        <v>-5.2512237906138389E-9</v>
      </c>
      <c r="K82" s="32">
        <f t="shared" si="45"/>
        <v>-5.7763461696752232E-9</v>
      </c>
      <c r="L82" s="32">
        <f t="shared" si="45"/>
        <v>-9.3028632697236478E-9</v>
      </c>
      <c r="M82" s="32">
        <f t="shared" si="45"/>
        <v>-1.4982354324522636E-8</v>
      </c>
      <c r="N82" s="32">
        <f t="shared" si="45"/>
        <v>-1.0079378795900435E-7</v>
      </c>
      <c r="O82" s="32">
        <f t="shared" si="45"/>
        <v>-6.7809020338653803E-7</v>
      </c>
      <c r="P82" s="95">
        <v>0</v>
      </c>
      <c r="Q82" s="95">
        <v>5</v>
      </c>
      <c r="R82" s="23" t="s">
        <v>175</v>
      </c>
      <c r="Y82" s="84" t="s">
        <v>289</v>
      </c>
    </row>
    <row r="83" spans="1:25" s="23" customFormat="1" ht="15">
      <c r="A83" s="23" t="s">
        <v>200</v>
      </c>
      <c r="B83" s="23" t="s">
        <v>137</v>
      </c>
      <c r="C83" s="26"/>
      <c r="D83" s="23" t="str">
        <f t="shared" si="42"/>
        <v>UC-UP_R-SH_Apt_LPG_X0</v>
      </c>
      <c r="E83" s="23" t="str">
        <f t="shared" si="46"/>
        <v>RSDLPG</v>
      </c>
      <c r="F83" s="23" t="str">
        <f t="shared" si="43"/>
        <v>RSDSH_Apt</v>
      </c>
      <c r="H83" s="23" t="str">
        <f t="shared" si="44"/>
        <v>RSDSH_Apt</v>
      </c>
      <c r="I83" s="24">
        <v>1</v>
      </c>
      <c r="J83" s="34">
        <f t="shared" si="45"/>
        <v>-2.3992723986589713E-2</v>
      </c>
      <c r="K83" s="34">
        <f t="shared" si="45"/>
        <v>-2.6391996385248685E-2</v>
      </c>
      <c r="L83" s="34">
        <f t="shared" si="45"/>
        <v>-4.2504574098406876E-2</v>
      </c>
      <c r="M83" s="34">
        <f t="shared" si="45"/>
        <v>-6.8454041631225274E-2</v>
      </c>
      <c r="N83" s="34">
        <f t="shared" si="45"/>
        <v>-0.46052456160520122</v>
      </c>
      <c r="O83" s="34">
        <f t="shared" si="45"/>
        <v>-0.9</v>
      </c>
      <c r="P83" s="24">
        <v>0</v>
      </c>
      <c r="Q83" s="24">
        <v>5</v>
      </c>
      <c r="R83" s="23" t="s">
        <v>176</v>
      </c>
      <c r="Y83" s="84"/>
    </row>
    <row r="84" spans="1:25" s="23" customFormat="1" ht="15">
      <c r="A84" s="23" t="s">
        <v>201</v>
      </c>
      <c r="B84" s="23" t="s">
        <v>137</v>
      </c>
      <c r="C84" s="26"/>
      <c r="D84" s="88" t="str">
        <f t="shared" si="42"/>
        <v>UC-UP_R-SH_Apt_ELC_X0</v>
      </c>
      <c r="E84" s="23" t="str">
        <f t="shared" si="46"/>
        <v>RSDELC</v>
      </c>
      <c r="F84" s="23" t="str">
        <f t="shared" si="43"/>
        <v>RSDSH_Apt</v>
      </c>
      <c r="H84" s="23" t="str">
        <f t="shared" si="44"/>
        <v>RSDSH_Apt</v>
      </c>
      <c r="I84" s="24">
        <v>1</v>
      </c>
      <c r="J84" s="89">
        <f>MAX(IF(L10+L11="","",-L10-L11),-$T$10)</f>
        <v>-0.58510317283703928</v>
      </c>
      <c r="K84" s="89">
        <f t="shared" ref="K84:O84" si="47">MAX(IF(M10+M11="","",-M10-M11),-$T$10)</f>
        <v>-0.6436134901207432</v>
      </c>
      <c r="L84" s="89">
        <f t="shared" si="47"/>
        <v>-0.9</v>
      </c>
      <c r="M84" s="89">
        <f t="shared" si="47"/>
        <v>-0.9</v>
      </c>
      <c r="N84" s="89">
        <f t="shared" si="47"/>
        <v>-0.9</v>
      </c>
      <c r="O84" s="89">
        <f t="shared" si="47"/>
        <v>-0.9</v>
      </c>
      <c r="P84" s="24">
        <v>0</v>
      </c>
      <c r="Q84" s="24">
        <v>5</v>
      </c>
      <c r="R84" s="23" t="s">
        <v>177</v>
      </c>
      <c r="Y84" s="84"/>
    </row>
    <row r="85" spans="1:25" s="23" customFormat="1" ht="15">
      <c r="A85" s="23" t="s">
        <v>201</v>
      </c>
      <c r="B85" s="23" t="s">
        <v>137</v>
      </c>
      <c r="C85" s="26"/>
      <c r="D85" s="23" t="str">
        <f t="shared" si="42"/>
        <v>\I: DISABLED</v>
      </c>
      <c r="E85" s="23" t="str">
        <f t="shared" si="46"/>
        <v>RSDELC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ref="J85:O86" si="48">IF(L11="","",-L11)</f>
        <v>-0.30577053666016718</v>
      </c>
      <c r="K85" s="34">
        <f t="shared" si="48"/>
        <v>-0.33634759032618394</v>
      </c>
      <c r="L85" s="34">
        <f t="shared" si="48"/>
        <v>-0.54169115769622278</v>
      </c>
      <c r="M85" s="34">
        <f t="shared" si="48"/>
        <v>-0.87239902638134392</v>
      </c>
      <c r="N85" s="34">
        <f t="shared" si="48"/>
        <v>-0.9</v>
      </c>
      <c r="O85" s="34">
        <f t="shared" si="48"/>
        <v>-0.9</v>
      </c>
      <c r="P85" s="24">
        <v>0</v>
      </c>
      <c r="Q85" s="24">
        <v>5</v>
      </c>
      <c r="R85" s="23" t="s">
        <v>178</v>
      </c>
      <c r="Y85" s="84" t="s">
        <v>289</v>
      </c>
    </row>
    <row r="86" spans="1:25" s="23" customFormat="1" ht="15">
      <c r="A86" s="23" t="s">
        <v>202</v>
      </c>
      <c r="B86" s="23" t="s">
        <v>137</v>
      </c>
      <c r="C86" s="26"/>
      <c r="D86" s="23" t="str">
        <f t="shared" si="42"/>
        <v>UC-UP_R-SH_Apt_KER_X0</v>
      </c>
      <c r="E86" s="23" t="str">
        <f t="shared" si="46"/>
        <v>RSDKER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si="48"/>
        <v>-7.9941167281313966E-2</v>
      </c>
      <c r="K86" s="34">
        <f t="shared" si="48"/>
        <v>-8.7935284009445364E-2</v>
      </c>
      <c r="L86" s="34">
        <f t="shared" si="48"/>
        <v>-0.14162065425005194</v>
      </c>
      <c r="M86" s="34">
        <f t="shared" si="48"/>
        <v>-0.22808147987625119</v>
      </c>
      <c r="N86" s="34">
        <f t="shared" si="48"/>
        <v>-0.9</v>
      </c>
      <c r="O86" s="34">
        <f t="shared" si="48"/>
        <v>-0.9</v>
      </c>
      <c r="P86" s="24">
        <v>0</v>
      </c>
      <c r="Q86" s="24">
        <v>5</v>
      </c>
      <c r="R86" s="23" t="s">
        <v>179</v>
      </c>
      <c r="Y86" s="84"/>
    </row>
    <row r="87" spans="1:25" ht="15">
      <c r="A87" s="23" t="s">
        <v>141</v>
      </c>
      <c r="B87" s="23" t="s">
        <v>137</v>
      </c>
      <c r="D87" s="23" t="str">
        <f>IF(Y87="","UC-UP_"&amp;A14,"\I: DISABLED")</f>
        <v>\I: DISABLED</v>
      </c>
      <c r="E87" s="23" t="str">
        <f t="shared" si="46"/>
        <v>RSDPEA</v>
      </c>
      <c r="F87" s="23" t="str">
        <f t="shared" si="43"/>
        <v>RSDSH_Apt</v>
      </c>
      <c r="G87" s="23"/>
      <c r="H87" s="23" t="str">
        <f t="shared" si="44"/>
        <v>RSDSH_Apt</v>
      </c>
      <c r="I87" s="24">
        <v>1</v>
      </c>
      <c r="J87" s="34">
        <f t="shared" ref="J87:O87" si="49">IF(L14="","",-L14)</f>
        <v>-1.2930059282406916E-2</v>
      </c>
      <c r="K87" s="34">
        <f t="shared" si="49"/>
        <v>-1.4223065210647609E-2</v>
      </c>
      <c r="L87" s="34">
        <f t="shared" si="49"/>
        <v>-2.290638875240009E-2</v>
      </c>
      <c r="M87" s="34">
        <f t="shared" si="49"/>
        <v>-3.6890968149627876E-2</v>
      </c>
      <c r="N87" s="34">
        <f t="shared" si="49"/>
        <v>-0.24818398635719421</v>
      </c>
      <c r="O87" s="34">
        <f t="shared" si="49"/>
        <v>-0.9</v>
      </c>
      <c r="P87" s="24">
        <v>0</v>
      </c>
      <c r="Q87" s="24">
        <v>5</v>
      </c>
      <c r="R87" s="23" t="s">
        <v>181</v>
      </c>
      <c r="Y87" s="84" t="s">
        <v>289</v>
      </c>
    </row>
    <row r="88" spans="1:25" ht="15">
      <c r="A88" s="23"/>
      <c r="B88" s="23"/>
      <c r="D88" s="23" t="str">
        <f>IF(Y88="","UC-UP_"&amp;A15,"\I: DISABLED")</f>
        <v>\I: DISABLED</v>
      </c>
      <c r="E88" s="23"/>
      <c r="F88" s="23"/>
      <c r="G88" s="23"/>
      <c r="H88" s="23"/>
      <c r="I88" s="24"/>
      <c r="J88" s="34"/>
      <c r="K88" s="34"/>
      <c r="L88" s="34"/>
      <c r="M88" s="34"/>
      <c r="N88" s="34"/>
      <c r="O88" s="34"/>
      <c r="P88" s="24"/>
      <c r="Q88" s="24"/>
      <c r="R88" s="23"/>
      <c r="Y88" s="84" t="s">
        <v>289</v>
      </c>
    </row>
    <row r="89" spans="1:25" ht="15">
      <c r="A89" s="23" t="s">
        <v>142</v>
      </c>
      <c r="B89" s="23" t="s">
        <v>137</v>
      </c>
      <c r="D89" s="23" t="str">
        <f>IF(Y89="","UC-UP_"&amp;A16,"\I: DISABLED")</f>
        <v>UC-UP_R-SH_Apt_WOO_X0</v>
      </c>
      <c r="E89" s="23" t="str">
        <f t="shared" si="46"/>
        <v>RSDWOO</v>
      </c>
      <c r="F89" s="23" t="str">
        <f t="shared" si="43"/>
        <v>RSDSH_Apt</v>
      </c>
      <c r="G89" s="23"/>
      <c r="H89" s="23" t="str">
        <f t="shared" si="44"/>
        <v>RSDSH_Apt</v>
      </c>
      <c r="I89" s="24">
        <v>1</v>
      </c>
      <c r="J89" s="34">
        <f t="shared" ref="J89:O91" si="50">IF(L16="","",-L16)</f>
        <v>-2.8298994328905657E-3</v>
      </c>
      <c r="K89" s="34">
        <f t="shared" si="50"/>
        <v>-3.1128893761796228E-3</v>
      </c>
      <c r="L89" s="34">
        <f t="shared" si="50"/>
        <v>-5.0133394692310467E-3</v>
      </c>
      <c r="M89" s="34">
        <f t="shared" si="50"/>
        <v>-8.0740333485912943E-3</v>
      </c>
      <c r="N89" s="34">
        <f t="shared" si="50"/>
        <v>-5.431805894350121E-2</v>
      </c>
      <c r="O89" s="34">
        <f t="shared" si="50"/>
        <v>-0.36542473878986986</v>
      </c>
      <c r="P89" s="24">
        <v>0</v>
      </c>
      <c r="Q89" s="24">
        <v>5</v>
      </c>
      <c r="R89" s="23" t="s">
        <v>182</v>
      </c>
      <c r="Y89" s="84"/>
    </row>
    <row r="90" spans="1:25" ht="15">
      <c r="A90" s="23" t="s">
        <v>143</v>
      </c>
      <c r="B90" s="26" t="s">
        <v>137</v>
      </c>
      <c r="D90" s="23" t="str">
        <f>IF(Y90="","UC-UP_"&amp;A17,"\I: DISABLED")</f>
        <v>UC-UP_R-SH_Apt_HET_X0</v>
      </c>
      <c r="E90" s="23" t="str">
        <f t="shared" si="46"/>
        <v>RSDHET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si="50"/>
        <v>-5.3132352403748879E-3</v>
      </c>
      <c r="K90" s="34">
        <f t="shared" si="50"/>
        <v>-5.8445587644123777E-3</v>
      </c>
      <c r="L90" s="34">
        <f t="shared" si="50"/>
        <v>-9.4127203356737816E-3</v>
      </c>
      <c r="M90" s="34">
        <f t="shared" si="50"/>
        <v>-1.5159280227805987E-2</v>
      </c>
      <c r="N90" s="34">
        <f t="shared" si="50"/>
        <v>-0.10198405696437748</v>
      </c>
      <c r="O90" s="34">
        <f t="shared" si="50"/>
        <v>-0.25</v>
      </c>
      <c r="P90" s="24">
        <v>0</v>
      </c>
      <c r="Q90" s="24">
        <v>5</v>
      </c>
      <c r="R90" s="23" t="s">
        <v>183</v>
      </c>
      <c r="Y90" s="84"/>
    </row>
    <row r="91" spans="1:25" ht="15.75" thickBot="1">
      <c r="A91" s="53" t="s">
        <v>144</v>
      </c>
      <c r="B91" s="53" t="s">
        <v>137</v>
      </c>
      <c r="C91" s="58"/>
      <c r="D91" s="53" t="str">
        <f>IF(Y91="","UC-UP_"&amp;A18,"\I: DISABLED")</f>
        <v>UC-UP_R-SH_Apt_GEO_X0</v>
      </c>
      <c r="E91" s="53" t="str">
        <f t="shared" si="46"/>
        <v>RSDGEO</v>
      </c>
      <c r="F91" s="53" t="str">
        <f t="shared" si="43"/>
        <v>RSDSH_Apt</v>
      </c>
      <c r="G91" s="53"/>
      <c r="H91" s="53" t="str">
        <f t="shared" si="44"/>
        <v>RSDSH_Apt</v>
      </c>
      <c r="I91" s="54">
        <v>1</v>
      </c>
      <c r="J91" s="59" t="str">
        <f t="shared" si="50"/>
        <v/>
      </c>
      <c r="K91" s="59" t="str">
        <f t="shared" si="50"/>
        <v/>
      </c>
      <c r="L91" s="59" t="str">
        <f t="shared" si="50"/>
        <v/>
      </c>
      <c r="M91" s="59" t="str">
        <f t="shared" si="50"/>
        <v/>
      </c>
      <c r="N91" s="59" t="str">
        <f t="shared" si="50"/>
        <v/>
      </c>
      <c r="O91" s="59" t="str">
        <f t="shared" si="50"/>
        <v/>
      </c>
      <c r="P91" s="54">
        <v>0</v>
      </c>
      <c r="Q91" s="54">
        <v>5</v>
      </c>
      <c r="R91" s="53" t="s">
        <v>184</v>
      </c>
      <c r="S91" s="58"/>
      <c r="T91" s="58"/>
      <c r="U91" s="58"/>
      <c r="Y91" s="84"/>
    </row>
    <row r="93" spans="1:25" ht="15">
      <c r="A93" s="26"/>
      <c r="B93" s="26"/>
      <c r="D93" s="23"/>
      <c r="E93" s="26"/>
      <c r="F93" s="26"/>
      <c r="G93" s="26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Y93" s="84"/>
    </row>
    <row r="94" spans="1:25" ht="15.75" thickBot="1">
      <c r="A94" s="23" t="s">
        <v>140</v>
      </c>
      <c r="B94" s="26" t="s">
        <v>146</v>
      </c>
      <c r="D94" s="23" t="str">
        <f t="shared" ref="D94:D100" si="51">IF(Y94="","UC-UP_"&amp;A21,"\I: DISABLED")</f>
        <v>\I: DISABLED</v>
      </c>
      <c r="E94" s="23" t="str">
        <f t="shared" si="46"/>
        <v>RSDCOA</v>
      </c>
      <c r="F94" s="23" t="str">
        <f t="shared" si="43"/>
        <v>RSDWH_Apt</v>
      </c>
      <c r="G94" s="38" t="str">
        <f t="shared" ref="G94:G100" si="52">LEFT(A21,12)&amp;"*"</f>
        <v>R-WH_Apt_COA*</v>
      </c>
      <c r="H94" s="23" t="str">
        <f t="shared" si="44"/>
        <v>RSDWH_Apt</v>
      </c>
      <c r="I94" s="24">
        <v>1</v>
      </c>
      <c r="J94" s="34">
        <f t="shared" ref="J94:O97" si="53">IF(L21="","",-L21)</f>
        <v>-1.6693016962260596E-3</v>
      </c>
      <c r="K94" s="34">
        <f t="shared" si="53"/>
        <v>-1.8362318658486658E-3</v>
      </c>
      <c r="L94" s="34">
        <f t="shared" si="53"/>
        <v>-2.957269782267936E-3</v>
      </c>
      <c r="M94" s="34">
        <f t="shared" si="53"/>
        <v>-4.7627125570403345E-3</v>
      </c>
      <c r="N94" s="34">
        <f t="shared" si="53"/>
        <v>-3.2041148486141292E-2</v>
      </c>
      <c r="O94" s="34">
        <f t="shared" si="53"/>
        <v>-0.21555682481684987</v>
      </c>
      <c r="P94" s="24">
        <v>0</v>
      </c>
      <c r="Q94" s="24">
        <v>5</v>
      </c>
      <c r="R94" s="23" t="s">
        <v>185</v>
      </c>
      <c r="Y94" s="84" t="s">
        <v>289</v>
      </c>
    </row>
    <row r="95" spans="1:25" ht="15.75" thickBot="1">
      <c r="A95" s="23" t="s">
        <v>198</v>
      </c>
      <c r="B95" s="26" t="s">
        <v>146</v>
      </c>
      <c r="D95" s="23" t="str">
        <f t="shared" si="51"/>
        <v>\I: DISABLED</v>
      </c>
      <c r="E95" s="77" t="str">
        <f t="shared" si="46"/>
        <v>RSDBDL</v>
      </c>
      <c r="F95" s="77" t="str">
        <f t="shared" si="43"/>
        <v>RSDWH_Apt</v>
      </c>
      <c r="G95" s="38" t="str">
        <f t="shared" si="52"/>
        <v>R-WH_Apt_BDL*</v>
      </c>
      <c r="H95" s="77" t="str">
        <f t="shared" si="44"/>
        <v>RSDWH_Apt</v>
      </c>
      <c r="I95" s="79">
        <v>1</v>
      </c>
      <c r="J95" s="80">
        <f t="shared" si="53"/>
        <v>-1.7738653445611984E-5</v>
      </c>
      <c r="K95" s="80">
        <f t="shared" si="53"/>
        <v>-1.9512518790173183E-5</v>
      </c>
      <c r="L95" s="80">
        <f t="shared" si="53"/>
        <v>-3.1425106636761831E-5</v>
      </c>
      <c r="M95" s="80">
        <f t="shared" si="53"/>
        <v>-5.0610448489571305E-5</v>
      </c>
      <c r="N95" s="80">
        <f t="shared" si="53"/>
        <v>-3.4048178964893728E-4</v>
      </c>
      <c r="O95" s="80">
        <f t="shared" si="53"/>
        <v>-2.2905912226095187E-3</v>
      </c>
      <c r="P95" s="79">
        <v>0</v>
      </c>
      <c r="Q95" s="79">
        <v>5</v>
      </c>
      <c r="R95" s="23" t="s">
        <v>186</v>
      </c>
      <c r="Y95" s="84" t="s">
        <v>289</v>
      </c>
    </row>
    <row r="96" spans="1:25" ht="15">
      <c r="A96" s="23" t="s">
        <v>199</v>
      </c>
      <c r="B96" s="26" t="s">
        <v>146</v>
      </c>
      <c r="D96" s="23" t="str">
        <f t="shared" si="51"/>
        <v>\I: DISABLED</v>
      </c>
      <c r="E96" s="77" t="str">
        <f t="shared" si="46"/>
        <v>RSDETH</v>
      </c>
      <c r="F96" s="77" t="str">
        <f t="shared" si="43"/>
        <v>RSDWH_Apt</v>
      </c>
      <c r="G96" s="38" t="str">
        <f t="shared" si="52"/>
        <v>R-WH_Apt_ETH*</v>
      </c>
      <c r="H96" s="77" t="str">
        <f t="shared" si="44"/>
        <v>RSDWH_Apt</v>
      </c>
      <c r="I96" s="79">
        <v>1</v>
      </c>
      <c r="J96" s="80">
        <f t="shared" si="53"/>
        <v>-1.6028733053010708E-5</v>
      </c>
      <c r="K96" s="80">
        <f t="shared" si="53"/>
        <v>-1.7631606358311781E-5</v>
      </c>
      <c r="L96" s="80">
        <f t="shared" si="53"/>
        <v>-2.839587835612472E-5</v>
      </c>
      <c r="M96" s="80">
        <f t="shared" si="53"/>
        <v>-4.5731846051322432E-5</v>
      </c>
      <c r="N96" s="80">
        <f t="shared" si="53"/>
        <v>-3.0766099199283821E-4</v>
      </c>
      <c r="O96" s="80">
        <f t="shared" si="53"/>
        <v>-2.0697893080412859E-3</v>
      </c>
      <c r="P96" s="79">
        <v>0</v>
      </c>
      <c r="Q96" s="79">
        <v>5</v>
      </c>
      <c r="R96" s="23" t="s">
        <v>187</v>
      </c>
      <c r="Y96" s="84" t="s">
        <v>289</v>
      </c>
    </row>
    <row r="97" spans="1:25" ht="15">
      <c r="A97" s="23" t="s">
        <v>200</v>
      </c>
      <c r="B97" s="26" t="s">
        <v>146</v>
      </c>
      <c r="D97" s="23" t="str">
        <f t="shared" si="51"/>
        <v>UC-UP_R-WH_Apt_LPG_X0</v>
      </c>
      <c r="E97" s="23" t="str">
        <f t="shared" si="46"/>
        <v>RSDLPG</v>
      </c>
      <c r="F97" s="23" t="str">
        <f t="shared" si="43"/>
        <v>RSDWH_Apt</v>
      </c>
      <c r="G97" s="38" t="str">
        <f t="shared" si="52"/>
        <v>R-WH_Apt_LPG*</v>
      </c>
      <c r="H97" s="23" t="str">
        <f t="shared" si="44"/>
        <v>RSDWH_Apt</v>
      </c>
      <c r="I97" s="24">
        <v>1</v>
      </c>
      <c r="J97" s="34">
        <f t="shared" si="53"/>
        <v>-1.3572533858759946E-2</v>
      </c>
      <c r="K97" s="34">
        <f t="shared" si="53"/>
        <v>-1.4929787244635942E-2</v>
      </c>
      <c r="L97" s="34">
        <f t="shared" si="53"/>
        <v>-2.4044571655358643E-2</v>
      </c>
      <c r="M97" s="34">
        <f t="shared" si="53"/>
        <v>-3.8724023096671653E-2</v>
      </c>
      <c r="N97" s="34">
        <f t="shared" si="53"/>
        <v>-0.26051586342054228</v>
      </c>
      <c r="O97" s="34">
        <f t="shared" si="53"/>
        <v>-0.9</v>
      </c>
      <c r="P97" s="24">
        <v>0</v>
      </c>
      <c r="Q97" s="24">
        <v>5</v>
      </c>
      <c r="R97" s="23" t="s">
        <v>188</v>
      </c>
      <c r="Y97" s="84"/>
    </row>
    <row r="98" spans="1:25" ht="15">
      <c r="A98" s="23" t="s">
        <v>201</v>
      </c>
      <c r="B98" s="26" t="s">
        <v>146</v>
      </c>
      <c r="D98" s="88" t="str">
        <f t="shared" si="51"/>
        <v>UC-UP_R-WH_Apt_ELC_X0</v>
      </c>
      <c r="E98" s="23" t="str">
        <f t="shared" si="46"/>
        <v>RSDELC</v>
      </c>
      <c r="F98" s="23" t="str">
        <f t="shared" si="43"/>
        <v>RSDWH_Apt</v>
      </c>
      <c r="G98" s="38" t="str">
        <f t="shared" si="52"/>
        <v>R-WH_Apt_ELC*</v>
      </c>
      <c r="H98" s="23" t="str">
        <f t="shared" si="44"/>
        <v>RSDWH_Apt</v>
      </c>
      <c r="I98" s="24">
        <v>1</v>
      </c>
      <c r="J98" s="89">
        <f t="shared" ref="J98:O98" si="54">MAX(IF(L25+L26="","",-L25-L26),-$T$25)</f>
        <v>-0.80825724268975729</v>
      </c>
      <c r="K98" s="89">
        <f t="shared" si="54"/>
        <v>-0.88908296695873301</v>
      </c>
      <c r="L98" s="89">
        <f t="shared" si="54"/>
        <v>-0.9</v>
      </c>
      <c r="M98" s="89">
        <f t="shared" si="54"/>
        <v>-0.9</v>
      </c>
      <c r="N98" s="89">
        <f t="shared" si="54"/>
        <v>-0.9</v>
      </c>
      <c r="O98" s="89">
        <f t="shared" si="54"/>
        <v>-0.9</v>
      </c>
      <c r="P98" s="24">
        <v>0</v>
      </c>
      <c r="Q98" s="24">
        <v>5</v>
      </c>
      <c r="R98" s="23" t="s">
        <v>189</v>
      </c>
      <c r="Y98" s="84"/>
    </row>
    <row r="99" spans="1:25" ht="15">
      <c r="A99" s="23" t="s">
        <v>201</v>
      </c>
      <c r="B99" s="26" t="s">
        <v>146</v>
      </c>
      <c r="D99" s="23" t="str">
        <f t="shared" si="51"/>
        <v>\I: DISABLED</v>
      </c>
      <c r="E99" s="23" t="str">
        <f t="shared" si="46"/>
        <v>RSDELC</v>
      </c>
      <c r="F99" s="23" t="str">
        <f t="shared" si="43"/>
        <v>RSDWH_Apt</v>
      </c>
      <c r="G99" s="38" t="str">
        <f t="shared" si="52"/>
        <v>R-WH_Apt_ELC*</v>
      </c>
      <c r="H99" s="23" t="str">
        <f t="shared" si="44"/>
        <v>RSDWH_Apt</v>
      </c>
      <c r="I99" s="24">
        <v>1</v>
      </c>
      <c r="J99" s="34">
        <f t="shared" ref="J99:O100" si="55">IF(L26="","",-L26)</f>
        <v>-0.60937172079550694</v>
      </c>
      <c r="K99" s="34">
        <f t="shared" si="55"/>
        <v>-0.67030889287505768</v>
      </c>
      <c r="L99" s="34">
        <f t="shared" si="55"/>
        <v>-0.9</v>
      </c>
      <c r="M99" s="34">
        <f t="shared" si="55"/>
        <v>-0.9</v>
      </c>
      <c r="N99" s="34">
        <f t="shared" si="55"/>
        <v>-0.9</v>
      </c>
      <c r="O99" s="34">
        <f t="shared" si="55"/>
        <v>-0.9</v>
      </c>
      <c r="P99" s="24">
        <v>0</v>
      </c>
      <c r="Q99" s="24">
        <v>5</v>
      </c>
      <c r="R99" s="23" t="s">
        <v>190</v>
      </c>
      <c r="Y99" s="84" t="s">
        <v>289</v>
      </c>
    </row>
    <row r="100" spans="1:25" ht="15">
      <c r="A100" s="23" t="s">
        <v>202</v>
      </c>
      <c r="B100" s="26" t="s">
        <v>146</v>
      </c>
      <c r="D100" s="23" t="str">
        <f t="shared" si="51"/>
        <v>UC-UP_R-WH_Apt_KER_X0</v>
      </c>
      <c r="E100" s="23" t="str">
        <f t="shared" si="46"/>
        <v>RSDKER</v>
      </c>
      <c r="F100" s="23" t="str">
        <f t="shared" si="43"/>
        <v>RSDWH_Apt</v>
      </c>
      <c r="G100" s="38" t="str">
        <f t="shared" si="52"/>
        <v>R-WH_Apt_KER*</v>
      </c>
      <c r="H100" s="23" t="str">
        <f t="shared" si="44"/>
        <v>RSDWH_Apt</v>
      </c>
      <c r="I100" s="24">
        <v>1</v>
      </c>
      <c r="J100" s="34">
        <f t="shared" si="55"/>
        <v>-2.3955683942141207E-2</v>
      </c>
      <c r="K100" s="34">
        <f t="shared" si="55"/>
        <v>-2.6351252336355331E-2</v>
      </c>
      <c r="L100" s="34">
        <f t="shared" si="55"/>
        <v>-4.2438955400223639E-2</v>
      </c>
      <c r="M100" s="34">
        <f t="shared" si="55"/>
        <v>-6.8348362061614196E-2</v>
      </c>
      <c r="N100" s="34">
        <f t="shared" si="55"/>
        <v>-0.45981360230599788</v>
      </c>
      <c r="O100" s="34">
        <f t="shared" si="55"/>
        <v>-0.9</v>
      </c>
      <c r="P100" s="24">
        <v>0</v>
      </c>
      <c r="Q100" s="24">
        <v>5</v>
      </c>
      <c r="R100" s="23" t="s">
        <v>191</v>
      </c>
      <c r="Y100" s="84"/>
    </row>
    <row r="101" spans="1:25" ht="15">
      <c r="A101" s="23" t="s">
        <v>141</v>
      </c>
      <c r="B101" s="26" t="s">
        <v>146</v>
      </c>
      <c r="D101" s="23" t="str">
        <f>IF(Y101="","UC-UP_"&amp;A29,"\I: DISABLED")</f>
        <v>\I: DISABLED</v>
      </c>
      <c r="E101" s="23" t="str">
        <f t="shared" si="46"/>
        <v>RSDPEA</v>
      </c>
      <c r="F101" s="23" t="str">
        <f t="shared" si="43"/>
        <v>RSDWH_Apt</v>
      </c>
      <c r="G101" s="38" t="str">
        <f>LEFT(A29,12)&amp;"*"</f>
        <v>R-WH_Apt_PEA*</v>
      </c>
      <c r="H101" s="23" t="str">
        <f t="shared" si="44"/>
        <v>RSDWH_Apt</v>
      </c>
      <c r="I101" s="24">
        <v>1</v>
      </c>
      <c r="J101" s="34">
        <f t="shared" ref="J101:O101" si="56">IF(L29="","",-L29)</f>
        <v>-1.6160383975679653E-3</v>
      </c>
      <c r="K101" s="34">
        <f t="shared" si="56"/>
        <v>-1.7776422373247619E-3</v>
      </c>
      <c r="L101" s="34">
        <f t="shared" si="56"/>
        <v>-2.8629105996339035E-3</v>
      </c>
      <c r="M101" s="34">
        <f t="shared" si="56"/>
        <v>-4.6107461498163995E-3</v>
      </c>
      <c r="N101" s="34">
        <f t="shared" si="56"/>
        <v>-3.1018794489243072E-2</v>
      </c>
      <c r="O101" s="34">
        <f t="shared" si="56"/>
        <v>-0.20867893835452428</v>
      </c>
      <c r="P101" s="24">
        <v>0</v>
      </c>
      <c r="Q101" s="24">
        <v>5</v>
      </c>
      <c r="R101" s="23" t="s">
        <v>193</v>
      </c>
      <c r="Y101" s="84" t="s">
        <v>289</v>
      </c>
    </row>
    <row r="102" spans="1:25" ht="15">
      <c r="A102" s="23"/>
      <c r="B102" s="26"/>
      <c r="D102" s="23" t="str">
        <f>IF(Y102="","UC-UP_"&amp;A30,"\I: DISABLED")</f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4" t="s">
        <v>289</v>
      </c>
    </row>
    <row r="103" spans="1:25" ht="15">
      <c r="A103" s="23" t="s">
        <v>142</v>
      </c>
      <c r="B103" s="26" t="s">
        <v>146</v>
      </c>
      <c r="D103" s="23" t="str">
        <f>IF(Y103="","UC-UP_"&amp;A31,"\I: DISABLED")</f>
        <v>UC-UP_R-WH_Apt_WOO_X0</v>
      </c>
      <c r="E103" s="23" t="str">
        <f t="shared" si="46"/>
        <v>RSDWOO</v>
      </c>
      <c r="F103" s="23" t="str">
        <f t="shared" si="43"/>
        <v>RSDWH_Apt</v>
      </c>
      <c r="G103" s="38" t="str">
        <f>LEFT(A31,12)&amp;"*"</f>
        <v>R-WH_Apt_WOO*</v>
      </c>
      <c r="H103" s="23" t="str">
        <f t="shared" si="44"/>
        <v>RSDWH_Apt</v>
      </c>
      <c r="I103" s="24">
        <v>1</v>
      </c>
      <c r="J103" s="34">
        <f t="shared" ref="J103:O104" si="57">IF(L31="","",-L31)</f>
        <v>-1.2077947398618999E-3</v>
      </c>
      <c r="K103" s="34">
        <f t="shared" si="57"/>
        <v>-1.32857421384809E-3</v>
      </c>
      <c r="L103" s="34">
        <f t="shared" si="57"/>
        <v>-2.1396820571444883E-3</v>
      </c>
      <c r="M103" s="34">
        <f t="shared" si="57"/>
        <v>-3.4459793498517709E-3</v>
      </c>
      <c r="N103" s="34">
        <f t="shared" si="57"/>
        <v>-2.3182825901504882E-2</v>
      </c>
      <c r="O103" s="34">
        <f t="shared" si="57"/>
        <v>-0.15596246007759854</v>
      </c>
      <c r="P103" s="24">
        <v>0</v>
      </c>
      <c r="Q103" s="24">
        <v>5</v>
      </c>
      <c r="R103" s="23" t="s">
        <v>194</v>
      </c>
      <c r="Y103" s="84"/>
    </row>
    <row r="104" spans="1:25" ht="15">
      <c r="A104" s="23" t="s">
        <v>143</v>
      </c>
      <c r="B104" s="26" t="s">
        <v>146</v>
      </c>
      <c r="D104" s="23" t="str">
        <f>IF(Y104="","UC-UP_"&amp;A32,"\I: DISABLED")</f>
        <v>UC-UP_R-WH_Apt_HET_X0</v>
      </c>
      <c r="E104" s="23" t="str">
        <f t="shared" si="46"/>
        <v>RSDHET</v>
      </c>
      <c r="F104" s="23" t="str">
        <f t="shared" ref="F104" si="58">H104</f>
        <v>RSDWH_Apt</v>
      </c>
      <c r="G104" s="38" t="str">
        <f>LEFT(A32,12)&amp;"*"</f>
        <v>R-WH_Apt_HET*</v>
      </c>
      <c r="H104" s="23" t="str">
        <f t="shared" si="44"/>
        <v>RSDWH_Apt</v>
      </c>
      <c r="I104" s="24">
        <v>1</v>
      </c>
      <c r="J104" s="34">
        <f t="shared" si="57"/>
        <v>-1.6403602814960032E-3</v>
      </c>
      <c r="K104" s="34">
        <f t="shared" si="57"/>
        <v>-1.8043963096456036E-3</v>
      </c>
      <c r="L104" s="34">
        <f t="shared" si="57"/>
        <v>-2.9059983006473424E-3</v>
      </c>
      <c r="M104" s="34">
        <f t="shared" si="57"/>
        <v>-4.680139323175553E-3</v>
      </c>
      <c r="N104" s="34">
        <f t="shared" si="57"/>
        <v>-3.1485637059500318E-2</v>
      </c>
      <c r="O104" s="34">
        <f t="shared" si="57"/>
        <v>-0.21181962172227295</v>
      </c>
      <c r="P104" s="24">
        <v>0</v>
      </c>
      <c r="Q104" s="24">
        <v>5</v>
      </c>
      <c r="R104" s="23" t="s">
        <v>195</v>
      </c>
      <c r="Y104" s="84"/>
    </row>
    <row r="106" spans="1:25" ht="15">
      <c r="I106" s="34" t="str">
        <f t="shared" ref="I106" si="59">IF(L34="","",-L34)</f>
        <v/>
      </c>
      <c r="J106" s="34" t="str">
        <f t="shared" ref="J106" si="60">IF(M34="","",-M34)</f>
        <v/>
      </c>
      <c r="K106" s="34" t="str">
        <f t="shared" ref="K106" si="61">IF(N34="","",-N34)</f>
        <v/>
      </c>
      <c r="L106" s="34" t="str">
        <f t="shared" ref="L106" si="62">IF(O34="","",-O34)</f>
        <v/>
      </c>
      <c r="M106" s="34" t="str">
        <f t="shared" ref="M106" si="63">IF(P34="","",-P34)</f>
        <v/>
      </c>
      <c r="N106" s="34" t="str">
        <f t="shared" ref="N106" si="64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80 E63:E72 D56:E60 D55 D46:E54 E93:E94 D93 E97:E100 D95:D100 D101:E104 E83:E86 D81:D86 D87:E91 D76:E78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81:E82">
    <cfRule type="containsText" dxfId="24" priority="7" operator="containsText" text="\I: DISABLED">
      <formula>NOT(ISERROR(SEARCH("\I: DISABLED",E81)))</formula>
    </cfRule>
  </conditionalFormatting>
  <conditionalFormatting sqref="E95:E96">
    <cfRule type="containsText" dxfId="23" priority="6" operator="containsText" text="\I: DISABLED">
      <formula>NOT(ISERROR(SEARCH("\I: DISABLED",E95)))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80">
    <cfRule type="containsText" dxfId="21" priority="4" operator="containsText" text="\I: DISABLED">
      <formula>NOT(ISERROR(SEARCH("\I: DISABLED",D80)))</formula>
    </cfRule>
  </conditionalFormatting>
  <conditionalFormatting sqref="D94">
    <cfRule type="containsText" dxfId="20" priority="2" operator="containsText" text="\I: DISABLED">
      <formula>NOT(ISERROR(SEARCH("\I: DISABLED",D94)))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F1" workbookViewId="0">
      <selection activeCell="T14" sqref="T1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05" t="s">
        <v>284</v>
      </c>
      <c r="Z7" s="105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0.73606311359597143</v>
      </c>
      <c r="Q10" s="47">
        <f t="shared" si="11"/>
        <v>0.9</v>
      </c>
      <c r="S10" s="81">
        <v>0</v>
      </c>
      <c r="T10" s="81">
        <v>0.9</v>
      </c>
      <c r="Y10" s="76" t="s">
        <v>286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0.37780506600219443</v>
      </c>
      <c r="M13" s="47">
        <f t="shared" si="7"/>
        <v>0.37780506600219443</v>
      </c>
      <c r="N13" s="47">
        <f t="shared" si="8"/>
        <v>0.37780506600219443</v>
      </c>
      <c r="O13" s="47">
        <f t="shared" si="9"/>
        <v>0.37780506600219443</v>
      </c>
      <c r="P13" s="47">
        <f t="shared" si="10"/>
        <v>0.37780506600219443</v>
      </c>
      <c r="Q13" s="47">
        <f t="shared" si="11"/>
        <v>0.37780506600219443</v>
      </c>
      <c r="S13" s="81">
        <v>0</v>
      </c>
      <c r="T13" s="106">
        <f>SUM((RSDCK_share!G36*0.54*(RSDCK_share!J37+RSDCK_share!J36)/RSDCK_share!J36)/SUM(RSDCK_share!S36:S37)*1.2)</f>
        <v>0.37780506600219443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0.73166657886377684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0.37780506600219443</v>
      </c>
      <c r="M28" s="47">
        <f t="shared" si="19"/>
        <v>0.37780506600219443</v>
      </c>
      <c r="N28" s="47">
        <f t="shared" si="20"/>
        <v>0.37780506600219443</v>
      </c>
      <c r="O28" s="47">
        <f t="shared" si="21"/>
        <v>0.37780506600219443</v>
      </c>
      <c r="P28" s="47">
        <f t="shared" si="22"/>
        <v>0.37780506600219443</v>
      </c>
      <c r="Q28" s="47">
        <f t="shared" si="23"/>
        <v>0.37780506600219443</v>
      </c>
      <c r="S28" s="81">
        <v>0</v>
      </c>
      <c r="T28" s="106">
        <f>SUM((RSDCK_share!G36*0.54*(RSDCK_share!J37+RSDCK_share!J36)/RSDCK_share!J36)/SUM(RSDCK_share!S36:S37)*1.2)</f>
        <v>0.37780506600219443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G78" s="38" t="str">
        <f>LEFT(A28,12)&amp;"*"</f>
        <v>R-WH_Att_GAS*</v>
      </c>
      <c r="H78" s="23" t="str">
        <f>B78</f>
        <v>RSDWH_Att</v>
      </c>
      <c r="I78" s="24">
        <v>1</v>
      </c>
      <c r="J78" s="34">
        <f t="shared" ref="J78:O78" si="41">IF(L28="","",-L28)</f>
        <v>-0.37780506600219443</v>
      </c>
      <c r="K78" s="34">
        <f t="shared" si="41"/>
        <v>-0.37780506600219443</v>
      </c>
      <c r="L78" s="34">
        <f t="shared" si="41"/>
        <v>-0.37780506600219443</v>
      </c>
      <c r="M78" s="34">
        <f t="shared" si="41"/>
        <v>-0.37780506600219443</v>
      </c>
      <c r="N78" s="34">
        <f t="shared" si="41"/>
        <v>-0.37780506600219443</v>
      </c>
      <c r="O78" s="34">
        <f t="shared" si="41"/>
        <v>-0.37780506600219443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 t="str">
        <f>LEFT(A13,12)&amp;"*"</f>
        <v>R-SH_Att_GAS*</v>
      </c>
      <c r="H79" s="23" t="str">
        <f>B79</f>
        <v>RSDSH_Att</v>
      </c>
      <c r="I79" s="24">
        <v>1</v>
      </c>
      <c r="J79" s="34">
        <f t="shared" ref="J79:O79" si="42">IF(L13="","",-L13)</f>
        <v>-0.37780506600219443</v>
      </c>
      <c r="K79" s="34">
        <f t="shared" si="42"/>
        <v>-0.37780506600219443</v>
      </c>
      <c r="L79" s="34">
        <f t="shared" si="42"/>
        <v>-0.37780506600219443</v>
      </c>
      <c r="M79" s="34">
        <f t="shared" si="42"/>
        <v>-0.37780506600219443</v>
      </c>
      <c r="N79" s="34">
        <f t="shared" si="42"/>
        <v>-0.37780506600219443</v>
      </c>
      <c r="O79" s="34">
        <f t="shared" si="42"/>
        <v>-0.37780506600219443</v>
      </c>
      <c r="P79" s="24">
        <v>0</v>
      </c>
      <c r="Q79" s="24">
        <v>5</v>
      </c>
      <c r="R79" s="23" t="s">
        <v>258</v>
      </c>
      <c r="Z79" s="84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15.75" thickBot="1">
      <c r="A82" s="23" t="s">
        <v>140</v>
      </c>
      <c r="B82" s="23" t="s">
        <v>223</v>
      </c>
      <c r="C82" s="26"/>
      <c r="D82" s="23" t="str">
        <f t="shared" ref="D82:D88" si="43">IF(Z82="","UC-UP_"&amp;A6,"\I: DISABLED")</f>
        <v>\I: DISABLED</v>
      </c>
      <c r="E82" s="23" t="str">
        <f>A82</f>
        <v>RSDCOA</v>
      </c>
      <c r="F82" s="23" t="str">
        <f t="shared" ref="F82:F107" si="44">H82</f>
        <v>RSDSH_Att</v>
      </c>
      <c r="H82" s="23" t="str">
        <f t="shared" ref="H82:H107" si="45">B82</f>
        <v>RSDSH_Att</v>
      </c>
      <c r="I82" s="24">
        <v>1</v>
      </c>
      <c r="J82" s="34">
        <f t="shared" ref="J82:O85" si="46">IF(L6="","",-L6)</f>
        <v>-0.14416236732152607</v>
      </c>
      <c r="K82" s="34">
        <f t="shared" si="46"/>
        <v>-0.15857860405367868</v>
      </c>
      <c r="L82" s="34">
        <f t="shared" si="46"/>
        <v>-0.25539242761449021</v>
      </c>
      <c r="M82" s="34">
        <f t="shared" si="46"/>
        <v>-0.41131205859741271</v>
      </c>
      <c r="N82" s="34">
        <f t="shared" si="46"/>
        <v>-0.9</v>
      </c>
      <c r="O82" s="34">
        <f t="shared" si="46"/>
        <v>-0.9</v>
      </c>
      <c r="P82" s="24">
        <v>0</v>
      </c>
      <c r="Q82" s="24">
        <v>5</v>
      </c>
      <c r="R82" s="23" t="s">
        <v>251</v>
      </c>
      <c r="Z82" s="84" t="s">
        <v>289</v>
      </c>
    </row>
    <row r="83" spans="1:26" s="23" customFormat="1" ht="15">
      <c r="A83" s="23" t="s">
        <v>198</v>
      </c>
      <c r="B83" s="23" t="s">
        <v>223</v>
      </c>
      <c r="C83" s="26"/>
      <c r="D83" s="23" t="str">
        <f t="shared" si="43"/>
        <v>\I: DISABLED</v>
      </c>
      <c r="E83" s="77" t="str">
        <f t="shared" ref="E83:E107" si="47">A83</f>
        <v>RSDBDL</v>
      </c>
      <c r="F83" s="77" t="str">
        <f t="shared" si="44"/>
        <v>RSDSH_Att</v>
      </c>
      <c r="G83" s="77"/>
      <c r="H83" s="78" t="str">
        <f t="shared" si="45"/>
        <v>RSDSH_Att</v>
      </c>
      <c r="I83" s="77">
        <v>1</v>
      </c>
      <c r="J83" s="79">
        <f t="shared" si="46"/>
        <v>-1.4652299828546426E-6</v>
      </c>
      <c r="K83" s="80">
        <f t="shared" si="46"/>
        <v>-1.6117529811401068E-6</v>
      </c>
      <c r="L83" s="80">
        <f t="shared" si="46"/>
        <v>-2.5957442936559546E-6</v>
      </c>
      <c r="M83" s="80">
        <f t="shared" si="46"/>
        <v>-4.1804721423758522E-6</v>
      </c>
      <c r="N83" s="80">
        <f t="shared" si="46"/>
        <v>-2.8124126125990667E-5</v>
      </c>
      <c r="O83" s="80">
        <f t="shared" si="46"/>
        <v>-1.8920505708742928E-4</v>
      </c>
      <c r="P83" s="79">
        <v>0</v>
      </c>
      <c r="Q83" s="79">
        <v>5</v>
      </c>
      <c r="R83" s="79" t="s">
        <v>252</v>
      </c>
      <c r="Z83" s="84" t="s">
        <v>289</v>
      </c>
    </row>
    <row r="84" spans="1:26" s="23" customFormat="1" ht="15">
      <c r="A84" s="23" t="s">
        <v>199</v>
      </c>
      <c r="B84" s="23" t="s">
        <v>223</v>
      </c>
      <c r="C84" s="26"/>
      <c r="D84" s="23" t="str">
        <f t="shared" si="43"/>
        <v>\I: DISABLED</v>
      </c>
      <c r="E84" s="77" t="str">
        <f t="shared" si="47"/>
        <v>RSDETH</v>
      </c>
      <c r="F84" s="23" t="str">
        <f t="shared" si="44"/>
        <v>RSDSH_Att</v>
      </c>
      <c r="H84" s="23" t="str">
        <f t="shared" si="45"/>
        <v>RSDSH_Att</v>
      </c>
      <c r="I84" s="24">
        <v>1</v>
      </c>
      <c r="J84" s="34" t="str">
        <f t="shared" si="46"/>
        <v/>
      </c>
      <c r="K84" s="34" t="str">
        <f t="shared" si="46"/>
        <v/>
      </c>
      <c r="L84" s="34" t="str">
        <f t="shared" si="46"/>
        <v/>
      </c>
      <c r="M84" s="34" t="str">
        <f t="shared" si="46"/>
        <v/>
      </c>
      <c r="N84" s="34" t="str">
        <f t="shared" si="46"/>
        <v/>
      </c>
      <c r="O84" s="34" t="str">
        <f t="shared" si="46"/>
        <v/>
      </c>
      <c r="P84" s="24">
        <v>0</v>
      </c>
      <c r="Q84" s="24">
        <v>5</v>
      </c>
      <c r="R84" s="23" t="s">
        <v>253</v>
      </c>
      <c r="Z84" s="84" t="s">
        <v>289</v>
      </c>
    </row>
    <row r="85" spans="1:26" s="23" customFormat="1" ht="15">
      <c r="A85" s="23" t="s">
        <v>200</v>
      </c>
      <c r="B85" s="23" t="s">
        <v>223</v>
      </c>
      <c r="C85" s="26"/>
      <c r="D85" s="23" t="str">
        <f t="shared" si="43"/>
        <v>UC-UP_R-SH_Att_LPG_X0</v>
      </c>
      <c r="E85" s="23" t="str">
        <f t="shared" si="47"/>
        <v>RSDLPG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>
        <f t="shared" si="46"/>
        <v>-1.3503106488587916E-2</v>
      </c>
      <c r="K85" s="34">
        <f t="shared" si="46"/>
        <v>-1.4853417137446707E-2</v>
      </c>
      <c r="L85" s="34">
        <f t="shared" si="46"/>
        <v>-2.3921576834029307E-2</v>
      </c>
      <c r="M85" s="34">
        <f t="shared" si="46"/>
        <v>-3.8525938706972553E-2</v>
      </c>
      <c r="N85" s="34">
        <f t="shared" si="46"/>
        <v>-0.25918325069887937</v>
      </c>
      <c r="O85" s="34">
        <f t="shared" si="46"/>
        <v>-0.9</v>
      </c>
      <c r="P85" s="24">
        <v>0</v>
      </c>
      <c r="Q85" s="24">
        <v>5</v>
      </c>
      <c r="R85" s="23" t="s">
        <v>254</v>
      </c>
      <c r="Z85" s="84"/>
    </row>
    <row r="86" spans="1:26" s="23" customFormat="1" ht="15">
      <c r="A86" s="23" t="s">
        <v>201</v>
      </c>
      <c r="B86" s="23" t="s">
        <v>223</v>
      </c>
      <c r="C86" s="26"/>
      <c r="D86" s="88" t="str">
        <f t="shared" si="43"/>
        <v>UC-UP_R-SH_Att_ELC_X0</v>
      </c>
      <c r="E86" s="23" t="str">
        <f t="shared" si="47"/>
        <v>RSDELC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89">
        <f>MAX(IF(L10+L11="","",-L10-L11),-$T$10)</f>
        <v>-7.3964190052607182E-2</v>
      </c>
      <c r="K86" s="89">
        <f t="shared" ref="K86:O86" si="48">MAX(IF(M10+M11="","",-M10-M11),-$T$10)</f>
        <v>-8.1360609057867905E-2</v>
      </c>
      <c r="L86" s="89">
        <f t="shared" si="48"/>
        <v>-0.1310320744937869</v>
      </c>
      <c r="M86" s="89">
        <f t="shared" si="48"/>
        <v>-0.21102846629298877</v>
      </c>
      <c r="N86" s="89">
        <f t="shared" si="48"/>
        <v>-0.9</v>
      </c>
      <c r="O86" s="89">
        <f t="shared" si="48"/>
        <v>-0.9</v>
      </c>
      <c r="P86" s="24">
        <v>0</v>
      </c>
      <c r="Q86" s="24">
        <v>5</v>
      </c>
      <c r="R86" s="23" t="s">
        <v>255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 t="shared" si="43"/>
        <v>\I: DISABLED</v>
      </c>
      <c r="E87" s="23" t="str">
        <f t="shared" si="47"/>
        <v>RSDELC</v>
      </c>
      <c r="F87" s="23" t="str">
        <f t="shared" si="44"/>
        <v>RSDSH_Att</v>
      </c>
      <c r="H87" s="23" t="str">
        <f t="shared" si="45"/>
        <v>RSDSH_Att</v>
      </c>
      <c r="I87" s="24">
        <v>1</v>
      </c>
      <c r="J87" s="34">
        <f t="shared" ref="J87:O88" si="49">IF(L11="","",-L11)</f>
        <v>-3.5616269890299562E-2</v>
      </c>
      <c r="K87" s="34">
        <f t="shared" si="49"/>
        <v>-3.9177896879329523E-2</v>
      </c>
      <c r="L87" s="34">
        <f t="shared" si="49"/>
        <v>-6.3096394703129027E-2</v>
      </c>
      <c r="M87" s="34">
        <f t="shared" si="49"/>
        <v>-0.10161737463333634</v>
      </c>
      <c r="N87" s="34">
        <f t="shared" si="49"/>
        <v>-0.68363088269637173</v>
      </c>
      <c r="O87" s="34">
        <f t="shared" si="49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 t="shared" si="43"/>
        <v>UC-UP_R-SH_Att_KER_X0</v>
      </c>
      <c r="E88" s="23" t="str">
        <f t="shared" si="47"/>
        <v>RSDKER</v>
      </c>
      <c r="F88" s="23" t="str">
        <f t="shared" si="44"/>
        <v>RSDSH_Att</v>
      </c>
      <c r="H88" s="23" t="str">
        <f t="shared" si="45"/>
        <v>RSDSH_Att</v>
      </c>
      <c r="I88" s="24">
        <v>1</v>
      </c>
      <c r="J88" s="34">
        <f t="shared" si="49"/>
        <v>-0.33225067789476914</v>
      </c>
      <c r="K88" s="34">
        <f t="shared" si="49"/>
        <v>-0.36547574568424612</v>
      </c>
      <c r="L88" s="34">
        <f t="shared" si="49"/>
        <v>-0.58860234318193549</v>
      </c>
      <c r="M88" s="34">
        <f t="shared" si="49"/>
        <v>-0.9</v>
      </c>
      <c r="N88" s="34">
        <f t="shared" si="49"/>
        <v>-0.9</v>
      </c>
      <c r="O88" s="34">
        <f t="shared" si="49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7"/>
        <v>RSDPEA</v>
      </c>
      <c r="F89" s="23" t="str">
        <f t="shared" si="44"/>
        <v>RSDSH_Att</v>
      </c>
      <c r="H89" s="23" t="str">
        <f t="shared" si="45"/>
        <v>RSDSH_Att</v>
      </c>
      <c r="I89" s="24">
        <v>1</v>
      </c>
      <c r="J89" s="34">
        <f t="shared" ref="J89:O93" si="50">IF(L14="","",-L14)</f>
        <v>-5.7589855495535719E-2</v>
      </c>
      <c r="K89" s="34">
        <f t="shared" si="50"/>
        <v>-6.3348841045089296E-2</v>
      </c>
      <c r="L89" s="34">
        <f t="shared" si="50"/>
        <v>-0.1020239419915268</v>
      </c>
      <c r="M89" s="34">
        <f t="shared" si="50"/>
        <v>-0.16431057881677386</v>
      </c>
      <c r="N89" s="34">
        <f t="shared" si="50"/>
        <v>-0.9</v>
      </c>
      <c r="O89" s="34">
        <f t="shared" si="50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4"/>
        <v>RSDSH_Att</v>
      </c>
      <c r="H90" s="23" t="str">
        <f t="shared" si="45"/>
        <v>RSDSH_Att</v>
      </c>
      <c r="I90" s="24">
        <v>1</v>
      </c>
      <c r="J90" s="34">
        <f t="shared" si="50"/>
        <v>-7.3900977783410718E-2</v>
      </c>
      <c r="K90" s="34">
        <f t="shared" si="50"/>
        <v>-8.1291075561751802E-2</v>
      </c>
      <c r="L90" s="34">
        <f t="shared" si="50"/>
        <v>-0.13092009010295694</v>
      </c>
      <c r="M90" s="34">
        <f t="shared" si="50"/>
        <v>-0.21084811431171324</v>
      </c>
      <c r="N90" s="34">
        <f t="shared" si="50"/>
        <v>-0.9</v>
      </c>
      <c r="O90" s="34">
        <f t="shared" si="50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7"/>
        <v>RSDWOO</v>
      </c>
      <c r="F91" s="23" t="str">
        <f t="shared" si="44"/>
        <v>RSDSH_Att</v>
      </c>
      <c r="H91" s="23" t="str">
        <f t="shared" si="45"/>
        <v>RSDSH_Att</v>
      </c>
      <c r="I91" s="24">
        <v>1</v>
      </c>
      <c r="J91" s="34">
        <f t="shared" si="50"/>
        <v>-7.9976446031616594E-3</v>
      </c>
      <c r="K91" s="34">
        <f t="shared" si="50"/>
        <v>-8.7974090634778245E-3</v>
      </c>
      <c r="L91" s="34">
        <f t="shared" si="50"/>
        <v>-1.4168315270821678E-2</v>
      </c>
      <c r="M91" s="34">
        <f t="shared" si="50"/>
        <v>-2.2818213426811028E-2</v>
      </c>
      <c r="N91" s="34">
        <f t="shared" si="50"/>
        <v>-0.15350952967257211</v>
      </c>
      <c r="O91" s="34">
        <f t="shared" si="50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7"/>
        <v>RSDHET</v>
      </c>
      <c r="F92" s="23" t="str">
        <f t="shared" si="44"/>
        <v>RSDSH_Att</v>
      </c>
      <c r="H92" s="23" t="str">
        <f t="shared" si="45"/>
        <v>RSDSH_Att</v>
      </c>
      <c r="I92" s="24">
        <v>1</v>
      </c>
      <c r="J92" s="34">
        <f t="shared" si="50"/>
        <v>-1.3822087480297653E-3</v>
      </c>
      <c r="K92" s="34">
        <f t="shared" si="50"/>
        <v>-1.5204296228327418E-3</v>
      </c>
      <c r="L92" s="34">
        <f t="shared" si="50"/>
        <v>-2.4486671118683604E-3</v>
      </c>
      <c r="M92" s="34">
        <f t="shared" si="50"/>
        <v>-3.9436028703351139E-3</v>
      </c>
      <c r="N92" s="34">
        <f t="shared" si="50"/>
        <v>-2.6530588110339804E-2</v>
      </c>
      <c r="O92" s="34">
        <f t="shared" si="50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7"/>
        <v>RSDGEO</v>
      </c>
      <c r="F93" s="53" t="str">
        <f t="shared" si="44"/>
        <v>RSDSH_Att</v>
      </c>
      <c r="G93" s="58"/>
      <c r="H93" s="53" t="str">
        <f t="shared" si="45"/>
        <v>RSDSH_Att</v>
      </c>
      <c r="I93" s="54">
        <v>1</v>
      </c>
      <c r="J93" s="59" t="str">
        <f t="shared" si="50"/>
        <v/>
      </c>
      <c r="K93" s="59" t="str">
        <f t="shared" si="50"/>
        <v/>
      </c>
      <c r="L93" s="59" t="str">
        <f t="shared" si="50"/>
        <v/>
      </c>
      <c r="M93" s="59" t="str">
        <f t="shared" si="50"/>
        <v/>
      </c>
      <c r="N93" s="59" t="str">
        <f t="shared" si="50"/>
        <v/>
      </c>
      <c r="O93" s="59" t="str">
        <f t="shared" si="50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1">IF(Z97="","UC-UP_"&amp;A21,"\I: DISABLED")</f>
        <v>\I: DISABLED</v>
      </c>
      <c r="E97" s="23" t="str">
        <f t="shared" si="47"/>
        <v>RSDCOA</v>
      </c>
      <c r="F97" s="23" t="str">
        <f t="shared" si="44"/>
        <v>RSDWH_Att</v>
      </c>
      <c r="G97" s="38" t="str">
        <f>LEFT(A21,12)&amp;"*"</f>
        <v>R-WH_Att_COA*</v>
      </c>
      <c r="H97" s="23" t="str">
        <f t="shared" si="45"/>
        <v>RSDWH_Att</v>
      </c>
      <c r="I97" s="24">
        <v>1</v>
      </c>
      <c r="J97" s="34">
        <f t="shared" ref="J97:J103" si="52">IF(L21="","",-L21)</f>
        <v>-3.0108087084099549E-2</v>
      </c>
      <c r="K97" s="34">
        <f t="shared" ref="K97:K103" si="53">IF(M21="","",-M21)</f>
        <v>-3.3118895792509505E-2</v>
      </c>
      <c r="L97" s="34">
        <f t="shared" ref="L97:L103" si="54">IF(N21="","",-N21)</f>
        <v>-5.3338312862794508E-2</v>
      </c>
      <c r="M97" s="34">
        <f t="shared" ref="M97:M103" si="55">IF(O21="","",-O21)</f>
        <v>-8.5901886248659201E-2</v>
      </c>
      <c r="N97" s="34">
        <f t="shared" ref="N97:N103" si="56">IF(P21="","",-P21)</f>
        <v>-0.57790493538482901</v>
      </c>
      <c r="O97" s="34">
        <f t="shared" ref="O97:O103" si="57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1"/>
        <v>\I: DISABLED</v>
      </c>
      <c r="E98" s="77" t="str">
        <f t="shared" si="47"/>
        <v>RSDBDL</v>
      </c>
      <c r="F98" s="77" t="str">
        <f t="shared" si="44"/>
        <v>RSDWH_Att</v>
      </c>
      <c r="G98" s="38" t="str">
        <f t="shared" ref="G98:G103" si="58">LEFT(A22,12)&amp;"*"</f>
        <v>R-WH_Att_BDL*</v>
      </c>
      <c r="H98" s="78" t="str">
        <f t="shared" si="45"/>
        <v>RSDWH_Att</v>
      </c>
      <c r="I98" s="77">
        <v>1</v>
      </c>
      <c r="J98" s="79">
        <f t="shared" si="52"/>
        <v>-1.020315181775452E-5</v>
      </c>
      <c r="K98" s="80">
        <f t="shared" si="53"/>
        <v>-1.1223466999529973E-5</v>
      </c>
      <c r="L98" s="80">
        <f t="shared" si="54"/>
        <v>-1.8075505837413025E-5</v>
      </c>
      <c r="M98" s="80">
        <f t="shared" si="55"/>
        <v>-2.9110782906212056E-5</v>
      </c>
      <c r="N98" s="80">
        <f t="shared" si="56"/>
        <v>-1.9584279052637041E-4</v>
      </c>
      <c r="O98" s="80">
        <f t="shared" si="57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1"/>
        <v>\I: DISABLED</v>
      </c>
      <c r="E99" s="77" t="str">
        <f t="shared" si="47"/>
        <v>RSDETH</v>
      </c>
      <c r="F99" s="77" t="str">
        <f t="shared" si="44"/>
        <v>RSDWH_Att</v>
      </c>
      <c r="G99" s="38" t="str">
        <f t="shared" si="58"/>
        <v>R-WH_Att_ETH*</v>
      </c>
      <c r="H99" s="78" t="str">
        <f t="shared" si="45"/>
        <v>RSDWH_Att</v>
      </c>
      <c r="I99" s="77">
        <v>1</v>
      </c>
      <c r="J99" s="79">
        <f t="shared" si="52"/>
        <v>-2.5707855731160229E-6</v>
      </c>
      <c r="K99" s="80">
        <f t="shared" si="53"/>
        <v>-2.8278641304276256E-6</v>
      </c>
      <c r="L99" s="80">
        <f t="shared" si="54"/>
        <v>-4.5543034606949973E-6</v>
      </c>
      <c r="M99" s="80">
        <f t="shared" si="55"/>
        <v>-7.334751266483902E-6</v>
      </c>
      <c r="N99" s="80">
        <f t="shared" si="56"/>
        <v>-4.9344538773586394E-5</v>
      </c>
      <c r="O99" s="80">
        <f t="shared" si="57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1"/>
        <v>UC-UP_R-WH_Att_LPG_X0</v>
      </c>
      <c r="E100" s="23" t="str">
        <f t="shared" si="47"/>
        <v>RSDLPG</v>
      </c>
      <c r="F100" s="23" t="str">
        <f t="shared" si="44"/>
        <v>RSDWH_Att</v>
      </c>
      <c r="G100" s="38" t="str">
        <f t="shared" si="58"/>
        <v>R-WH_Att_LPG*</v>
      </c>
      <c r="H100" s="23" t="str">
        <f t="shared" si="45"/>
        <v>RSDWH_Att</v>
      </c>
      <c r="I100" s="24">
        <v>1</v>
      </c>
      <c r="J100" s="34">
        <f t="shared" si="52"/>
        <v>-1.5773958166261832E-2</v>
      </c>
      <c r="K100" s="34">
        <f t="shared" si="53"/>
        <v>-1.7351353982888017E-2</v>
      </c>
      <c r="L100" s="34">
        <f t="shared" si="54"/>
        <v>-2.7944529102980994E-2</v>
      </c>
      <c r="M100" s="34">
        <f t="shared" si="55"/>
        <v>-4.5004943565641935E-2</v>
      </c>
      <c r="N100" s="34">
        <f t="shared" si="56"/>
        <v>-0.30277075555725802</v>
      </c>
      <c r="O100" s="34">
        <f t="shared" si="57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1"/>
        <v>UC-UP_R-WH_Att_ELC_X0</v>
      </c>
      <c r="E101" s="23" t="str">
        <f t="shared" si="47"/>
        <v>RSDELC</v>
      </c>
      <c r="F101" s="23" t="str">
        <f t="shared" si="44"/>
        <v>RSDWH_Att</v>
      </c>
      <c r="G101" s="38" t="str">
        <f t="shared" si="58"/>
        <v>R-WH_Att_ELC*</v>
      </c>
      <c r="H101" s="23" t="str">
        <f t="shared" si="45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59">MAX(IF(M25+M26="","",-M25-M26),-$T$25)</f>
        <v>-0.17507129329767074</v>
      </c>
      <c r="L101" s="89">
        <f t="shared" si="59"/>
        <v>-0.28195406856883182</v>
      </c>
      <c r="M101" s="89">
        <f t="shared" si="59"/>
        <v>-0.45408984697078947</v>
      </c>
      <c r="N101" s="89">
        <f t="shared" si="59"/>
        <v>-0.9</v>
      </c>
      <c r="O101" s="89">
        <f t="shared" si="59"/>
        <v>-0.9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1"/>
        <v>\I: DISABLED</v>
      </c>
      <c r="E102" s="23" t="str">
        <f t="shared" si="47"/>
        <v>RSDELC</v>
      </c>
      <c r="F102" s="23" t="str">
        <f t="shared" si="44"/>
        <v>RSDWH_Att</v>
      </c>
      <c r="G102" s="38" t="str">
        <f t="shared" si="58"/>
        <v>R-WH_Att_ELC*</v>
      </c>
      <c r="H102" s="23" t="str">
        <f t="shared" si="45"/>
        <v>RSDWH_Att</v>
      </c>
      <c r="I102" s="24">
        <v>1</v>
      </c>
      <c r="J102" s="34">
        <f t="shared" si="52"/>
        <v>-0.12103685469470249</v>
      </c>
      <c r="K102" s="34">
        <f t="shared" si="53"/>
        <v>-0.13314054016417276</v>
      </c>
      <c r="L102" s="34">
        <f t="shared" si="54"/>
        <v>-0.21442417133980196</v>
      </c>
      <c r="M102" s="34">
        <f t="shared" si="55"/>
        <v>-0.34533227218446455</v>
      </c>
      <c r="N102" s="34">
        <f t="shared" si="56"/>
        <v>-0.9</v>
      </c>
      <c r="O102" s="34">
        <f t="shared" si="57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1"/>
        <v>UC-UP_R-WH_Att_KER_X0</v>
      </c>
      <c r="E103" s="23" t="str">
        <f t="shared" si="47"/>
        <v>RSDKER</v>
      </c>
      <c r="F103" s="23" t="str">
        <f t="shared" si="44"/>
        <v>RSDWH_Att</v>
      </c>
      <c r="G103" s="38" t="str">
        <f t="shared" si="58"/>
        <v>R-WH_Att_KER*</v>
      </c>
      <c r="H103" s="23" t="str">
        <f t="shared" si="45"/>
        <v>RSDWH_Att</v>
      </c>
      <c r="I103" s="24">
        <v>1</v>
      </c>
      <c r="J103" s="34">
        <f t="shared" si="52"/>
        <v>-0.32789968907552713</v>
      </c>
      <c r="K103" s="34">
        <f t="shared" si="53"/>
        <v>-0.36068965798307989</v>
      </c>
      <c r="L103" s="34">
        <f t="shared" si="54"/>
        <v>-0.58089430107833029</v>
      </c>
      <c r="M103" s="34">
        <f t="shared" si="55"/>
        <v>-0.9</v>
      </c>
      <c r="N103" s="34">
        <f t="shared" si="56"/>
        <v>-0.9</v>
      </c>
      <c r="O103" s="34">
        <f t="shared" si="57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7"/>
        <v>RSDPEA</v>
      </c>
      <c r="F104" s="23" t="str">
        <f t="shared" si="44"/>
        <v>RSDWH_Att</v>
      </c>
      <c r="G104" s="38" t="str">
        <f>LEFT(A29,12)&amp;"*"</f>
        <v>R-WH_Att_PEA*</v>
      </c>
      <c r="H104" s="23" t="str">
        <f t="shared" si="45"/>
        <v>RSDWH_Att</v>
      </c>
      <c r="I104" s="24">
        <v>1</v>
      </c>
      <c r="J104" s="34">
        <f t="shared" ref="J104:O107" si="60">IF(L29="","",-L29)</f>
        <v>-2.8722178385897461E-2</v>
      </c>
      <c r="K104" s="34">
        <f t="shared" si="60"/>
        <v>-3.159439622448721E-2</v>
      </c>
      <c r="L104" s="34">
        <f t="shared" si="60"/>
        <v>-5.088309106349892E-2</v>
      </c>
      <c r="M104" s="34">
        <f t="shared" si="60"/>
        <v>-8.1947726988675654E-2</v>
      </c>
      <c r="N104" s="34">
        <f t="shared" si="60"/>
        <v>-0.55130332916366431</v>
      </c>
      <c r="O104" s="34">
        <f t="shared" si="60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4"/>
        <v>RSDWH_Att</v>
      </c>
      <c r="G105" s="38" t="str">
        <f>LEFT(A30,12)&amp;"*"</f>
        <v>R-WH_Att_SMF*</v>
      </c>
      <c r="H105" s="23" t="str">
        <f t="shared" si="45"/>
        <v>RSDWH_Att</v>
      </c>
      <c r="I105" s="24">
        <v>1</v>
      </c>
      <c r="J105" s="34">
        <f t="shared" si="60"/>
        <v>-3.6336664197831485E-2</v>
      </c>
      <c r="K105" s="34">
        <f t="shared" si="60"/>
        <v>-3.9970330617614638E-2</v>
      </c>
      <c r="L105" s="34">
        <f t="shared" si="60"/>
        <v>-6.4372617162974571E-2</v>
      </c>
      <c r="M105" s="34">
        <f t="shared" si="60"/>
        <v>-0.10367274366714221</v>
      </c>
      <c r="N105" s="34">
        <f t="shared" si="60"/>
        <v>-0.69745837776714603</v>
      </c>
      <c r="O105" s="34">
        <f t="shared" si="60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7"/>
        <v>RSDWOO</v>
      </c>
      <c r="F106" s="23" t="str">
        <f t="shared" si="44"/>
        <v>RSDWH_Att</v>
      </c>
      <c r="G106" s="38" t="str">
        <f>LEFT(A31,12)&amp;"*"</f>
        <v>R-WH_Att_WOO*</v>
      </c>
      <c r="H106" s="23" t="str">
        <f t="shared" si="45"/>
        <v>RSDWH_Att</v>
      </c>
      <c r="I106" s="24">
        <v>1</v>
      </c>
      <c r="J106" s="34">
        <f t="shared" si="60"/>
        <v>-3.5287509602304765E-3</v>
      </c>
      <c r="K106" s="34">
        <f t="shared" si="60"/>
        <v>-3.8816260562535244E-3</v>
      </c>
      <c r="L106" s="34">
        <f t="shared" si="60"/>
        <v>-6.2513975798568671E-3</v>
      </c>
      <c r="M106" s="34">
        <f t="shared" si="60"/>
        <v>-1.0067938316335285E-2</v>
      </c>
      <c r="N106" s="34">
        <f t="shared" si="60"/>
        <v>-6.7732054512958981E-2</v>
      </c>
      <c r="O106" s="34">
        <f t="shared" si="60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7"/>
        <v>RSDHET</v>
      </c>
      <c r="F107" s="23" t="str">
        <f t="shared" si="44"/>
        <v>RSDWH_Att</v>
      </c>
      <c r="G107" s="38" t="str">
        <f>LEFT(A32,12)&amp;"*"</f>
        <v>R-WH_Att_HET*</v>
      </c>
      <c r="H107" s="23" t="str">
        <f t="shared" si="45"/>
        <v>RSDWH_Att</v>
      </c>
      <c r="I107" s="24">
        <v>1</v>
      </c>
      <c r="J107" s="34">
        <f t="shared" si="60"/>
        <v>-1.8980580294181864E-4</v>
      </c>
      <c r="K107" s="34">
        <f t="shared" si="60"/>
        <v>-2.0878638323600053E-4</v>
      </c>
      <c r="L107" s="34">
        <f t="shared" si="60"/>
        <v>-3.3625255806541137E-4</v>
      </c>
      <c r="M107" s="34">
        <f t="shared" si="60"/>
        <v>-5.415381072899258E-4</v>
      </c>
      <c r="N107" s="34">
        <f t="shared" si="60"/>
        <v>-3.6431975893508619E-3</v>
      </c>
      <c r="O107" s="34">
        <f t="shared" si="60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1">IF(L34="","",-L34)</f>
        <v/>
      </c>
      <c r="L108" s="34" t="str">
        <f t="shared" ref="L108:P108" si="62">IF(M34="","",-M34)</f>
        <v/>
      </c>
      <c r="M108" s="34" t="str">
        <f t="shared" si="62"/>
        <v/>
      </c>
      <c r="N108" s="34" t="str">
        <f t="shared" si="62"/>
        <v/>
      </c>
      <c r="O108" s="34" t="str">
        <f t="shared" si="62"/>
        <v/>
      </c>
      <c r="P108" s="34" t="str">
        <f t="shared" si="62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8:D103 E100:E103 D104:E107 D83:D96 E85:E97 D77:E79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3">
    <cfRule type="containsText" dxfId="17" priority="12" operator="containsText" text="\I: DISABLED">
      <formula>NOT(ISERROR(SEARCH("\I: DISABLED",F83)))</formula>
    </cfRule>
  </conditionalFormatting>
  <conditionalFormatting sqref="F98:F99">
    <cfRule type="containsText" dxfId="16" priority="11" operator="containsText" text="\I: DISABLED">
      <formula>NOT(ISERROR(SEARCH("\I: DISABLED",F98)))</formula>
    </cfRule>
  </conditionalFormatting>
  <conditionalFormatting sqref="D82">
    <cfRule type="containsText" dxfId="15" priority="8" operator="containsText" text="\I: DISABLED">
      <formula>NOT(ISERROR(SEARCH("\I: DISABLED",D82)))</formula>
    </cfRule>
  </conditionalFormatting>
  <conditionalFormatting sqref="D97">
    <cfRule type="containsText" dxfId="14" priority="6" operator="containsText" text="\I: DISABLED">
      <formula>NOT(ISERROR(SEARCH("\I: DISABLED",D97)))</formula>
    </cfRule>
  </conditionalFormatting>
  <conditionalFormatting sqref="E82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3:E84">
    <cfRule type="containsText" dxfId="11" priority="2" operator="containsText" text="\I: DISABLED">
      <formula>NOT(ISERROR(SEARCH("\I: DISABLED",E83)))</formula>
    </cfRule>
  </conditionalFormatting>
  <conditionalFormatting sqref="E98:E99">
    <cfRule type="containsText" dxfId="1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E1" workbookViewId="0">
      <selection activeCell="T14" sqref="T1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05" t="s">
        <v>284</v>
      </c>
      <c r="Z7" s="105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0.4999902539967564</v>
      </c>
      <c r="Q10" s="47">
        <f t="shared" si="11"/>
        <v>0.9</v>
      </c>
      <c r="S10" s="81">
        <v>0</v>
      </c>
      <c r="T10" s="81">
        <v>0.9</v>
      </c>
      <c r="Y10" s="76" t="s">
        <v>286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0.13318265725744902</v>
      </c>
      <c r="N13" s="47">
        <f t="shared" si="8"/>
        <v>0.13318265725744902</v>
      </c>
      <c r="O13" s="47">
        <f t="shared" si="9"/>
        <v>0.13318265725744902</v>
      </c>
      <c r="P13" s="47">
        <f t="shared" si="10"/>
        <v>0.13318265725744902</v>
      </c>
      <c r="Q13" s="47">
        <f t="shared" si="11"/>
        <v>0.13318265725744902</v>
      </c>
      <c r="S13" s="81">
        <v>0</v>
      </c>
      <c r="T13" s="106">
        <f>SUM((RSDCK_share!G38*0.16*(RSDCK_share!J39+RSDCK_share!J38)/RSDCK_share!J38)/SUM(RSDCK_share!S38:S39)*1.2)</f>
        <v>0.13318265725744902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04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0.45684457736931205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0.13318265725744902</v>
      </c>
      <c r="M28" s="47">
        <f t="shared" si="19"/>
        <v>0.13318265725744902</v>
      </c>
      <c r="N28" s="47">
        <f t="shared" si="20"/>
        <v>0.13318265725744902</v>
      </c>
      <c r="O28" s="47">
        <f t="shared" si="21"/>
        <v>0.13318265725744902</v>
      </c>
      <c r="P28" s="47">
        <f t="shared" si="22"/>
        <v>0.13318265725744902</v>
      </c>
      <c r="Q28" s="47">
        <f t="shared" si="23"/>
        <v>0.13318265725744902</v>
      </c>
      <c r="S28" s="81">
        <v>0</v>
      </c>
      <c r="T28" s="106">
        <f>SUM((RSDCK_share!G38*0.16*(RSDCK_share!J39+RSDCK_share!J38)/RSDCK_share!J38)/SUM(RSDCK_share!S38:S39)*1.2)</f>
        <v>0.13318265725744902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360</v>
      </c>
      <c r="Z53" s="84"/>
    </row>
    <row r="54" spans="1:26" s="23" customFormat="1" ht="15.75" thickBot="1">
      <c r="A54" s="23" t="s">
        <v>141</v>
      </c>
      <c r="B54" s="23" t="s">
        <v>277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G77" s="38" t="str">
        <f>LEFT(A28,12)&amp;"*"</f>
        <v>R-WH_Det_GAS*</v>
      </c>
      <c r="H77" s="23" t="str">
        <f>B77</f>
        <v>RSDWH_Det</v>
      </c>
      <c r="I77" s="24">
        <v>1</v>
      </c>
      <c r="J77" s="34">
        <f t="shared" ref="J77:O77" si="41">IF(L28="","",-L28)</f>
        <v>-0.13318265725744902</v>
      </c>
      <c r="K77" s="34">
        <f t="shared" si="41"/>
        <v>-0.13318265725744902</v>
      </c>
      <c r="L77" s="34">
        <f t="shared" si="41"/>
        <v>-0.13318265725744902</v>
      </c>
      <c r="M77" s="34">
        <f t="shared" si="41"/>
        <v>-0.13318265725744902</v>
      </c>
      <c r="N77" s="34">
        <f t="shared" si="41"/>
        <v>-0.13318265725744902</v>
      </c>
      <c r="O77" s="34">
        <f t="shared" si="41"/>
        <v>-0.13318265725744902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 t="str">
        <f>LEFT(A13,12)&amp;"*"</f>
        <v>R-SH_Det_GAS*</v>
      </c>
      <c r="H78" s="23" t="str">
        <f>B78</f>
        <v>RSDSH_Det</v>
      </c>
      <c r="I78" s="24">
        <v>1</v>
      </c>
      <c r="J78" s="34">
        <f t="shared" ref="J78:O78" si="42">IF(L13="","",-L13)</f>
        <v>-0.12402359141942471</v>
      </c>
      <c r="K78" s="34">
        <f t="shared" si="42"/>
        <v>-0.13318265725744902</v>
      </c>
      <c r="L78" s="34">
        <f t="shared" si="42"/>
        <v>-0.13318265725744902</v>
      </c>
      <c r="M78" s="34">
        <f t="shared" si="42"/>
        <v>-0.13318265725744902</v>
      </c>
      <c r="N78" s="34">
        <f t="shared" si="42"/>
        <v>-0.13318265725744902</v>
      </c>
      <c r="O78" s="34">
        <f t="shared" si="42"/>
        <v>-0.13318265725744902</v>
      </c>
      <c r="P78" s="24">
        <v>0</v>
      </c>
      <c r="Q78" s="24">
        <v>5</v>
      </c>
      <c r="R78" s="23" t="s">
        <v>381</v>
      </c>
      <c r="Z78" s="84"/>
    </row>
    <row r="79" spans="1:26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Z79" s="85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15">
      <c r="A81" s="23" t="s">
        <v>140</v>
      </c>
      <c r="B81" s="23" t="s">
        <v>277</v>
      </c>
      <c r="C81" s="26"/>
      <c r="D81" s="23" t="str">
        <f t="shared" ref="D81:D87" si="43">IF(Z81="","UC-UP_"&amp;A6,"\I: DISABLED")</f>
        <v>\I: DISABLED</v>
      </c>
      <c r="E81" s="23" t="str">
        <f>A81</f>
        <v>RSDCOA</v>
      </c>
      <c r="F81" s="23" t="str">
        <f t="shared" ref="F81:F106" si="44">H81</f>
        <v>RSDSH_Det</v>
      </c>
      <c r="H81" s="23" t="str">
        <f t="shared" ref="H81:H106" si="45">B81</f>
        <v>RSDSH_Det</v>
      </c>
      <c r="I81" s="24">
        <v>1</v>
      </c>
      <c r="J81" s="34">
        <f t="shared" ref="J81:O84" si="46">IF(L6="","",-L6)</f>
        <v>-8.0907182751437143E-2</v>
      </c>
      <c r="K81" s="34">
        <f t="shared" si="46"/>
        <v>-8.8997901026580867E-2</v>
      </c>
      <c r="L81" s="34">
        <f t="shared" si="46"/>
        <v>-0.14333200958231881</v>
      </c>
      <c r="M81" s="34">
        <f t="shared" si="46"/>
        <v>-0.23083763475242033</v>
      </c>
      <c r="N81" s="34">
        <f t="shared" si="46"/>
        <v>-0.9</v>
      </c>
      <c r="O81" s="34">
        <f t="shared" si="46"/>
        <v>-0.9</v>
      </c>
      <c r="P81" s="24">
        <v>0</v>
      </c>
      <c r="Q81" s="24">
        <v>5</v>
      </c>
      <c r="R81" s="23" t="s">
        <v>382</v>
      </c>
      <c r="Z81" s="84" t="s">
        <v>289</v>
      </c>
    </row>
    <row r="82" spans="1:26" s="23" customFormat="1" ht="15">
      <c r="A82" s="23" t="s">
        <v>198</v>
      </c>
      <c r="B82" s="23" t="s">
        <v>277</v>
      </c>
      <c r="C82" s="26"/>
      <c r="D82" s="23" t="str">
        <f t="shared" si="43"/>
        <v>\I: DISABLED</v>
      </c>
      <c r="E82" s="77" t="str">
        <f t="shared" ref="E82:E106" si="47">A82</f>
        <v>RSDBDL</v>
      </c>
      <c r="F82" s="23" t="str">
        <f t="shared" si="44"/>
        <v>RSDSH_Det</v>
      </c>
      <c r="H82" s="23" t="str">
        <f t="shared" si="45"/>
        <v>RSDSH_Det</v>
      </c>
      <c r="I82" s="24">
        <v>1</v>
      </c>
      <c r="J82" s="34" t="str">
        <f t="shared" si="46"/>
        <v/>
      </c>
      <c r="K82" s="34" t="str">
        <f t="shared" si="46"/>
        <v/>
      </c>
      <c r="L82" s="34" t="str">
        <f t="shared" si="46"/>
        <v/>
      </c>
      <c r="M82" s="34" t="str">
        <f t="shared" si="46"/>
        <v/>
      </c>
      <c r="N82" s="34" t="str">
        <f t="shared" si="46"/>
        <v/>
      </c>
      <c r="O82" s="34" t="str">
        <f t="shared" si="46"/>
        <v/>
      </c>
      <c r="P82" s="24">
        <v>0</v>
      </c>
      <c r="Q82" s="24">
        <v>5</v>
      </c>
      <c r="R82" s="23" t="s">
        <v>383</v>
      </c>
      <c r="Z82" s="84" t="s">
        <v>289</v>
      </c>
    </row>
    <row r="83" spans="1:26" s="23" customFormat="1" ht="15">
      <c r="A83" s="23" t="s">
        <v>199</v>
      </c>
      <c r="B83" s="23" t="s">
        <v>277</v>
      </c>
      <c r="C83" s="26"/>
      <c r="D83" s="23" t="str">
        <f t="shared" si="43"/>
        <v>\I: DISABLED</v>
      </c>
      <c r="E83" s="77" t="str">
        <f t="shared" si="47"/>
        <v>RSDETH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 t="str">
        <f t="shared" si="46"/>
        <v/>
      </c>
      <c r="K83" s="34" t="str">
        <f t="shared" si="46"/>
        <v/>
      </c>
      <c r="L83" s="34" t="str">
        <f t="shared" si="46"/>
        <v/>
      </c>
      <c r="M83" s="34" t="str">
        <f t="shared" si="46"/>
        <v/>
      </c>
      <c r="N83" s="34" t="str">
        <f t="shared" si="46"/>
        <v/>
      </c>
      <c r="O83" s="34" t="str">
        <f t="shared" si="46"/>
        <v/>
      </c>
      <c r="P83" s="24">
        <v>0</v>
      </c>
      <c r="Q83" s="24">
        <v>5</v>
      </c>
      <c r="R83" s="23" t="s">
        <v>384</v>
      </c>
      <c r="Z83" s="84" t="s">
        <v>289</v>
      </c>
    </row>
    <row r="84" spans="1:26" s="23" customFormat="1" ht="15">
      <c r="A84" s="23" t="s">
        <v>200</v>
      </c>
      <c r="B84" s="23" t="s">
        <v>277</v>
      </c>
      <c r="C84" s="26"/>
      <c r="D84" s="23" t="str">
        <f t="shared" si="43"/>
        <v>UC-UP_R-SH_Det_LPG_X0</v>
      </c>
      <c r="E84" s="23" t="str">
        <f t="shared" si="47"/>
        <v>RSDLPG</v>
      </c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>
        <f t="shared" si="46"/>
        <v>-3.1556919013745063E-2</v>
      </c>
      <c r="K84" s="34">
        <f t="shared" si="46"/>
        <v>-3.4712610915119568E-2</v>
      </c>
      <c r="L84" s="34">
        <f t="shared" si="46"/>
        <v>-5.5905007004909246E-2</v>
      </c>
      <c r="M84" s="34">
        <f t="shared" si="46"/>
        <v>-9.003557283147641E-2</v>
      </c>
      <c r="N84" s="34">
        <f t="shared" si="46"/>
        <v>-0.60571431166125977</v>
      </c>
      <c r="O84" s="34">
        <f t="shared" si="46"/>
        <v>-0.9</v>
      </c>
      <c r="P84" s="24">
        <v>0</v>
      </c>
      <c r="Q84" s="24">
        <v>5</v>
      </c>
      <c r="R84" s="23" t="s">
        <v>385</v>
      </c>
      <c r="Z84" s="84"/>
    </row>
    <row r="85" spans="1:26" s="23" customFormat="1" ht="15">
      <c r="A85" s="23" t="s">
        <v>201</v>
      </c>
      <c r="B85" s="23" t="s">
        <v>277</v>
      </c>
      <c r="C85" s="26"/>
      <c r="D85" s="88" t="str">
        <f t="shared" si="43"/>
        <v>UC-UP_R-SH_Det_ELC_X0</v>
      </c>
      <c r="E85" s="23" t="str">
        <f t="shared" si="47"/>
        <v>RSDELC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89">
        <f>MAX(IF(IF(L10="",0,L10)+IF(L11="",0,L11)=0,"",IF(L10="",0,-L10)+IF(L11="",0,-L11)),-$T$10)</f>
        <v>-5.5465820465900706E-2</v>
      </c>
      <c r="K85" s="89">
        <f t="shared" ref="K85:O85" si="48">MAX(IF(IF(M10="",0,M10)+IF(M11="",0,M11)=0,"",IF(M10="",0,-M10)+IF(M11="",0,-M11)),-$T$10)</f>
        <v>-6.1012402512490779E-2</v>
      </c>
      <c r="L85" s="89">
        <f t="shared" si="48"/>
        <v>-9.8261084370391577E-2</v>
      </c>
      <c r="M85" s="89">
        <f t="shared" si="48"/>
        <v>-0.15825045898935935</v>
      </c>
      <c r="N85" s="89">
        <f t="shared" si="48"/>
        <v>-0.9</v>
      </c>
      <c r="O85" s="89">
        <f t="shared" si="48"/>
        <v>-0.9</v>
      </c>
      <c r="P85" s="24">
        <v>0</v>
      </c>
      <c r="Q85" s="24">
        <v>5</v>
      </c>
      <c r="R85" s="23" t="s">
        <v>386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 t="shared" si="43"/>
        <v>\I: DISABLED</v>
      </c>
      <c r="E86" s="23" t="str">
        <f t="shared" si="47"/>
        <v>RSDELC</v>
      </c>
      <c r="F86" s="23" t="str">
        <f t="shared" si="44"/>
        <v>RSDSH_Det</v>
      </c>
      <c r="H86" s="23" t="str">
        <f t="shared" si="45"/>
        <v>RSDSH_Det</v>
      </c>
      <c r="I86" s="24">
        <v>1</v>
      </c>
      <c r="J86" s="34">
        <f t="shared" ref="J86:O87" si="49">IF(L11="","",-L11)</f>
        <v>-2.9416985810230136E-2</v>
      </c>
      <c r="K86" s="34">
        <f t="shared" si="49"/>
        <v>-3.2358684391253154E-2</v>
      </c>
      <c r="L86" s="34">
        <f t="shared" si="49"/>
        <v>-5.2113984798957139E-2</v>
      </c>
      <c r="M86" s="34">
        <f t="shared" si="49"/>
        <v>-8.3930093658568475E-2</v>
      </c>
      <c r="N86" s="34">
        <f t="shared" si="49"/>
        <v>-0.56463970083491311</v>
      </c>
      <c r="O86" s="34">
        <f t="shared" si="49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 t="shared" si="43"/>
        <v>UC-UP_R-SH_Det_KER_X0</v>
      </c>
      <c r="E87" s="23" t="str">
        <f t="shared" si="47"/>
        <v>RSDKER</v>
      </c>
      <c r="F87" s="23" t="str">
        <f t="shared" si="44"/>
        <v>RSDSH_Det</v>
      </c>
      <c r="H87" s="23" t="str">
        <f t="shared" si="45"/>
        <v>RSDSH_Det</v>
      </c>
      <c r="I87" s="24">
        <v>1</v>
      </c>
      <c r="J87" s="34">
        <f t="shared" si="49"/>
        <v>-0.69174378259232294</v>
      </c>
      <c r="K87" s="34">
        <f t="shared" si="49"/>
        <v>-0.76091816085155528</v>
      </c>
      <c r="L87" s="34">
        <f t="shared" si="49"/>
        <v>-0.9</v>
      </c>
      <c r="M87" s="34">
        <f t="shared" si="49"/>
        <v>-0.9</v>
      </c>
      <c r="N87" s="34">
        <f t="shared" si="49"/>
        <v>-0.9</v>
      </c>
      <c r="O87" s="34">
        <f t="shared" si="49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7"/>
        <v>RSDPEA</v>
      </c>
      <c r="F88" s="23" t="str">
        <f t="shared" si="44"/>
        <v>RSDSH_Det</v>
      </c>
      <c r="H88" s="23" t="str">
        <f t="shared" si="45"/>
        <v>RSDSH_Det</v>
      </c>
      <c r="I88" s="24">
        <v>1</v>
      </c>
      <c r="J88" s="34">
        <f t="shared" ref="J88:O92" si="50">IF(L14="","",-L14)</f>
        <v>-9.6222130645040482E-2</v>
      </c>
      <c r="K88" s="34">
        <f t="shared" si="50"/>
        <v>-0.10584434370954453</v>
      </c>
      <c r="L88" s="34">
        <f t="shared" si="50"/>
        <v>-0.17046337398765865</v>
      </c>
      <c r="M88" s="34">
        <f t="shared" si="50"/>
        <v>-0.27453296844086417</v>
      </c>
      <c r="N88" s="34">
        <f t="shared" si="50"/>
        <v>-0.9</v>
      </c>
      <c r="O88" s="34">
        <f t="shared" si="50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4"/>
        <v>RSDSH_Det</v>
      </c>
      <c r="H89" s="23" t="str">
        <f t="shared" si="45"/>
        <v>RSDSH_Det</v>
      </c>
      <c r="I89" s="24">
        <v>1</v>
      </c>
      <c r="J89" s="34">
        <f t="shared" si="50"/>
        <v>-0.12141618517354989</v>
      </c>
      <c r="K89" s="34">
        <f t="shared" si="50"/>
        <v>-0.13355780369090489</v>
      </c>
      <c r="L89" s="34">
        <f t="shared" si="50"/>
        <v>-0.21509617842223933</v>
      </c>
      <c r="M89" s="34">
        <f t="shared" si="50"/>
        <v>-0.34641454631080071</v>
      </c>
      <c r="N89" s="34">
        <f t="shared" si="50"/>
        <v>-0.9</v>
      </c>
      <c r="O89" s="34">
        <f t="shared" si="50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7"/>
        <v>RSDWOO</v>
      </c>
      <c r="F90" s="23" t="str">
        <f t="shared" si="44"/>
        <v>RSDSH_Det</v>
      </c>
      <c r="H90" s="23" t="str">
        <f t="shared" si="45"/>
        <v>RSDSH_Det</v>
      </c>
      <c r="I90" s="24">
        <v>1</v>
      </c>
      <c r="J90" s="34">
        <f t="shared" si="50"/>
        <v>-1.7178556268808584E-2</v>
      </c>
      <c r="K90" s="34">
        <f t="shared" si="50"/>
        <v>-1.8896411895689445E-2</v>
      </c>
      <c r="L90" s="34">
        <f t="shared" si="50"/>
        <v>-3.0432860322126821E-2</v>
      </c>
      <c r="M90" s="34">
        <f t="shared" si="50"/>
        <v>-4.9012425877388473E-2</v>
      </c>
      <c r="N90" s="34">
        <f t="shared" si="50"/>
        <v>-0.32973109260645611</v>
      </c>
      <c r="O90" s="34">
        <f t="shared" si="50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7"/>
        <v>RSDHET</v>
      </c>
      <c r="F91" s="23" t="str">
        <f t="shared" si="44"/>
        <v>RSDSH_Det</v>
      </c>
      <c r="H91" s="23" t="str">
        <f t="shared" si="45"/>
        <v>RSDSH_Det</v>
      </c>
      <c r="I91" s="24">
        <v>1</v>
      </c>
      <c r="J91" s="34">
        <f t="shared" si="50"/>
        <v>-2.9020168433202724E-3</v>
      </c>
      <c r="K91" s="34">
        <f t="shared" si="50"/>
        <v>-3.1922185276522996E-3</v>
      </c>
      <c r="L91" s="34">
        <f t="shared" si="50"/>
        <v>-5.1410998609693077E-3</v>
      </c>
      <c r="M91" s="34">
        <f t="shared" si="50"/>
        <v>-8.2797927370896821E-3</v>
      </c>
      <c r="N91" s="34">
        <f t="shared" si="50"/>
        <v>-5.5702305219197376E-2</v>
      </c>
      <c r="O91" s="34">
        <f t="shared" si="50"/>
        <v>-0.25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7"/>
        <v>RSDGEO</v>
      </c>
      <c r="F92" s="53" t="str">
        <f t="shared" si="44"/>
        <v>RSDSH_Det</v>
      </c>
      <c r="G92" s="58"/>
      <c r="H92" s="53" t="str">
        <f t="shared" si="45"/>
        <v>RSDSH_Det</v>
      </c>
      <c r="I92" s="54">
        <v>1</v>
      </c>
      <c r="J92" s="59" t="str">
        <f t="shared" si="50"/>
        <v/>
      </c>
      <c r="K92" s="59" t="str">
        <f t="shared" si="50"/>
        <v/>
      </c>
      <c r="L92" s="59" t="str">
        <f t="shared" si="50"/>
        <v/>
      </c>
      <c r="M92" s="59" t="str">
        <f t="shared" si="50"/>
        <v/>
      </c>
      <c r="N92" s="59" t="str">
        <f t="shared" si="50"/>
        <v/>
      </c>
      <c r="O92" s="59" t="str">
        <f t="shared" si="50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1">IF(Z96="","UC-UP_"&amp;A21,"\I: DISABLED")</f>
        <v>\I: DISABLED</v>
      </c>
      <c r="E96" s="23" t="str">
        <f t="shared" si="47"/>
        <v>RSDCOA</v>
      </c>
      <c r="F96" s="23" t="str">
        <f t="shared" si="44"/>
        <v>RSDWH_Det</v>
      </c>
      <c r="G96" s="38" t="str">
        <f>LEFT(A21,12)&amp;"*"</f>
        <v>R-WH_Det_COA*</v>
      </c>
      <c r="H96" s="23" t="str">
        <f t="shared" si="45"/>
        <v>RSDWH_Det</v>
      </c>
      <c r="I96" s="24">
        <v>1</v>
      </c>
      <c r="J96" s="34">
        <f t="shared" ref="J96:J102" si="52">IF(L21="","",-L21)</f>
        <v>-1.3008653259494928E-2</v>
      </c>
      <c r="K96" s="34">
        <f t="shared" ref="K96:K102" si="53">IF(M21="","",-M21)</f>
        <v>-1.4309518585444422E-2</v>
      </c>
      <c r="L96" s="34">
        <f t="shared" ref="L96:L102" si="54">IF(N21="","",-N21)</f>
        <v>-2.3045622777044108E-2</v>
      </c>
      <c r="M96" s="34">
        <f t="shared" ref="M96:M102" si="55">IF(O21="","",-O21)</f>
        <v>-3.711520593865731E-2</v>
      </c>
      <c r="N96" s="34">
        <f t="shared" ref="N96:N102" si="56">IF(P21="","",-P21)</f>
        <v>-0.24969254607152661</v>
      </c>
      <c r="O96" s="34">
        <f t="shared" ref="O96:O102" si="57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1"/>
        <v>\I: DISABLED</v>
      </c>
      <c r="E97" s="77" t="str">
        <f t="shared" si="47"/>
        <v>RSDBDL</v>
      </c>
      <c r="F97" s="77" t="str">
        <f t="shared" si="44"/>
        <v>RSDWH_Det</v>
      </c>
      <c r="G97" s="38" t="str">
        <f t="shared" ref="G97:G102" si="58">LEFT(A22,12)&amp;"*"</f>
        <v>R-WH_Det_BDL*</v>
      </c>
      <c r="H97" s="78" t="str">
        <f t="shared" si="45"/>
        <v>RSDWH_Det</v>
      </c>
      <c r="I97" s="77">
        <v>1</v>
      </c>
      <c r="J97" s="79">
        <f t="shared" si="52"/>
        <v>-6.4386458760561537E-6</v>
      </c>
      <c r="K97" s="80">
        <f t="shared" si="53"/>
        <v>-7.0825104636617698E-6</v>
      </c>
      <c r="L97" s="80">
        <f t="shared" si="54"/>
        <v>-1.1406453926831921E-5</v>
      </c>
      <c r="M97" s="80">
        <f t="shared" si="55"/>
        <v>-1.8370208113702082E-5</v>
      </c>
      <c r="N97" s="80">
        <f t="shared" si="56"/>
        <v>-1.2358557415403164E-4</v>
      </c>
      <c r="O97" s="80">
        <f t="shared" si="57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1"/>
        <v>\I: DISABLED</v>
      </c>
      <c r="E98" s="77" t="str">
        <f t="shared" si="47"/>
        <v>RSDETH</v>
      </c>
      <c r="F98" s="77" t="str">
        <f t="shared" si="44"/>
        <v>RSDWH_Det</v>
      </c>
      <c r="G98" s="38" t="str">
        <f t="shared" si="58"/>
        <v>R-WH_Det_ETH*</v>
      </c>
      <c r="H98" s="78" t="str">
        <f t="shared" si="45"/>
        <v>RSDWH_Det</v>
      </c>
      <c r="I98" s="77">
        <v>1</v>
      </c>
      <c r="J98" s="79">
        <f t="shared" si="52"/>
        <v>-7.2932901633056909E-6</v>
      </c>
      <c r="K98" s="80">
        <f t="shared" si="53"/>
        <v>-8.0226191796362609E-6</v>
      </c>
      <c r="L98" s="80">
        <f t="shared" si="54"/>
        <v>-1.2920508414995999E-5</v>
      </c>
      <c r="M98" s="80">
        <f t="shared" si="55"/>
        <v>-2.0808608007435212E-5</v>
      </c>
      <c r="N98" s="80">
        <f t="shared" si="56"/>
        <v>-1.3998990931555686E-4</v>
      </c>
      <c r="O98" s="80">
        <f t="shared" si="57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1"/>
        <v>UC-UP_R-WH_Det_LPG_X0</v>
      </c>
      <c r="E99" s="23" t="str">
        <f t="shared" si="47"/>
        <v>RSDLPG</v>
      </c>
      <c r="F99" s="23" t="str">
        <f t="shared" si="44"/>
        <v>RSDWH_Det</v>
      </c>
      <c r="G99" s="38" t="str">
        <f t="shared" si="58"/>
        <v>R-WH_Det_LPG*</v>
      </c>
      <c r="H99" s="23" t="str">
        <f t="shared" si="45"/>
        <v>RSDWH_Det</v>
      </c>
      <c r="I99" s="24">
        <v>1</v>
      </c>
      <c r="J99" s="34">
        <f t="shared" si="52"/>
        <v>-2.8562443588730432E-2</v>
      </c>
      <c r="K99" s="34">
        <f t="shared" si="53"/>
        <v>-3.1418687947603476E-2</v>
      </c>
      <c r="L99" s="34">
        <f t="shared" si="54"/>
        <v>-5.0600111126494901E-2</v>
      </c>
      <c r="M99" s="34">
        <f t="shared" si="55"/>
        <v>-8.1491984970331319E-2</v>
      </c>
      <c r="N99" s="34">
        <f t="shared" si="56"/>
        <v>-0.5482373247583473</v>
      </c>
      <c r="O99" s="34">
        <f t="shared" si="57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1"/>
        <v>UC-UP_R-WH_Det_ELC_X0</v>
      </c>
      <c r="E100" s="23" t="str">
        <f t="shared" si="47"/>
        <v>RSDELC</v>
      </c>
      <c r="F100" s="23" t="str">
        <f t="shared" si="44"/>
        <v>RSDWH_Det</v>
      </c>
      <c r="G100" s="38" t="str">
        <f t="shared" si="58"/>
        <v>R-WH_Det_ELC*</v>
      </c>
      <c r="H100" s="23" t="str">
        <f t="shared" si="45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59">MAX(IF(M25+M26="","",-M25-M26),-$T$25)</f>
        <v>-0.10936687285714544</v>
      </c>
      <c r="L100" s="89">
        <f t="shared" si="59"/>
        <v>-0.17613644240516141</v>
      </c>
      <c r="M100" s="89">
        <f t="shared" si="59"/>
        <v>-0.28366950185793655</v>
      </c>
      <c r="N100" s="89">
        <f t="shared" si="59"/>
        <v>-0.9</v>
      </c>
      <c r="O100" s="89">
        <f t="shared" si="59"/>
        <v>-0.9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1"/>
        <v>\I: DISABLED</v>
      </c>
      <c r="E101" s="23" t="str">
        <f t="shared" si="47"/>
        <v>RSDELC</v>
      </c>
      <c r="F101" s="23" t="str">
        <f t="shared" si="44"/>
        <v>RSDWH_Det</v>
      </c>
      <c r="G101" s="38" t="str">
        <f t="shared" si="58"/>
        <v>R-WH_Det_ELC*</v>
      </c>
      <c r="H101" s="23" t="str">
        <f t="shared" si="45"/>
        <v>RSDWH_Det</v>
      </c>
      <c r="I101" s="24">
        <v>1</v>
      </c>
      <c r="J101" s="34">
        <f t="shared" si="52"/>
        <v>-7.5623428222387878E-2</v>
      </c>
      <c r="K101" s="34">
        <f t="shared" si="53"/>
        <v>-8.3185771044626669E-2</v>
      </c>
      <c r="L101" s="34">
        <f t="shared" si="54"/>
        <v>-0.13397151612508176</v>
      </c>
      <c r="M101" s="34">
        <f t="shared" si="55"/>
        <v>-0.21576246643460548</v>
      </c>
      <c r="N101" s="34">
        <f t="shared" si="56"/>
        <v>-0.9</v>
      </c>
      <c r="O101" s="34">
        <f t="shared" si="57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1"/>
        <v>UC-UP_R-WH_Det_KER_X0</v>
      </c>
      <c r="E102" s="23" t="str">
        <f t="shared" si="47"/>
        <v>RSDKER</v>
      </c>
      <c r="F102" s="23" t="str">
        <f t="shared" si="44"/>
        <v>RSDWH_Det</v>
      </c>
      <c r="G102" s="38" t="str">
        <f t="shared" si="58"/>
        <v>R-WH_Det_KER*</v>
      </c>
      <c r="H102" s="23" t="str">
        <f t="shared" si="45"/>
        <v>RSDWH_Det</v>
      </c>
      <c r="I102" s="24">
        <v>1</v>
      </c>
      <c r="J102" s="34">
        <f t="shared" si="52"/>
        <v>-0.74593989253131354</v>
      </c>
      <c r="K102" s="34">
        <f t="shared" si="53"/>
        <v>-0.82053388178444486</v>
      </c>
      <c r="L102" s="34">
        <f t="shared" si="54"/>
        <v>-0.9</v>
      </c>
      <c r="M102" s="34">
        <f t="shared" si="55"/>
        <v>-0.9</v>
      </c>
      <c r="N102" s="34">
        <f t="shared" si="56"/>
        <v>-0.9</v>
      </c>
      <c r="O102" s="34">
        <f t="shared" si="57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7"/>
        <v>RSDPEA</v>
      </c>
      <c r="F103" s="23" t="str">
        <f t="shared" si="44"/>
        <v>RSDWH_Det</v>
      </c>
      <c r="G103" s="38" t="str">
        <f>LEFT(A29,12)&amp;"*"</f>
        <v>R-WH_Det_PEA*</v>
      </c>
      <c r="H103" s="23" t="str">
        <f t="shared" si="45"/>
        <v>RSDWH_Det</v>
      </c>
      <c r="I103" s="24">
        <v>1</v>
      </c>
      <c r="J103" s="34">
        <f t="shared" ref="J103:O106" si="60">IF(L29="","",-L29)</f>
        <v>-2.9106185134608758E-2</v>
      </c>
      <c r="K103" s="34">
        <f t="shared" si="60"/>
        <v>-3.2016803648069636E-2</v>
      </c>
      <c r="L103" s="34">
        <f t="shared" si="60"/>
        <v>-5.1563382443252655E-2</v>
      </c>
      <c r="M103" s="34">
        <f t="shared" si="60"/>
        <v>-8.3043343058682842E-2</v>
      </c>
      <c r="N103" s="34">
        <f t="shared" si="60"/>
        <v>-0.55867408621911807</v>
      </c>
      <c r="O103" s="34">
        <f t="shared" si="60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4"/>
        <v>RSDWH_Det</v>
      </c>
      <c r="H104" s="23" t="str">
        <f t="shared" si="45"/>
        <v>RSDWH_Det</v>
      </c>
      <c r="I104" s="24">
        <v>1</v>
      </c>
      <c r="J104" s="34">
        <f t="shared" si="60"/>
        <v>-3.5112531341914451E-2</v>
      </c>
      <c r="K104" s="34">
        <f t="shared" si="60"/>
        <v>-3.8623784476105892E-2</v>
      </c>
      <c r="L104" s="34">
        <f t="shared" si="60"/>
        <v>-6.2203991136613332E-2</v>
      </c>
      <c r="M104" s="34">
        <f t="shared" si="60"/>
        <v>-0.10018014976542716</v>
      </c>
      <c r="N104" s="34">
        <f t="shared" si="60"/>
        <v>-0.67396195247034318</v>
      </c>
      <c r="O104" s="34">
        <f t="shared" si="60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7"/>
        <v>RSDWOO</v>
      </c>
      <c r="F105" s="23" t="str">
        <f t="shared" si="44"/>
        <v>RSDWH_Det</v>
      </c>
      <c r="G105" s="38" t="str">
        <f>LEFT(A31,12)&amp;"*"</f>
        <v>R-WH_Det_WOO*</v>
      </c>
      <c r="H105" s="23" t="str">
        <f t="shared" si="45"/>
        <v>RSDWH_Det</v>
      </c>
      <c r="I105" s="24">
        <v>1</v>
      </c>
      <c r="J105" s="34">
        <f t="shared" si="60"/>
        <v>-7.7817563522250303E-3</v>
      </c>
      <c r="K105" s="34">
        <f t="shared" si="60"/>
        <v>-8.5599319874475333E-3</v>
      </c>
      <c r="L105" s="34">
        <f t="shared" si="60"/>
        <v>-1.3785856065104135E-2</v>
      </c>
      <c r="M105" s="34">
        <f t="shared" si="60"/>
        <v>-2.2202259051410864E-2</v>
      </c>
      <c r="N105" s="34">
        <f t="shared" si="60"/>
        <v>-0.14936569664328064</v>
      </c>
      <c r="O105" s="34">
        <f t="shared" si="60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7"/>
        <v>RSDHET</v>
      </c>
      <c r="F106" s="23" t="str">
        <f t="shared" si="44"/>
        <v>RSDWH_Det</v>
      </c>
      <c r="G106" s="38" t="str">
        <f>LEFT(A32,12)&amp;"*"</f>
        <v>R-WH_Det_HET*</v>
      </c>
      <c r="H106" s="23" t="str">
        <f t="shared" si="45"/>
        <v>RSDWH_Det</v>
      </c>
      <c r="I106" s="24">
        <v>1</v>
      </c>
      <c r="J106" s="34">
        <f t="shared" si="60"/>
        <v>-7.374420834158673E-5</v>
      </c>
      <c r="K106" s="34">
        <f t="shared" si="60"/>
        <v>-8.1118629175745417E-5</v>
      </c>
      <c r="L106" s="34">
        <f t="shared" si="60"/>
        <v>-1.306423634738298E-4</v>
      </c>
      <c r="M106" s="34">
        <f t="shared" si="60"/>
        <v>-2.104008327982377E-4</v>
      </c>
      <c r="N106" s="34">
        <f t="shared" si="60"/>
        <v>-1.4154715919882101E-3</v>
      </c>
      <c r="O106" s="34">
        <f t="shared" si="60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1">IF(L34="","",-L34)</f>
        <v/>
      </c>
      <c r="K107" s="34" t="str">
        <f t="shared" ref="K107:O107" si="62">IF(M34="","",-M34)</f>
        <v/>
      </c>
      <c r="L107" s="34" t="str">
        <f t="shared" si="62"/>
        <v/>
      </c>
      <c r="M107" s="34" t="str">
        <f t="shared" si="62"/>
        <v/>
      </c>
      <c r="N107" s="34" t="str">
        <f t="shared" si="62"/>
        <v/>
      </c>
      <c r="O107" s="34" t="str">
        <f t="shared" si="62"/>
        <v/>
      </c>
    </row>
  </sheetData>
  <mergeCells count="5">
    <mergeCell ref="S3:V3"/>
    <mergeCell ref="E4:J4"/>
    <mergeCell ref="E19:I19"/>
    <mergeCell ref="L19:P19"/>
    <mergeCell ref="Y7:Z7"/>
  </mergeCells>
  <conditionalFormatting sqref="F97:F98 D97:D102 E99:E102 D103:E106 D82:D95 E84:E96 D76:E78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81">
    <cfRule type="containsText" dxfId="5" priority="8" operator="containsText" text="\I: DISABLED">
      <formula>NOT(ISERROR(SEARCH("\I: DISABLED",D81)))</formula>
    </cfRule>
  </conditionalFormatting>
  <conditionalFormatting sqref="D96">
    <cfRule type="containsText" dxfId="4" priority="6" operator="containsText" text="\I: DISABLED">
      <formula>NOT(ISERROR(SEARCH("\I: DISABLED",D96)))</formula>
    </cfRule>
  </conditionalFormatting>
  <conditionalFormatting sqref="E81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2:E83">
    <cfRule type="containsText" dxfId="1" priority="2" operator="containsText" text="\I: DISABLED">
      <formula>NOT(ISERROR(SEARCH("\I: DISABLED",E82)))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2021-04-01T10:25:02Z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229606270790100</vt:r8>
  </property>
</Properties>
</file>