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ason\DlutCloud Drive\Paper\2019 TIMES-E\I3p0_ELC_12TS_1REG_2021.3.25\SubRES_TMPL\"/>
    </mc:Choice>
  </mc:AlternateContent>
  <xr:revisionPtr revIDLastSave="0" documentId="13_ncr:1_{B48A1158-12B0-4DA3-8FA9-301BADAD01C4}" xr6:coauthVersionLast="36" xr6:coauthVersionMax="46" xr10:uidLastSave="{00000000-0000-0000-0000-000000000000}"/>
  <bookViews>
    <workbookView xWindow="-108" yWindow="-108" windowWidth="34620" windowHeight="14016" xr2:uid="{3987BC1D-C875-492A-B2FC-4408AF160833}"/>
  </bookViews>
  <sheets>
    <sheet name="ELC_EGP" sheetId="16" r:id="rId1"/>
    <sheet name="ELC_WIN_ON" sheetId="19" r:id="rId2"/>
    <sheet name="ELC_CCS" sheetId="18" r:id="rId3"/>
    <sheet name="Win_ON_Connection_Cost" sheetId="20" r:id="rId4"/>
    <sheet name="ETRI_Cost" sheetId="22" r:id="rId5"/>
  </sheets>
  <calcPr calcId="179021"/>
  <fileRecoveryPr autoRecover="0"/>
</workbook>
</file>

<file path=xl/calcChain.xml><?xml version="1.0" encoding="utf-8"?>
<calcChain xmlns="http://schemas.openxmlformats.org/spreadsheetml/2006/main">
  <c r="M6" i="16" l="1"/>
  <c r="M7" i="16"/>
  <c r="M8" i="16"/>
  <c r="M9" i="16"/>
  <c r="M11" i="16"/>
  <c r="M12" i="16"/>
  <c r="M13" i="16"/>
  <c r="M14" i="16"/>
  <c r="M15" i="16"/>
  <c r="M16" i="16"/>
  <c r="M18" i="16"/>
  <c r="M19" i="16"/>
  <c r="M37" i="16"/>
  <c r="AG3" i="20" l="1"/>
  <c r="AH3" i="20"/>
  <c r="AI3" i="20"/>
  <c r="AJ3" i="20"/>
  <c r="AJ4" i="20" s="1"/>
  <c r="AJ5" i="20" s="1"/>
  <c r="AJ6" i="20" s="1"/>
  <c r="AJ7" i="20" s="1"/>
  <c r="AJ8" i="20" s="1"/>
  <c r="AK3" i="20"/>
  <c r="AK4" i="20" s="1"/>
  <c r="AK5" i="20" s="1"/>
  <c r="AK6" i="20" s="1"/>
  <c r="AK7" i="20" s="1"/>
  <c r="AK8" i="20" s="1"/>
  <c r="AA4" i="20"/>
  <c r="AB4" i="20" a="1"/>
  <c r="AB4" i="20" s="1"/>
  <c r="AE4" i="20" a="1"/>
  <c r="AE4" i="20" s="1"/>
  <c r="AA5" i="20"/>
  <c r="AB5" i="20" a="1"/>
  <c r="AB5" i="20" s="1"/>
  <c r="AE5" i="20" a="1"/>
  <c r="AE5" i="20" s="1"/>
  <c r="AA6" i="20"/>
  <c r="AB6" i="20" a="1"/>
  <c r="AB6" i="20" s="1"/>
  <c r="AE6" i="20" a="1"/>
  <c r="AE6" i="20" s="1"/>
  <c r="AA7" i="20"/>
  <c r="AB7" i="20" a="1"/>
  <c r="AB7" i="20" s="1"/>
  <c r="AE7" i="20" a="1"/>
  <c r="AE7" i="20" s="1"/>
  <c r="AA8" i="20"/>
  <c r="AB8" i="20" a="1"/>
  <c r="AB8" i="20" s="1"/>
  <c r="AE8" i="20" a="1"/>
  <c r="AE8" i="20" s="1"/>
  <c r="M9" i="18"/>
  <c r="M10" i="18"/>
  <c r="M11" i="18"/>
  <c r="M12" i="18"/>
  <c r="M13" i="18"/>
  <c r="M14" i="18"/>
  <c r="M15" i="18"/>
  <c r="M16" i="18"/>
  <c r="M17" i="18"/>
  <c r="M18" i="18"/>
  <c r="M19" i="18"/>
  <c r="M20" i="18"/>
  <c r="L10" i="18"/>
  <c r="L11" i="18"/>
  <c r="L12" i="18"/>
  <c r="L13" i="18"/>
  <c r="L14" i="18"/>
  <c r="L15" i="18"/>
  <c r="L16" i="18"/>
  <c r="L17" i="18"/>
  <c r="L18" i="18"/>
  <c r="L19" i="18"/>
  <c r="L20" i="18"/>
  <c r="L9" i="18"/>
  <c r="AI4" i="20" l="1"/>
  <c r="AI5" i="20" s="1"/>
  <c r="AI6" i="20" s="1"/>
  <c r="AI7" i="20" s="1"/>
  <c r="AI8" i="20" s="1"/>
  <c r="AG4" i="20"/>
  <c r="AG5" i="20" s="1"/>
  <c r="AG6" i="20" s="1"/>
  <c r="AG7" i="20" s="1"/>
  <c r="AG8" i="20" s="1"/>
  <c r="AH4" i="20"/>
  <c r="AH5" i="20" s="1"/>
  <c r="AH6" i="20" s="1"/>
  <c r="AH7" i="20" s="1"/>
  <c r="AH8" i="20" s="1"/>
  <c r="Q37" i="16"/>
  <c r="P37" i="16"/>
  <c r="O37" i="16"/>
  <c r="N37" i="16"/>
  <c r="Q33" i="16"/>
  <c r="P33" i="16"/>
  <c r="O33" i="16"/>
  <c r="Q32" i="16"/>
  <c r="P32" i="16"/>
  <c r="O32" i="16"/>
  <c r="Q31" i="16"/>
  <c r="P31" i="16"/>
  <c r="O31" i="16"/>
  <c r="Q29" i="16"/>
  <c r="P29" i="16"/>
  <c r="O29" i="16"/>
  <c r="Q28" i="16"/>
  <c r="P28" i="16"/>
  <c r="O28" i="16"/>
  <c r="AK20" i="18" l="1"/>
  <c r="AJ20" i="18"/>
  <c r="AI20" i="18"/>
  <c r="AH20" i="18"/>
  <c r="AG20" i="18"/>
  <c r="AF20" i="18"/>
  <c r="AE20" i="18"/>
  <c r="U20" i="18"/>
  <c r="T20" i="18"/>
  <c r="S20" i="18"/>
  <c r="R20" i="18"/>
  <c r="Q20" i="18"/>
  <c r="J20" i="18"/>
  <c r="I20" i="18"/>
  <c r="H20" i="18"/>
  <c r="G20" i="18"/>
  <c r="F20" i="18"/>
  <c r="AK19" i="18"/>
  <c r="AJ19" i="18"/>
  <c r="AI19" i="18"/>
  <c r="AH19" i="18"/>
  <c r="AG19" i="18"/>
  <c r="AF19" i="18"/>
  <c r="AE19" i="18"/>
  <c r="U19" i="18"/>
  <c r="T19" i="18"/>
  <c r="S19" i="18"/>
  <c r="R19" i="18"/>
  <c r="Q19" i="18"/>
  <c r="J19" i="18"/>
  <c r="I19" i="18"/>
  <c r="H19" i="18"/>
  <c r="G19" i="18"/>
  <c r="F19" i="18"/>
  <c r="AK18" i="18"/>
  <c r="AJ18" i="18"/>
  <c r="AI18" i="18"/>
  <c r="AH18" i="18"/>
  <c r="AG18" i="18"/>
  <c r="AF18" i="18"/>
  <c r="AE18" i="18"/>
  <c r="U18" i="18"/>
  <c r="T18" i="18"/>
  <c r="S18" i="18"/>
  <c r="R18" i="18"/>
  <c r="Q18" i="18"/>
  <c r="J18" i="18"/>
  <c r="I18" i="18"/>
  <c r="H18" i="18"/>
  <c r="G18" i="18"/>
  <c r="F18" i="18"/>
  <c r="AK17" i="18"/>
  <c r="AJ17" i="18"/>
  <c r="AI17" i="18"/>
  <c r="AH17" i="18"/>
  <c r="AG17" i="18"/>
  <c r="AF17" i="18"/>
  <c r="AE17" i="18"/>
  <c r="U17" i="18"/>
  <c r="T17" i="18"/>
  <c r="S17" i="18"/>
  <c r="R17" i="18"/>
  <c r="Q17" i="18"/>
  <c r="J17" i="18"/>
  <c r="I17" i="18"/>
  <c r="H17" i="18"/>
  <c r="G17" i="18"/>
  <c r="F17" i="18"/>
  <c r="AK16" i="18"/>
  <c r="AJ16" i="18"/>
  <c r="AI16" i="18"/>
  <c r="AH16" i="18"/>
  <c r="AG16" i="18"/>
  <c r="AF16" i="18"/>
  <c r="AE16" i="18"/>
  <c r="U16" i="18"/>
  <c r="T16" i="18"/>
  <c r="S16" i="18"/>
  <c r="R16" i="18"/>
  <c r="Q16" i="18"/>
  <c r="J16" i="18"/>
  <c r="I16" i="18"/>
  <c r="H16" i="18"/>
  <c r="G16" i="18"/>
  <c r="F16" i="18"/>
  <c r="AK15" i="18"/>
  <c r="AJ15" i="18"/>
  <c r="AI15" i="18"/>
  <c r="AH15" i="18"/>
  <c r="AG15" i="18"/>
  <c r="AF15" i="18"/>
  <c r="AE15" i="18"/>
  <c r="U15" i="18"/>
  <c r="T15" i="18"/>
  <c r="S15" i="18"/>
  <c r="R15" i="18"/>
  <c r="Q15" i="18"/>
  <c r="J15" i="18"/>
  <c r="I15" i="18"/>
  <c r="H15" i="18"/>
  <c r="G15" i="18"/>
  <c r="F15" i="18"/>
  <c r="AK14" i="18"/>
  <c r="AJ14" i="18"/>
  <c r="AI14" i="18"/>
  <c r="AH14" i="18"/>
  <c r="AG14" i="18"/>
  <c r="AF14" i="18"/>
  <c r="AE14" i="18"/>
  <c r="U14" i="18"/>
  <c r="T14" i="18"/>
  <c r="S14" i="18"/>
  <c r="R14" i="18"/>
  <c r="Q14" i="18"/>
  <c r="J14" i="18"/>
  <c r="I14" i="18"/>
  <c r="H14" i="18"/>
  <c r="G14" i="18"/>
  <c r="F14" i="18"/>
  <c r="AK13" i="18"/>
  <c r="AJ13" i="18"/>
  <c r="AI13" i="18"/>
  <c r="AH13" i="18"/>
  <c r="AG13" i="18"/>
  <c r="AF13" i="18"/>
  <c r="AE13" i="18"/>
  <c r="U13" i="18"/>
  <c r="T13" i="18"/>
  <c r="S13" i="18"/>
  <c r="R13" i="18"/>
  <c r="Q13" i="18"/>
  <c r="J13" i="18"/>
  <c r="I13" i="18"/>
  <c r="H13" i="18"/>
  <c r="G13" i="18"/>
  <c r="F13" i="18"/>
  <c r="AK12" i="18"/>
  <c r="AJ12" i="18"/>
  <c r="AI12" i="18"/>
  <c r="AH12" i="18"/>
  <c r="AG12" i="18"/>
  <c r="AF12" i="18"/>
  <c r="AE12" i="18"/>
  <c r="U12" i="18"/>
  <c r="T12" i="18"/>
  <c r="S12" i="18"/>
  <c r="R12" i="18"/>
  <c r="Q12" i="18"/>
  <c r="J12" i="18"/>
  <c r="I12" i="18"/>
  <c r="H12" i="18"/>
  <c r="G12" i="18"/>
  <c r="F12" i="18"/>
  <c r="AK11" i="18"/>
  <c r="AJ11" i="18"/>
  <c r="AI11" i="18"/>
  <c r="AH11" i="18"/>
  <c r="AG11" i="18"/>
  <c r="AF11" i="18"/>
  <c r="AE11" i="18"/>
  <c r="U11" i="18"/>
  <c r="T11" i="18"/>
  <c r="S11" i="18"/>
  <c r="R11" i="18"/>
  <c r="Q11" i="18"/>
  <c r="J11" i="18"/>
  <c r="I11" i="18"/>
  <c r="H11" i="18"/>
  <c r="G11" i="18"/>
  <c r="F11" i="18"/>
  <c r="AK10" i="18"/>
  <c r="AJ10" i="18"/>
  <c r="AI10" i="18"/>
  <c r="AH10" i="18"/>
  <c r="AG10" i="18"/>
  <c r="AF10" i="18"/>
  <c r="AE10" i="18"/>
  <c r="U10" i="18"/>
  <c r="T10" i="18"/>
  <c r="S10" i="18"/>
  <c r="R10" i="18"/>
  <c r="Q10" i="18"/>
  <c r="J10" i="18"/>
  <c r="I10" i="18"/>
  <c r="H10" i="18"/>
  <c r="G10" i="18"/>
  <c r="F10" i="18"/>
  <c r="AK9" i="18"/>
  <c r="AJ9" i="18"/>
  <c r="AI9" i="18"/>
  <c r="AH9" i="18"/>
  <c r="AG9" i="18"/>
  <c r="AF9" i="18"/>
  <c r="AE9" i="18"/>
  <c r="U9" i="18"/>
  <c r="T9" i="18"/>
  <c r="S9" i="18"/>
  <c r="R9" i="18"/>
  <c r="Q9" i="18"/>
  <c r="J9" i="18"/>
  <c r="I9" i="18"/>
  <c r="H9" i="18"/>
  <c r="G9" i="18"/>
  <c r="F9" i="18"/>
  <c r="Q14" i="16" l="1"/>
  <c r="P14" i="16"/>
  <c r="O14" i="16"/>
  <c r="N14" i="16"/>
  <c r="Q13" i="16"/>
  <c r="P13" i="16"/>
  <c r="O13" i="16"/>
  <c r="N13" i="16"/>
  <c r="Q12" i="16"/>
  <c r="P12" i="16"/>
  <c r="O12" i="16"/>
  <c r="N12" i="16"/>
  <c r="Q11" i="16"/>
  <c r="P11" i="16"/>
  <c r="O11" i="16"/>
  <c r="N11" i="16"/>
  <c r="Q19" i="16"/>
  <c r="P19" i="16"/>
  <c r="O19" i="16"/>
  <c r="N19" i="16"/>
  <c r="Q18" i="16"/>
  <c r="P18" i="16"/>
  <c r="O18" i="16"/>
  <c r="N18" i="16"/>
  <c r="Q16" i="16"/>
  <c r="P16" i="16"/>
  <c r="O16" i="16"/>
  <c r="N16" i="16"/>
  <c r="Q15" i="16"/>
  <c r="P15" i="16"/>
  <c r="O15" i="16"/>
  <c r="N15" i="16"/>
  <c r="N7" i="16"/>
  <c r="O7" i="16"/>
  <c r="P7" i="16"/>
  <c r="Q7" i="16"/>
  <c r="N8" i="16"/>
  <c r="O8" i="16"/>
  <c r="P8" i="16"/>
  <c r="Q8" i="16"/>
  <c r="N9" i="16"/>
  <c r="O9" i="16"/>
  <c r="P9" i="16"/>
  <c r="Q9" i="16"/>
  <c r="Q6" i="16"/>
  <c r="P6" i="16"/>
  <c r="O6" i="16"/>
  <c r="N6" i="16"/>
  <c r="AM34" i="16" l="1"/>
  <c r="AM35" i="16"/>
  <c r="AM36" i="16"/>
  <c r="AM37" i="16"/>
  <c r="AM38" i="16"/>
  <c r="D7" i="16" l="1"/>
  <c r="D8" i="16"/>
  <c r="D9" i="16"/>
  <c r="D10" i="16"/>
  <c r="D11" i="16"/>
  <c r="D12" i="16"/>
  <c r="D13" i="16"/>
  <c r="AN13" i="16" s="1"/>
  <c r="D14" i="16"/>
  <c r="D15" i="16"/>
  <c r="D16" i="16"/>
  <c r="D17" i="16"/>
  <c r="D18" i="16"/>
  <c r="D19" i="16"/>
  <c r="D20" i="16"/>
  <c r="D21" i="16"/>
  <c r="D22" i="16"/>
  <c r="D23" i="16"/>
  <c r="D24" i="16"/>
  <c r="AN24" i="16" s="1"/>
  <c r="D25" i="16"/>
  <c r="AN25" i="16" s="1"/>
  <c r="D26" i="16"/>
  <c r="AN26" i="16" s="1"/>
  <c r="D27" i="16"/>
  <c r="AN27" i="16" s="1"/>
  <c r="D28" i="16"/>
  <c r="AN28" i="16" s="1"/>
  <c r="D29" i="16"/>
  <c r="AN29" i="16" s="1"/>
  <c r="D30" i="16"/>
  <c r="AN30" i="16" s="1"/>
  <c r="D31" i="16"/>
  <c r="D32" i="16"/>
  <c r="AN32" i="16" s="1"/>
  <c r="D33" i="16"/>
  <c r="AN33" i="16" s="1"/>
  <c r="D34" i="16"/>
  <c r="D35" i="16"/>
  <c r="D36" i="16"/>
  <c r="D37" i="16"/>
  <c r="D38" i="16"/>
  <c r="AN23" i="16"/>
  <c r="D6" i="16"/>
  <c r="AD20" i="18"/>
  <c r="AC20" i="18"/>
  <c r="AB20" i="18"/>
  <c r="AA20" i="18"/>
  <c r="E20" i="18"/>
  <c r="C20" i="18"/>
  <c r="AD19" i="18"/>
  <c r="AC19" i="18"/>
  <c r="AB19" i="18"/>
  <c r="AA19" i="18"/>
  <c r="E19" i="18"/>
  <c r="C19" i="18"/>
  <c r="AD18" i="18"/>
  <c r="AC18" i="18"/>
  <c r="AB18" i="18"/>
  <c r="AA18" i="18"/>
  <c r="E18" i="18"/>
  <c r="C18" i="18"/>
  <c r="AD17" i="18"/>
  <c r="AC17" i="18"/>
  <c r="AB17" i="18"/>
  <c r="AA17" i="18"/>
  <c r="E17" i="18"/>
  <c r="C17" i="18"/>
  <c r="AD16" i="18"/>
  <c r="AC16" i="18"/>
  <c r="AB16" i="18"/>
  <c r="AA16" i="18"/>
  <c r="E16" i="18"/>
  <c r="C16" i="18"/>
  <c r="AD15" i="18"/>
  <c r="AC15" i="18"/>
  <c r="AB15" i="18"/>
  <c r="AA15" i="18"/>
  <c r="E15" i="18"/>
  <c r="C15" i="18"/>
  <c r="AD14" i="18"/>
  <c r="AC14" i="18"/>
  <c r="AB14" i="18"/>
  <c r="AA14" i="18"/>
  <c r="E14" i="18"/>
  <c r="C14" i="18"/>
  <c r="AD13" i="18"/>
  <c r="AC13" i="18"/>
  <c r="AB13" i="18"/>
  <c r="AA13" i="18"/>
  <c r="E13" i="18"/>
  <c r="C13" i="18"/>
  <c r="AD12" i="18"/>
  <c r="AC12" i="18"/>
  <c r="AB12" i="18"/>
  <c r="AA12" i="18"/>
  <c r="E12" i="18"/>
  <c r="C12" i="18"/>
  <c r="AD11" i="18"/>
  <c r="AC11" i="18"/>
  <c r="AB11" i="18"/>
  <c r="AA11" i="18"/>
  <c r="E11" i="18"/>
  <c r="C11" i="18"/>
  <c r="AD10" i="18"/>
  <c r="AC10" i="18"/>
  <c r="AB10" i="18"/>
  <c r="AA10" i="18"/>
  <c r="E10" i="18"/>
  <c r="C10" i="18"/>
  <c r="AD9" i="18"/>
  <c r="AC9" i="18"/>
  <c r="AB9" i="18"/>
  <c r="AA9" i="18"/>
  <c r="E9" i="18"/>
  <c r="C9" i="18"/>
  <c r="AM33" i="16"/>
  <c r="AM32" i="16"/>
  <c r="AM31" i="16"/>
  <c r="AN31" i="16"/>
  <c r="AM30" i="16"/>
  <c r="AM29" i="16"/>
  <c r="AM28" i="16"/>
  <c r="AM27" i="16"/>
  <c r="AM26" i="16"/>
  <c r="AM25" i="16"/>
  <c r="AM24" i="16"/>
  <c r="AM23" i="16"/>
  <c r="Y10" i="18" l="1"/>
  <c r="X10" i="18"/>
  <c r="W10" i="18"/>
  <c r="V10" i="18"/>
  <c r="Z10" i="18"/>
  <c r="Z12" i="18"/>
  <c r="Y12" i="18"/>
  <c r="X12" i="18"/>
  <c r="W12" i="18"/>
  <c r="V12" i="18"/>
  <c r="X14" i="18"/>
  <c r="Z14" i="18"/>
  <c r="Y14" i="18"/>
  <c r="W14" i="18"/>
  <c r="V14" i="18"/>
  <c r="Y16" i="18"/>
  <c r="X16" i="18"/>
  <c r="W16" i="18"/>
  <c r="V16" i="18"/>
  <c r="Z16" i="18"/>
  <c r="Z18" i="18"/>
  <c r="Y18" i="18"/>
  <c r="X18" i="18"/>
  <c r="W18" i="18"/>
  <c r="V18" i="18"/>
  <c r="W20" i="18"/>
  <c r="X20" i="18"/>
  <c r="Z20" i="18"/>
  <c r="Y20" i="18"/>
  <c r="V20" i="18"/>
  <c r="P15" i="18"/>
  <c r="O15" i="18"/>
  <c r="N15" i="18"/>
  <c r="P11" i="18"/>
  <c r="O11" i="18"/>
  <c r="N11" i="18"/>
  <c r="P13" i="18"/>
  <c r="O13" i="18"/>
  <c r="N13" i="18"/>
  <c r="W9" i="18"/>
  <c r="V9" i="18"/>
  <c r="Z9" i="18"/>
  <c r="Y9" i="18"/>
  <c r="X9" i="18"/>
  <c r="V13" i="18"/>
  <c r="Z13" i="18"/>
  <c r="Y13" i="18"/>
  <c r="X13" i="18"/>
  <c r="W13" i="18"/>
  <c r="V19" i="18"/>
  <c r="Z19" i="18"/>
  <c r="Y19" i="18"/>
  <c r="X19" i="18"/>
  <c r="W19" i="18"/>
  <c r="P19" i="18"/>
  <c r="O19" i="18"/>
  <c r="N19" i="18"/>
  <c r="W15" i="18"/>
  <c r="V15" i="18"/>
  <c r="Z15" i="18"/>
  <c r="Y15" i="18"/>
  <c r="X15" i="18"/>
  <c r="P12" i="18"/>
  <c r="O12" i="18"/>
  <c r="N12" i="18"/>
  <c r="P16" i="18"/>
  <c r="O16" i="18"/>
  <c r="N16" i="18"/>
  <c r="P18" i="18"/>
  <c r="O18" i="18"/>
  <c r="N18" i="18"/>
  <c r="N20" i="18"/>
  <c r="P20" i="18"/>
  <c r="O20" i="18"/>
  <c r="N9" i="18"/>
  <c r="P9" i="18"/>
  <c r="O9" i="18"/>
  <c r="P17" i="18"/>
  <c r="O17" i="18"/>
  <c r="N17" i="18"/>
  <c r="Z11" i="18"/>
  <c r="Y11" i="18"/>
  <c r="X11" i="18"/>
  <c r="W11" i="18"/>
  <c r="V11" i="18"/>
  <c r="Z17" i="18"/>
  <c r="Y17" i="18"/>
  <c r="X17" i="18"/>
  <c r="W17" i="18"/>
  <c r="V17" i="18"/>
  <c r="O10" i="18"/>
  <c r="N10" i="18"/>
  <c r="P10" i="18"/>
  <c r="P14" i="18"/>
  <c r="O14" i="18"/>
  <c r="N14" i="18"/>
  <c r="L4" i="19"/>
  <c r="O4" i="19" l="1"/>
  <c r="N4" i="19"/>
  <c r="M4" i="19"/>
  <c r="AN46" i="16"/>
  <c r="AM46" i="16"/>
  <c r="AN45" i="16"/>
  <c r="AM45" i="16"/>
  <c r="K4" i="19" l="1"/>
  <c r="L5" i="19"/>
  <c r="K5" i="19"/>
  <c r="M5" i="19"/>
  <c r="N5" i="19"/>
  <c r="O5" i="19"/>
  <c r="AA24" i="18"/>
  <c r="N6" i="19" l="1"/>
  <c r="M6" i="19"/>
  <c r="K6" i="19"/>
  <c r="O6" i="19"/>
  <c r="L6" i="19"/>
  <c r="AN22" i="16"/>
  <c r="AN21" i="16"/>
  <c r="AN20" i="16"/>
  <c r="AN19" i="16"/>
  <c r="AN18" i="16"/>
  <c r="AN17" i="16"/>
  <c r="AN16" i="16"/>
  <c r="AN15" i="16"/>
  <c r="AN14" i="16"/>
  <c r="AN12" i="16"/>
  <c r="AN11" i="16"/>
  <c r="AN10" i="16"/>
  <c r="AN9" i="16"/>
  <c r="AN8" i="16"/>
  <c r="AN7" i="16"/>
  <c r="AN6" i="16"/>
  <c r="L8" i="19" l="1"/>
  <c r="L7" i="19"/>
  <c r="M8" i="19"/>
  <c r="M7" i="19"/>
  <c r="O8" i="19"/>
  <c r="O7" i="19"/>
  <c r="K8" i="19"/>
  <c r="K7" i="19"/>
  <c r="N8" i="19"/>
  <c r="N7" i="19"/>
  <c r="AM7" i="18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M22" i="16" l="1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M8" i="16"/>
  <c r="AM7" i="16"/>
  <c r="AM6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Jason</author>
  </authors>
  <commentList>
    <comment ref="AQ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S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L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28" authorId="1" shapeId="0" xr:uid="{143D4DD4-E4F7-4B34-8841-2096EA5960CB}">
      <text>
        <r>
          <rPr>
            <b/>
            <sz val="9"/>
            <color indexed="81"/>
            <rFont val="宋体"/>
            <charset val="1"/>
          </rPr>
          <t>Jason:</t>
        </r>
      </text>
    </comment>
    <comment ref="AQ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S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L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<sst xmlns="http://schemas.openxmlformats.org/spreadsheetml/2006/main" count="14523" uniqueCount="2941">
  <si>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</si>
  <si>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</si>
  <si>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</si>
  <si>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</si>
  <si>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</si>
  <si>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</si>
  <si>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</si>
  <si>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</si>
  <si>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</si>
  <si>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</si>
  <si>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</si>
  <si>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</si>
  <si>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</si>
  <si>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</si>
  <si>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</si>
  <si>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</si>
  <si>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</si>
  <si>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</si>
  <si>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</si>
  <si>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</si>
  <si>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</si>
  <si>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</si>
  <si>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</si>
  <si>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</si>
  <si>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</si>
  <si>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</si>
  <si>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</si>
  <si>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</si>
  <si>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</si>
  <si>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</si>
  <si>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</si>
  <si>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</si>
  <si>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</si>
  <si>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</si>
  <si>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</si>
  <si>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</si>
  <si>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</si>
  <si>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</si>
  <si>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</si>
  <si>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</si>
  <si>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</si>
  <si>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</si>
  <si>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</si>
  <si>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</si>
  <si>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</si>
  <si>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</si>
  <si>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</si>
  <si>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</si>
  <si>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</si>
  <si>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</si>
  <si>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</si>
  <si>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</si>
  <si>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</si>
  <si>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</si>
  <si>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</si>
  <si>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</si>
  <si>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</si>
  <si>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</si>
  <si>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</si>
  <si>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</si>
  <si>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</si>
  <si>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</si>
  <si>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</si>
  <si>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</si>
  <si>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</si>
  <si>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</si>
  <si>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</si>
  <si>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</si>
  <si>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</si>
  <si>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</si>
  <si>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</si>
  <si>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</si>
  <si>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</si>
  <si>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</si>
  <si>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</si>
  <si>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</si>
  <si>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</si>
  <si>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</si>
  <si>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</si>
  <si>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</si>
  <si>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</si>
  <si>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</si>
  <si>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</si>
  <si>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</si>
  <si>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</si>
  <si>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</si>
  <si>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</si>
  <si>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</si>
  <si>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</si>
  <si>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</si>
  <si>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</si>
  <si>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</si>
  <si>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</si>
  <si>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</si>
  <si>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</si>
  <si>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</si>
  <si>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</si>
  <si>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</si>
  <si>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</si>
  <si>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</si>
  <si>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</si>
  <si>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</si>
  <si>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</si>
  <si>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</si>
  <si>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</si>
  <si>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</si>
  <si>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</si>
  <si>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</si>
  <si>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</si>
  <si>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</si>
  <si>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</si>
  <si>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</si>
  <si>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</si>
  <si>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</si>
  <si>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</si>
  <si>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</si>
  <si>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</si>
  <si>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</si>
  <si>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</si>
  <si>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</si>
  <si>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</si>
  <si>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</si>
  <si>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</si>
  <si>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</si>
  <si>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</si>
  <si>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</si>
  <si>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</si>
  <si>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</si>
  <si>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</si>
  <si>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</si>
  <si>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</si>
  <si>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</si>
  <si>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</si>
  <si>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</si>
  <si>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</si>
  <si>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</si>
  <si>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</si>
  <si>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</si>
  <si>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</si>
  <si>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</si>
  <si>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</si>
  <si>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</si>
  <si>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</si>
  <si>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</si>
  <si>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</si>
  <si>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</si>
  <si>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</si>
  <si>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</si>
  <si>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</si>
  <si>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</si>
  <si>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</si>
  <si>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</si>
  <si>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</si>
  <si>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</si>
  <si>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</si>
  <si>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</si>
  <si>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</si>
  <si>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</si>
  <si>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</si>
  <si>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</si>
  <si>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</si>
  <si>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</si>
  <si>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</si>
  <si>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</si>
  <si>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</si>
  <si>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</si>
  <si>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</si>
  <si>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</si>
  <si>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</si>
  <si>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</si>
  <si>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</si>
  <si>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</si>
  <si>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</si>
  <si>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</si>
  <si>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</si>
  <si>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</si>
  <si>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</si>
  <si>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</si>
  <si>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</si>
  <si>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</si>
  <si>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</si>
  <si>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</si>
  <si>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</si>
  <si>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</si>
  <si>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</si>
  <si>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</si>
  <si>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</si>
  <si>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</si>
  <si>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</si>
  <si>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</si>
  <si>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</si>
  <si>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</si>
  <si>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</si>
  <si>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</si>
  <si>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</si>
  <si>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</si>
  <si>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</si>
  <si>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</si>
  <si>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</si>
  <si>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</si>
  <si>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</si>
  <si>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</si>
  <si>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</si>
  <si>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</si>
  <si>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</si>
  <si>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</si>
  <si>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</si>
  <si>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</si>
  <si>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</si>
  <si>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</si>
  <si>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</si>
  <si>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</si>
  <si>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</si>
  <si>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</si>
  <si>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</si>
  <si>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</si>
  <si>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</si>
  <si>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</si>
  <si>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</si>
  <si>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</si>
  <si>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</si>
  <si>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</si>
  <si>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</si>
  <si>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</si>
  <si>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</si>
  <si>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</si>
  <si>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</si>
  <si>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</si>
  <si>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</si>
  <si>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</si>
  <si>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</si>
  <si>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</si>
  <si>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</si>
  <si>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</si>
  <si>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</si>
  <si>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</si>
  <si>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</si>
  <si>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</si>
  <si>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</si>
  <si>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</si>
  <si>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</si>
  <si>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</si>
  <si>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</si>
  <si>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</si>
  <si>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</si>
  <si>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</si>
  <si>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</si>
  <si>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</si>
  <si>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</si>
  <si>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</si>
  <si>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</si>
  <si>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</si>
  <si>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</si>
  <si>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</si>
  <si>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</si>
  <si>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</si>
  <si>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</si>
  <si>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</si>
  <si>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</si>
  <si>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</si>
  <si>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</si>
  <si>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</si>
  <si>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</si>
  <si>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</si>
  <si>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</si>
  <si>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</si>
  <si>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</si>
  <si>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</si>
  <si>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</si>
  <si>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</si>
  <si>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</si>
  <si>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</si>
  <si>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</si>
  <si>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</si>
  <si>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</si>
  <si>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</si>
  <si>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</si>
  <si>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</si>
  <si>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</si>
  <si>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</si>
  <si>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</si>
  <si>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</si>
  <si>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</si>
  <si>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</si>
  <si>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</si>
  <si>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</si>
  <si>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</si>
  <si>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</si>
  <si>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</si>
  <si>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</si>
  <si>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</si>
  <si>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</si>
  <si>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</si>
  <si>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</si>
  <si>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</si>
  <si>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</si>
  <si>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</si>
  <si>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</si>
  <si>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</si>
  <si>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</si>
  <si>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</si>
  <si>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</si>
  <si>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</si>
  <si>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</si>
  <si>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</si>
  <si>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</si>
  <si>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</si>
  <si>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</si>
  <si>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</si>
  <si>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</si>
  <si>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</si>
  <si>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</si>
  <si>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</si>
  <si>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</si>
  <si>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</si>
  <si>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</si>
  <si>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</si>
  <si>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</si>
  <si>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</si>
  <si>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</si>
  <si>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</si>
  <si>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</si>
  <si>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</si>
  <si>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</si>
  <si>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</si>
  <si>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</si>
  <si>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</si>
  <si>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</si>
  <si>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</si>
  <si>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</si>
  <si>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</si>
  <si>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</si>
  <si>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</si>
  <si>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</si>
  <si>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</si>
  <si>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</si>
  <si>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</si>
  <si>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</si>
  <si>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</si>
  <si>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</si>
  <si>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</si>
  <si>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</si>
  <si>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</si>
  <si>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</si>
  <si>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</si>
  <si>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</si>
  <si>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</si>
  <si>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</si>
  <si>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</si>
  <si>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</si>
  <si>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</si>
  <si>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</si>
  <si>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</si>
  <si>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</si>
  <si>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</si>
  <si>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</si>
  <si>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</si>
  <si>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</si>
  <si>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</si>
  <si>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</si>
  <si>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</si>
  <si>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</si>
  <si>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</si>
  <si>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</si>
  <si>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</si>
  <si>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</si>
  <si>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</si>
  <si>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</si>
  <si>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</si>
  <si>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</si>
  <si>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</si>
  <si>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</si>
  <si>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</si>
  <si>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</si>
  <si>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</si>
  <si>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</si>
  <si>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</si>
  <si>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</si>
  <si>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</si>
  <si>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</si>
  <si>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</si>
  <si>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</si>
  <si>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</si>
  <si>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</si>
  <si>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</si>
  <si>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</si>
  <si>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</si>
  <si>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</si>
  <si>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</si>
  <si>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</si>
  <si>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</si>
  <si>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</si>
  <si>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</si>
  <si>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</si>
  <si>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</si>
  <si>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</si>
  <si>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</si>
  <si>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</si>
  <si>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</si>
  <si>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</si>
  <si>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</si>
  <si>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</si>
  <si>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</si>
  <si>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</si>
  <si>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</si>
  <si>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</si>
  <si>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</si>
  <si>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</si>
  <si>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</si>
  <si>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</si>
  <si>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</si>
  <si>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</si>
  <si>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</si>
  <si>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</si>
  <si>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</si>
  <si>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</si>
  <si>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</si>
  <si>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</si>
  <si>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</si>
  <si>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</si>
  <si>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</si>
  <si>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</si>
  <si>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</si>
  <si>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</si>
  <si>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</si>
  <si>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</si>
  <si>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</si>
  <si>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</si>
  <si>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</si>
  <si>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</si>
  <si>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</si>
  <si>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</si>
  <si>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</si>
  <si>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</si>
  <si>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</si>
  <si>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</si>
  <si>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</si>
  <si>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</si>
  <si>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</si>
  <si>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</si>
  <si>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</si>
  <si>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</si>
  <si>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</si>
  <si>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</si>
  <si>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</si>
  <si>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</si>
  <si>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</si>
  <si>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</si>
  <si>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</si>
  <si>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</si>
  <si>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</si>
  <si>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</si>
  <si>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</si>
  <si>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</si>
  <si>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</si>
  <si>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</si>
  <si>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</si>
  <si>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</si>
  <si>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</si>
  <si>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</si>
  <si>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</si>
  <si>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</si>
  <si>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</si>
  <si>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</si>
  <si>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</si>
  <si>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</si>
  <si>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</si>
  <si>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</si>
  <si>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</si>
  <si>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</si>
  <si>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</si>
  <si>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</si>
  <si>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</si>
  <si>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</si>
  <si>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</si>
  <si>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</si>
  <si>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</si>
  <si>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</si>
  <si>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</si>
  <si>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</si>
  <si>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</si>
  <si>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</si>
  <si>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</si>
  <si>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</si>
  <si>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</si>
  <si>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</si>
  <si>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</si>
  <si>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</si>
  <si>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</si>
  <si>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</si>
  <si>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</si>
  <si>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</si>
  <si>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</si>
  <si>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</si>
  <si>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</si>
  <si>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</si>
  <si>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</si>
  <si>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</si>
  <si>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</si>
  <si>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</si>
  <si>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</si>
  <si>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</si>
  <si>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</si>
  <si>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</si>
  <si>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</si>
  <si>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</si>
  <si>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</si>
  <si>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</si>
  <si>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</si>
  <si>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</si>
  <si>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</si>
  <si>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</si>
  <si>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</si>
  <si>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</si>
  <si>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</si>
  <si>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</si>
  <si>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</si>
  <si>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</si>
  <si>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</si>
  <si>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</si>
  <si>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</si>
  <si>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</si>
  <si>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</si>
  <si>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</si>
  <si>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</si>
  <si>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</si>
  <si>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</si>
  <si>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</si>
  <si>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</si>
  <si>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</si>
  <si>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</si>
  <si>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</si>
  <si>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</si>
  <si>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</si>
  <si>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</si>
  <si>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</si>
  <si>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</si>
  <si>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</si>
  <si>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</si>
  <si>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</si>
  <si>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</si>
  <si>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</si>
  <si>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</si>
  <si>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</si>
  <si>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</si>
  <si>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</si>
  <si>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</si>
  <si>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</si>
  <si>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</si>
  <si>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</si>
  <si>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</si>
  <si>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</si>
  <si>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</si>
  <si>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</si>
  <si>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</si>
  <si>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</si>
  <si>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</si>
  <si>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</si>
  <si>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</si>
  <si>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</si>
  <si>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</si>
  <si>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</si>
  <si>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</si>
  <si>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</si>
  <si>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</si>
  <si>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</si>
  <si>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</si>
  <si>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</si>
  <si>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</si>
  <si>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</si>
  <si>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</si>
  <si>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</si>
  <si>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</si>
  <si>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</si>
  <si>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</si>
  <si>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</si>
  <si>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</si>
  <si>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</si>
  <si>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</si>
  <si>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</si>
  <si>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</si>
  <si>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</si>
  <si>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</si>
  <si>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</si>
  <si>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</si>
  <si>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</si>
  <si>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</si>
  <si>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</si>
  <si>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</si>
  <si>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</si>
  <si>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</si>
  <si>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</si>
  <si>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</si>
  <si>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</si>
  <si>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</si>
  <si>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</si>
  <si>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</si>
  <si>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</si>
  <si>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</si>
  <si>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</si>
  <si>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</si>
  <si>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</si>
  <si>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</si>
  <si>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</si>
  <si>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</si>
  <si>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</si>
  <si>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</si>
  <si>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</si>
  <si>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</si>
  <si>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</si>
  <si>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</si>
  <si>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</si>
  <si>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</si>
  <si>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</si>
  <si>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</si>
  <si>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</si>
  <si>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</si>
  <si>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</si>
  <si>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</si>
  <si>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</si>
  <si>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</si>
  <si>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</si>
  <si>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</si>
  <si>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</si>
  <si>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</si>
  <si>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</si>
  <si>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</si>
  <si>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</si>
  <si>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</si>
  <si>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</si>
  <si>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</si>
  <si>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</si>
  <si>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</si>
  <si>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</si>
  <si>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</si>
  <si>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</si>
  <si>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</si>
  <si>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</si>
  <si>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</si>
  <si>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</si>
  <si>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</si>
  <si>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</si>
  <si>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</si>
  <si>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</si>
  <si>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</si>
  <si>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</si>
  <si>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</si>
  <si>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</si>
  <si>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</si>
  <si>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</si>
  <si>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</si>
  <si>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</si>
  <si>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</si>
  <si>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</si>
  <si>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</si>
  <si>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</si>
  <si>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</si>
  <si>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</si>
  <si>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</si>
  <si>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</si>
  <si>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</si>
  <si>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</si>
  <si>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</si>
  <si>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</si>
  <si>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</si>
  <si>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</si>
  <si>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</si>
  <si>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</si>
  <si>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</si>
  <si>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</si>
  <si>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</si>
  <si>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</si>
  <si>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</si>
  <si>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</si>
  <si>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</si>
  <si>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</si>
  <si>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</si>
  <si>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</si>
  <si>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</si>
  <si>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</si>
  <si>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</si>
  <si>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</si>
  <si>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</si>
  <si>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</si>
  <si>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</si>
  <si>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</si>
  <si>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</si>
  <si>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</si>
  <si>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</si>
  <si>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</si>
  <si>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</si>
  <si>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</si>
  <si>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</si>
  <si>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</si>
  <si>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</si>
  <si>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</si>
  <si>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</si>
  <si>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</si>
  <si>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</si>
  <si>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</si>
  <si>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</si>
  <si>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</si>
  <si>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</si>
  <si>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</si>
  <si>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</si>
  <si>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</si>
  <si>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</si>
  <si>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</si>
  <si>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</si>
  <si>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</si>
  <si>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</si>
  <si>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</si>
  <si>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</si>
  <si>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</si>
  <si>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</si>
  <si>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</si>
  <si>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</si>
  <si>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</si>
  <si>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</si>
  <si>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</si>
  <si>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</si>
  <si>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</si>
  <si>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</si>
  <si>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</si>
  <si>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</si>
  <si>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</si>
  <si>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</si>
  <si>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</si>
  <si>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</si>
  <si>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</si>
  <si>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</si>
  <si>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</si>
  <si>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</si>
  <si>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</si>
  <si>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</si>
  <si>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</si>
  <si>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</si>
  <si>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</si>
  <si>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</si>
  <si>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</si>
  <si>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</si>
  <si>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</si>
  <si>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</si>
  <si>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</si>
  <si>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</si>
  <si>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</si>
  <si>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</si>
  <si>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</si>
  <si>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</si>
  <si>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</si>
  <si>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</si>
  <si>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</si>
  <si>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</si>
  <si>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</si>
  <si>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</si>
  <si>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</si>
  <si>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</si>
  <si>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</si>
  <si>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</si>
  <si>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</si>
  <si>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</si>
  <si>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</si>
  <si>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</si>
  <si>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</si>
  <si>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</si>
  <si>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</si>
  <si>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</si>
  <si>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</si>
  <si>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</si>
  <si>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</si>
  <si>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</si>
  <si>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</si>
  <si>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</si>
  <si>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</si>
  <si>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</si>
  <si>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</si>
  <si>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</si>
  <si>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</si>
  <si>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</si>
  <si>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</si>
  <si>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</si>
  <si>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</si>
  <si>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</si>
  <si>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</si>
  <si>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</si>
  <si>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</si>
  <si>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</si>
  <si>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</si>
  <si>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</si>
  <si>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</si>
  <si>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</si>
  <si>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</si>
  <si>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</si>
  <si>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</si>
  <si>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</si>
  <si>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</si>
  <si>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</si>
  <si>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</si>
  <si>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</si>
  <si>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</si>
  <si>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</si>
  <si>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</si>
  <si>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</si>
  <si>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</si>
  <si>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</si>
  <si>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</si>
  <si>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</si>
  <si>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</si>
  <si>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</si>
  <si>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</si>
  <si>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</si>
  <si>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</si>
  <si>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</si>
  <si>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</si>
  <si>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</si>
  <si>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</si>
  <si>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</si>
  <si>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</si>
  <si>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</si>
  <si>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</si>
  <si>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</si>
  <si>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</si>
  <si>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</si>
  <si>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</si>
  <si>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</si>
  <si>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</si>
  <si>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</si>
  <si>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</si>
  <si>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</si>
  <si>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</si>
  <si>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</si>
  <si>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</si>
  <si>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</si>
  <si>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</si>
  <si>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</si>
  <si>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</si>
  <si>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</si>
  <si>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</si>
  <si>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</si>
  <si>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</si>
  <si>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</si>
  <si>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</si>
  <si>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</si>
  <si>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</si>
  <si>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</si>
  <si>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</si>
  <si>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</si>
  <si>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</si>
  <si>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</si>
  <si>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</si>
  <si>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</si>
  <si>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</si>
  <si>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</si>
  <si>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</si>
  <si>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</si>
  <si>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</si>
  <si>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</si>
  <si>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</si>
  <si>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</si>
  <si>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</si>
  <si>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</si>
  <si>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</si>
  <si>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</si>
  <si>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</si>
  <si>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</si>
  <si>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</si>
  <si>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</si>
  <si>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</si>
  <si>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</si>
  <si>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</si>
  <si>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</si>
  <si>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</si>
  <si>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</si>
  <si>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</si>
  <si>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</si>
  <si>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</si>
  <si>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</si>
  <si>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</si>
  <si>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</si>
  <si>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</si>
  <si>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</si>
  <si>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</si>
  <si>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</si>
  <si>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</si>
  <si>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</si>
  <si>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</si>
  <si>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</si>
  <si>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</si>
  <si>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</si>
  <si>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</si>
  <si>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</si>
  <si>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</si>
  <si>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</si>
  <si>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</si>
  <si>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</si>
  <si>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</si>
  <si>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</si>
  <si>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</si>
  <si>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</si>
  <si>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</si>
  <si>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</si>
  <si>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</si>
  <si>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</si>
  <si>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</si>
  <si>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</si>
  <si>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</si>
  <si>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</si>
  <si>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</si>
  <si>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</si>
  <si>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</si>
  <si>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</si>
  <si>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</si>
  <si>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</si>
  <si>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</si>
  <si>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</si>
  <si>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</si>
  <si>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</si>
  <si>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</si>
  <si>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</si>
  <si>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</si>
  <si>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</si>
  <si>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</si>
  <si>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</si>
  <si>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</si>
  <si>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</si>
  <si>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</si>
  <si>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</si>
  <si>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</si>
  <si>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</si>
  <si>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</si>
  <si>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</si>
  <si>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</si>
  <si>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</si>
  <si>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</si>
  <si>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</si>
  <si>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</si>
  <si>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</si>
  <si>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</si>
  <si>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</si>
  <si>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</si>
  <si>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</si>
  <si>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</si>
  <si>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</si>
  <si>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</si>
  <si>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</si>
  <si>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</si>
  <si>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</si>
  <si>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</si>
  <si>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</si>
  <si>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</si>
  <si>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</si>
  <si>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</si>
  <si>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</si>
  <si>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</si>
  <si>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</si>
  <si>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</si>
  <si>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</si>
  <si>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</si>
  <si>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</si>
  <si>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</si>
  <si>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</si>
  <si>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</si>
  <si>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</si>
  <si>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</si>
  <si>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</si>
  <si>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</si>
  <si>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</si>
  <si>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</si>
  <si>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</si>
  <si>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</si>
  <si>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</si>
  <si>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</si>
  <si>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</si>
  <si>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</si>
  <si>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</si>
  <si>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</si>
  <si>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</si>
  <si>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</si>
  <si>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</si>
  <si>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</si>
  <si>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</si>
  <si>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</si>
  <si>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</si>
  <si>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</si>
  <si>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</si>
  <si>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</si>
  <si>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</si>
  <si>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</si>
  <si>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</si>
  <si>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</si>
  <si>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</si>
  <si>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</si>
  <si>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</si>
  <si>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</si>
  <si>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</si>
  <si>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</si>
  <si>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</si>
  <si>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</si>
  <si>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</si>
  <si>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</si>
  <si>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</si>
  <si>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</si>
  <si>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</si>
  <si>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</si>
  <si>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</si>
  <si>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</si>
  <si>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</si>
  <si>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</si>
  <si>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</si>
  <si>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</si>
  <si>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</si>
  <si>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</si>
  <si>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</si>
  <si>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</si>
  <si>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</si>
  <si>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</si>
  <si>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</si>
  <si>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</si>
  <si>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</si>
  <si>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</si>
  <si>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</si>
  <si>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</si>
  <si>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</si>
  <si>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</si>
  <si>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</si>
  <si>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</si>
  <si>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</si>
  <si>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</si>
  <si>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</si>
  <si>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</si>
  <si>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</si>
  <si>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</si>
  <si>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</si>
  <si>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</si>
  <si>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</si>
  <si>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</si>
  <si>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</si>
  <si>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</si>
  <si>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</si>
  <si>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</si>
  <si>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</si>
  <si>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</si>
  <si>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</si>
  <si>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</si>
  <si>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</si>
  <si>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</si>
  <si>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</si>
  <si>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</si>
  <si>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</si>
  <si>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</si>
  <si>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</si>
  <si>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</si>
  <si>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</si>
  <si>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</si>
  <si>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</si>
  <si>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</si>
  <si>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</si>
  <si>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</si>
  <si>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</si>
  <si>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</si>
  <si>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</si>
  <si>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</si>
  <si>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</si>
  <si>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</si>
  <si>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</si>
  <si>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</si>
  <si>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</si>
  <si>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</si>
  <si>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</si>
  <si>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</si>
  <si>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</si>
  <si>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</si>
  <si>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</si>
  <si>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</si>
  <si>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</si>
  <si>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</si>
  <si>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</si>
  <si>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</si>
  <si>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</si>
  <si>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</si>
  <si>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</si>
  <si>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</si>
  <si>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</si>
  <si>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</si>
  <si>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</si>
  <si>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</si>
  <si>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</si>
  <si>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</si>
  <si>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</si>
  <si>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</si>
  <si>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</si>
  <si>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</si>
  <si>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</si>
  <si>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</si>
  <si>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</si>
  <si>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</si>
  <si>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</si>
  <si>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</si>
  <si>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</si>
  <si>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</si>
  <si>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</si>
  <si>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</si>
  <si>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</si>
  <si>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</si>
  <si>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</si>
  <si>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</si>
  <si>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</si>
  <si>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</si>
  <si>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</si>
  <si>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</si>
  <si>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</si>
  <si>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</si>
  <si>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</si>
  <si>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</si>
  <si>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</si>
  <si>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</si>
  <si>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</si>
  <si>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</si>
  <si>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</si>
  <si>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</si>
  <si>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</si>
  <si>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</si>
  <si>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</si>
  <si>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</si>
  <si>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</si>
  <si>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</si>
  <si>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</si>
  <si>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</si>
  <si>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</si>
  <si>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</si>
  <si>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</si>
  <si>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</si>
  <si>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</si>
  <si>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</si>
  <si>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</si>
  <si>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</si>
  <si>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</si>
  <si>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</si>
  <si>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</si>
  <si>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</si>
  <si>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</si>
  <si>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</si>
  <si>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</si>
  <si>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</si>
  <si>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</si>
  <si>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</si>
  <si>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</si>
  <si>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</si>
  <si>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</si>
  <si>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</si>
  <si>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</si>
  <si>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</si>
  <si>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</si>
  <si>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</si>
  <si>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</si>
  <si>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</si>
  <si>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</si>
  <si>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</si>
  <si>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</si>
  <si>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</si>
  <si>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</si>
  <si>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</si>
  <si>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</si>
  <si>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</si>
  <si>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</si>
  <si>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</si>
  <si>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</si>
  <si>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</si>
  <si>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</si>
  <si>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</si>
  <si>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</si>
  <si>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</si>
  <si>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</si>
  <si>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</si>
  <si>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</si>
  <si>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</si>
  <si>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</si>
  <si>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</si>
  <si>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</si>
  <si>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</si>
  <si>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</si>
  <si>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</si>
  <si>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</si>
  <si>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</si>
  <si>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</si>
  <si>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</si>
  <si>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</si>
  <si>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</si>
  <si>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</si>
  <si>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</si>
  <si>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</si>
  <si>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</si>
  <si>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</si>
  <si>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</si>
  <si>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</si>
  <si>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</si>
  <si>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</si>
  <si>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</si>
  <si>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</si>
  <si>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</si>
  <si>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</si>
  <si>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</si>
  <si>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</si>
  <si>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</si>
  <si>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</si>
  <si>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</si>
  <si>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</si>
  <si>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</si>
  <si>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</si>
  <si>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</si>
  <si>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</si>
  <si>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</si>
  <si>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</si>
  <si>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</si>
  <si>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</si>
  <si>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</si>
  <si>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</si>
  <si>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</si>
  <si>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</si>
  <si>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</si>
  <si>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</si>
  <si>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</si>
  <si>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</si>
  <si>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</si>
  <si>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</si>
  <si>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</si>
  <si>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</si>
  <si>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</si>
  <si>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</si>
  <si>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</si>
  <si>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</si>
  <si>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</si>
  <si>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</si>
  <si>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</si>
  <si>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</si>
  <si>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</si>
  <si>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</si>
  <si>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</si>
  <si>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</si>
  <si>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</si>
  <si>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</si>
  <si>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</si>
  <si>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</si>
  <si>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</si>
  <si>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</si>
  <si>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</si>
  <si>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</si>
  <si>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</si>
  <si>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</si>
  <si>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</si>
  <si>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</si>
  <si>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</si>
  <si>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</si>
  <si>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</si>
  <si>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</si>
  <si>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</si>
  <si>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</si>
  <si>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</si>
  <si>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</si>
  <si>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</si>
  <si>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</si>
  <si>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</si>
  <si>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</si>
  <si>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</si>
  <si>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</si>
  <si>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</si>
  <si>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</si>
  <si>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</si>
  <si>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</si>
  <si>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</si>
  <si>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</si>
  <si>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</si>
  <si>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</si>
  <si>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</si>
  <si>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</si>
  <si>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</si>
  <si>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</si>
  <si>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</si>
  <si>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</si>
  <si>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</si>
  <si>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</si>
  <si>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</si>
  <si>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</si>
  <si>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</si>
  <si>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</si>
  <si>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</si>
  <si>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</si>
  <si>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</si>
  <si>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</si>
  <si>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</si>
  <si>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</si>
  <si>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</si>
  <si>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</si>
  <si>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</si>
  <si>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</si>
  <si>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</si>
  <si>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</si>
  <si>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</si>
  <si>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</si>
  <si>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</si>
  <si>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</si>
  <si>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</si>
  <si>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</si>
  <si>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</si>
  <si>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</si>
  <si>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</si>
  <si>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</si>
  <si>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</si>
  <si>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</si>
  <si>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</si>
  <si>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</si>
  <si>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</si>
  <si>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</si>
  <si>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</si>
  <si>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</si>
  <si>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</si>
  <si>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</si>
  <si>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</si>
  <si>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</si>
  <si>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</si>
  <si>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</si>
  <si>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</si>
  <si>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</si>
  <si>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</si>
  <si>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</si>
  <si>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</si>
  <si>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</si>
  <si>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</si>
  <si>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</si>
  <si>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</si>
  <si>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</si>
  <si>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</si>
  <si>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</si>
  <si>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</si>
  <si>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</si>
  <si>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</si>
  <si>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</si>
  <si>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</si>
  <si>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</si>
  <si>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</si>
  <si>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</si>
  <si>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</si>
  <si>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</si>
  <si>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</si>
  <si>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</si>
  <si>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</si>
  <si>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</si>
  <si>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</si>
  <si>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</si>
  <si>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</si>
  <si>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</si>
  <si>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</si>
  <si>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</si>
  <si>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</si>
  <si>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</si>
  <si>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</si>
  <si>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</si>
  <si>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</si>
  <si>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</si>
  <si>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</si>
  <si>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</si>
  <si>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</si>
  <si>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</si>
  <si>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</si>
  <si>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</si>
  <si>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</si>
  <si>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</si>
  <si>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</si>
  <si>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</si>
  <si>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</si>
  <si>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</si>
  <si>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</si>
  <si>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</si>
  <si>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</si>
  <si>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</si>
  <si>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</si>
  <si>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</si>
  <si>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</si>
  <si>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</si>
  <si>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</si>
  <si>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</si>
  <si>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</si>
  <si>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</si>
  <si>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</si>
  <si>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</si>
  <si>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</si>
  <si>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</si>
  <si>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</si>
  <si>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</si>
  <si>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</si>
  <si>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</si>
  <si>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</si>
  <si>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</si>
  <si>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</si>
  <si>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</si>
  <si>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</si>
  <si>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</si>
  <si>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</si>
  <si>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</si>
  <si>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</si>
  <si>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</si>
  <si>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</si>
  <si>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</si>
  <si>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</si>
  <si>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</si>
  <si>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</si>
  <si>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</si>
  <si>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</si>
  <si>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</si>
  <si>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</si>
  <si>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</si>
  <si>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</si>
  <si>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</si>
  <si>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</si>
  <si>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</si>
  <si>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</si>
  <si>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</si>
  <si>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</si>
  <si>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</si>
  <si>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</si>
  <si>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</si>
  <si>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</si>
  <si>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</si>
  <si>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</si>
  <si>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</si>
  <si>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</si>
  <si>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</si>
  <si>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</si>
  <si>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</si>
  <si>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</si>
  <si>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</si>
  <si>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</si>
  <si>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</si>
  <si>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</si>
  <si>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</si>
  <si>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</si>
  <si>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</si>
  <si>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</si>
  <si>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</si>
  <si>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</si>
  <si>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</si>
  <si>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</si>
  <si>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</si>
  <si>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</si>
  <si>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</si>
  <si>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</si>
  <si>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</si>
  <si>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</si>
  <si>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</si>
  <si>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</si>
  <si>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</si>
  <si>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</si>
  <si>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</si>
  <si>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</si>
  <si>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</si>
  <si>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</si>
  <si>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</si>
  <si>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</si>
  <si>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</si>
  <si>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</si>
  <si>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</si>
  <si>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</si>
  <si>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</si>
  <si>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</si>
  <si>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</si>
  <si>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</si>
  <si>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</si>
  <si>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</si>
  <si>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</si>
  <si>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</si>
  <si>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</si>
  <si>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</si>
  <si>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</si>
  <si>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</si>
  <si>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</si>
  <si>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</si>
  <si>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</si>
  <si>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</si>
  <si>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</si>
  <si>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</si>
  <si>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</si>
  <si>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</si>
  <si>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</si>
  <si>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</si>
  <si>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</si>
  <si>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</si>
  <si>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</si>
  <si>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</si>
  <si>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</si>
  <si>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</si>
  <si>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</si>
  <si>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</si>
  <si>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</si>
  <si>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</si>
  <si>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</si>
  <si>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</si>
  <si>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</si>
  <si>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</si>
  <si>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</si>
  <si>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</si>
  <si>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</si>
  <si>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</si>
  <si>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</si>
  <si>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</si>
  <si>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</si>
  <si>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</si>
  <si>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</si>
  <si>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</si>
  <si>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</si>
  <si>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</si>
  <si>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</si>
  <si>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</si>
  <si>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</si>
  <si>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</si>
  <si>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</si>
  <si>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</si>
  <si>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</si>
  <si>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</si>
  <si>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</si>
  <si>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</si>
  <si>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</si>
  <si>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</si>
  <si>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</si>
  <si>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</si>
  <si>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</si>
  <si>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</si>
  <si>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</si>
  <si>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</si>
  <si>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</si>
  <si>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</si>
  <si>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</si>
  <si>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</si>
  <si>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</si>
  <si>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</si>
  <si>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</si>
  <si>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</si>
  <si>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</si>
  <si>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</si>
  <si>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</si>
  <si>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</si>
  <si>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</si>
  <si>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</si>
  <si>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</si>
  <si>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</si>
  <si>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</si>
  <si>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</si>
  <si>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</si>
  <si>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</si>
  <si>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</si>
  <si>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</si>
  <si>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</si>
  <si>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</si>
  <si>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</si>
  <si>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</si>
  <si>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</si>
  <si>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</si>
  <si>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</si>
  <si>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</si>
  <si>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</si>
  <si>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</si>
  <si>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</si>
  <si>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</si>
  <si>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</si>
  <si>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</si>
  <si>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</si>
  <si>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</si>
  <si>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</si>
  <si>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</si>
  <si>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</si>
  <si>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</si>
  <si>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</si>
  <si>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</si>
  <si>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</si>
  <si>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</si>
  <si>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</si>
  <si>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</si>
  <si>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</si>
  <si>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</si>
  <si>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</si>
  <si>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</si>
  <si>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</si>
  <si>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</si>
  <si>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</si>
  <si>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</si>
  <si>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</si>
  <si>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</si>
  <si>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</si>
  <si>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</si>
  <si>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</si>
  <si>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</si>
  <si>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</si>
  <si>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</si>
  <si>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</si>
  <si>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</si>
  <si>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</si>
  <si>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</si>
  <si>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</si>
  <si>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</si>
  <si>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</si>
  <si>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</si>
  <si>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</si>
  <si>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</si>
  <si>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</si>
  <si>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</si>
  <si>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</si>
  <si>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</si>
  <si>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</si>
  <si>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</si>
  <si>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</si>
  <si>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</si>
  <si>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</si>
  <si>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</si>
  <si>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</si>
  <si>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</si>
  <si>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</si>
  <si>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</si>
  <si>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</si>
  <si>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</si>
  <si>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</si>
  <si>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</si>
  <si>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</si>
  <si>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</si>
  <si>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</si>
  <si>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</si>
  <si>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</si>
  <si>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</si>
  <si>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</si>
  <si>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</si>
  <si>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</si>
  <si>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</si>
  <si>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</si>
  <si>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</si>
  <si>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</si>
  <si>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</si>
  <si>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</si>
  <si>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</si>
  <si>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</si>
  <si>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</si>
  <si>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</si>
  <si>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</si>
  <si>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</si>
  <si>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</si>
  <si>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</si>
  <si>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</si>
  <si>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</si>
  <si>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</si>
  <si>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</si>
  <si>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</si>
  <si>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</si>
  <si>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</si>
  <si>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</si>
  <si>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</si>
  <si>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</si>
  <si>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</si>
  <si>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</si>
  <si>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</si>
  <si>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</si>
  <si>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</si>
  <si>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</si>
  <si>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</si>
  <si>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</si>
  <si>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</si>
  <si>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</si>
  <si>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</si>
  <si>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</si>
  <si>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</si>
  <si>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</si>
  <si>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</si>
  <si>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</si>
  <si>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</si>
  <si>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</si>
  <si>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</si>
  <si>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</si>
  <si>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</si>
  <si>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</si>
  <si>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</si>
  <si>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</si>
  <si>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</si>
  <si>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</si>
  <si>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</si>
  <si>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</si>
  <si>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</si>
  <si>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</si>
  <si>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</si>
  <si>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</si>
  <si>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</si>
  <si>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</si>
  <si>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</si>
  <si>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</si>
  <si>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</si>
  <si>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</si>
  <si>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</si>
  <si>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</si>
  <si>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</si>
  <si>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</si>
  <si>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</si>
  <si>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</si>
  <si>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</si>
  <si>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</si>
  <si>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</si>
  <si>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</si>
  <si>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</si>
  <si>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</si>
  <si>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</si>
  <si>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</si>
  <si>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</si>
  <si>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</si>
  <si>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</si>
  <si>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</si>
  <si>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</si>
  <si>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</si>
  <si>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</si>
  <si>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</si>
  <si>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</si>
  <si>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</si>
  <si>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</si>
  <si>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</si>
  <si>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</si>
  <si>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</si>
  <si>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</si>
  <si>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</si>
  <si>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</si>
  <si>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</si>
  <si>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</si>
  <si>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</si>
  <si>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</si>
  <si>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</si>
  <si>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</si>
  <si>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</si>
  <si>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</si>
  <si>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</si>
  <si>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</si>
  <si>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</si>
  <si>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</si>
  <si>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</si>
  <si>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</si>
  <si>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</si>
  <si>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</si>
  <si>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</si>
  <si>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</si>
  <si>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</si>
  <si>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</si>
  <si>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</si>
  <si>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</si>
  <si>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</si>
  <si>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</si>
  <si>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</si>
  <si>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</si>
  <si>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</si>
  <si>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</si>
  <si>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</si>
  <si>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</si>
  <si>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</si>
  <si>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</si>
  <si>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</si>
  <si>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</si>
  <si>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</si>
  <si>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</si>
  <si>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</si>
  <si>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</si>
  <si>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</si>
  <si>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</si>
  <si>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</si>
  <si>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</si>
  <si>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</si>
  <si>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</si>
  <si>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</si>
  <si>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</si>
  <si>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</si>
  <si>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</si>
  <si>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</si>
  <si>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</si>
  <si>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</si>
  <si>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</si>
  <si>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</si>
  <si>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</si>
  <si>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</si>
  <si>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</si>
  <si>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</si>
  <si>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</si>
  <si>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</si>
  <si>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</si>
  <si>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</si>
  <si>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</si>
  <si>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</si>
  <si>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</si>
  <si>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</si>
  <si>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</si>
  <si>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</si>
  <si>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</si>
  <si>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</si>
  <si>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</si>
  <si>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</si>
  <si>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</si>
  <si>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</si>
  <si>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</si>
  <si>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</si>
  <si>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</si>
  <si>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</si>
  <si>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</si>
  <si>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</si>
  <si>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</si>
  <si>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</si>
  <si>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</si>
  <si>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</si>
  <si>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</si>
  <si>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</si>
  <si>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</si>
  <si>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</si>
  <si>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</si>
  <si>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</si>
  <si>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</si>
  <si>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</si>
  <si>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</si>
  <si>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</si>
  <si>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</si>
  <si>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</si>
  <si>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</si>
  <si>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</si>
  <si>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</si>
  <si>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</si>
  <si>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</si>
  <si>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</si>
  <si>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</si>
  <si>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</si>
  <si>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</si>
  <si>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</si>
  <si>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</si>
  <si>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</si>
  <si>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</si>
  <si>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</si>
  <si>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</si>
  <si>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</si>
  <si>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</si>
  <si>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</si>
  <si>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</si>
  <si>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</si>
  <si>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</si>
  <si>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</si>
  <si>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</si>
  <si>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</si>
  <si>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</si>
  <si>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</si>
  <si>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</si>
  <si>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</si>
  <si>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</si>
  <si>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</si>
  <si>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</si>
  <si>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</si>
  <si>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</si>
  <si>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</si>
  <si>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</si>
  <si>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</si>
  <si>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</si>
  <si>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</si>
  <si>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</si>
  <si>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</si>
  <si>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</si>
  <si>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</si>
  <si>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</si>
  <si>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</si>
  <si>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</si>
  <si>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</si>
  <si>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</si>
  <si>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</si>
  <si>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</si>
  <si>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</si>
  <si>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</si>
  <si>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</si>
  <si>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</si>
  <si>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</si>
  <si>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</si>
  <si>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</si>
  <si>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</si>
  <si>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</si>
  <si>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</si>
  <si>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</si>
  <si>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</si>
  <si>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</si>
  <si>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</si>
  <si>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</si>
  <si>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</si>
  <si>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</si>
  <si>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</si>
  <si>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</si>
  <si>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</si>
  <si>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</si>
  <si>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</si>
  <si>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</si>
  <si>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</si>
  <si>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</si>
  <si>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</si>
  <si>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</si>
  <si>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</si>
  <si>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</si>
  <si>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</si>
  <si>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</si>
  <si>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</si>
  <si>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</si>
  <si>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</si>
  <si>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</si>
  <si>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</si>
  <si>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</si>
  <si>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</si>
  <si>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</si>
  <si>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</si>
  <si>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</si>
  <si>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</si>
  <si>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</si>
  <si>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</si>
  <si>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</si>
  <si>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</si>
  <si>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</si>
  <si>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</si>
  <si>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</si>
  <si>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</si>
  <si>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</si>
  <si>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</si>
  <si>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</si>
  <si>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</si>
  <si>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</si>
  <si>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</si>
  <si>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</si>
  <si>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</si>
  <si>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</si>
  <si>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</si>
  <si>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</si>
  <si>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</si>
  <si>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</si>
  <si>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</si>
  <si>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</si>
  <si>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</si>
  <si>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</si>
  <si>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</si>
  <si>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</si>
  <si>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</si>
  <si>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</si>
  <si>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</si>
  <si>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</si>
  <si>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</si>
  <si>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</si>
  <si>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</si>
  <si>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</si>
  <si>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</si>
  <si>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</si>
  <si>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</si>
  <si>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</si>
  <si>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</si>
  <si>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</si>
  <si>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</si>
  <si>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</si>
  <si>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</si>
  <si>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</si>
  <si>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</si>
  <si>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</si>
  <si>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</si>
  <si>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</si>
  <si>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</si>
  <si>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</si>
  <si>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</si>
  <si>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</si>
  <si>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</si>
  <si>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</si>
  <si>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</si>
  <si>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</si>
  <si>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</si>
  <si>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</si>
  <si>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</si>
  <si>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</si>
  <si>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</si>
  <si>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</si>
  <si>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</si>
  <si>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</si>
  <si>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</si>
  <si>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</si>
  <si>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</si>
  <si>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</si>
  <si>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</si>
  <si>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</si>
  <si>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</si>
  <si>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</si>
  <si>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</si>
  <si>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</si>
  <si>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</si>
  <si>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</si>
  <si>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</si>
  <si>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</si>
  <si>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</si>
  <si>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</si>
  <si>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</si>
  <si>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</si>
  <si>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</si>
  <si>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</si>
  <si>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</si>
  <si>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</si>
  <si>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</si>
  <si>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</si>
  <si>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</si>
  <si>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</si>
  <si>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</si>
  <si>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</si>
  <si>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</si>
  <si>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</si>
  <si>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</si>
  <si>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</si>
  <si>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</si>
  <si>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</si>
  <si>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</si>
  <si>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</si>
  <si>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</si>
  <si>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</si>
  <si>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</si>
  <si>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</si>
  <si>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</si>
  <si>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</si>
  <si>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</si>
  <si>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</si>
  <si>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</si>
  <si>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</si>
  <si>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</si>
  <si>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</si>
  <si>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</si>
  <si>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</si>
  <si>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</si>
  <si>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</si>
  <si>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</si>
  <si>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</si>
  <si>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</si>
  <si>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</si>
  <si>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</si>
  <si>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</si>
  <si>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</si>
  <si>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</si>
  <si>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</si>
  <si>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</si>
  <si>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</si>
  <si>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</si>
  <si>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</si>
  <si>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</si>
  <si>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</si>
  <si>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</si>
  <si>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</si>
  <si>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</si>
  <si>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</si>
  <si>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</si>
  <si>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</si>
  <si>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</si>
  <si>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</si>
  <si>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</si>
  <si>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</si>
  <si>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</si>
  <si>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</si>
  <si>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</si>
  <si>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</si>
  <si>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</si>
  <si>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</si>
  <si>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</si>
  <si>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</si>
  <si>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</si>
  <si>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</si>
  <si>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</si>
  <si>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</si>
  <si>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</si>
  <si>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</si>
  <si>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</si>
  <si>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</si>
  <si>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</si>
  <si>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</si>
  <si>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</si>
  <si>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</si>
  <si>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</si>
  <si>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</si>
  <si>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</si>
  <si>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</si>
  <si>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</si>
  <si>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</si>
  <si>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</si>
  <si>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</si>
  <si>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</si>
  <si>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</si>
  <si>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</si>
  <si>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</si>
  <si>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</si>
  <si>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</si>
  <si>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</si>
  <si>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</si>
  <si>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</si>
  <si>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</si>
  <si>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</si>
  <si>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</si>
  <si>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</si>
  <si>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</si>
  <si>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</si>
  <si>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</si>
  <si>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</si>
  <si>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</si>
  <si>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</si>
  <si>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</si>
  <si>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</si>
  <si>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</si>
  <si>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</si>
  <si>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</si>
  <si>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</si>
  <si>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</si>
  <si>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</si>
  <si>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</si>
  <si>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</si>
  <si>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</si>
  <si>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</si>
  <si>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</si>
  <si>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</si>
  <si>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</si>
  <si>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</si>
  <si>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</si>
  <si>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</si>
  <si>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</si>
  <si>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</si>
  <si>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</si>
  <si>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</si>
  <si>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</si>
  <si>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</si>
  <si>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</si>
  <si>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</si>
  <si>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</si>
  <si>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</si>
  <si>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</si>
  <si>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</si>
  <si>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</si>
  <si>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</si>
  <si>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</si>
  <si>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</si>
  <si>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</si>
  <si>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</si>
  <si>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</si>
  <si>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</si>
  <si>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</si>
  <si>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</si>
  <si>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</si>
  <si>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</si>
  <si>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</si>
  <si>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</si>
  <si>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</si>
  <si>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</si>
  <si>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</si>
  <si>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</si>
  <si>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</si>
  <si>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</si>
  <si>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</si>
  <si>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</si>
  <si>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</si>
  <si>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</si>
  <si>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</si>
  <si>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</si>
  <si>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</si>
  <si>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</si>
  <si>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</si>
  <si>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</si>
  <si>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</si>
  <si>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</si>
  <si>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</si>
  <si>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</si>
  <si>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</si>
  <si>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</si>
  <si>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</si>
  <si>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</si>
  <si>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</si>
  <si>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</si>
  <si>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</si>
  <si>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</si>
  <si>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</si>
  <si>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</si>
  <si>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</si>
  <si>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</si>
  <si>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</si>
  <si>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</si>
  <si>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</si>
  <si>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</si>
  <si>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</si>
  <si>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</si>
  <si>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</si>
  <si>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</si>
  <si>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</si>
  <si>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</si>
  <si>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</si>
  <si>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</si>
  <si>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</si>
  <si>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</si>
  <si>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</si>
  <si>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</si>
  <si>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</si>
  <si>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</si>
  <si>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</si>
  <si>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</si>
  <si>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</si>
  <si>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</si>
  <si>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</si>
  <si>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</si>
  <si>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</si>
  <si>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</si>
  <si>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</si>
  <si>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</si>
  <si>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</si>
  <si>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</si>
  <si>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</si>
  <si>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</si>
  <si>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</si>
  <si>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</si>
  <si>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</si>
  <si>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</si>
  <si>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</si>
  <si>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</si>
  <si>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</si>
  <si>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</si>
  <si>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</si>
  <si>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</si>
  <si>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</si>
  <si>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</si>
  <si>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</si>
  <si>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</si>
  <si>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</si>
  <si>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</si>
  <si>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</si>
  <si>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</si>
  <si>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</si>
  <si>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</si>
  <si>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</si>
  <si>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</si>
  <si>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</si>
  <si>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</si>
  <si>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</si>
  <si>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</si>
  <si>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</si>
  <si>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</si>
  <si>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</si>
  <si>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</si>
  <si>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</si>
  <si>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</si>
  <si>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</si>
  <si>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</si>
  <si>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</si>
  <si>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</si>
  <si>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</si>
  <si>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</si>
  <si>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</si>
  <si>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</si>
  <si>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</si>
  <si>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</si>
  <si>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</si>
  <si>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</si>
  <si>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</si>
  <si>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</si>
  <si>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</si>
  <si>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</si>
  <si>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</si>
  <si>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</si>
  <si>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</si>
  <si>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</si>
  <si>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</si>
  <si>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</si>
  <si>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</si>
  <si>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</si>
  <si>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</si>
  <si>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</si>
  <si>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</si>
  <si>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</si>
  <si>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</si>
  <si>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</si>
  <si>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</si>
  <si>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</si>
  <si>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</si>
  <si>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</si>
  <si>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</si>
  <si>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</si>
  <si>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</si>
  <si>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</si>
  <si>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</si>
  <si>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</si>
  <si>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</si>
  <si>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</si>
  <si>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</si>
  <si>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</si>
  <si>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</si>
  <si>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</si>
  <si>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</si>
  <si>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</si>
  <si>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</si>
  <si>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</si>
  <si>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</si>
  <si>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</si>
  <si>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</si>
  <si>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</si>
  <si>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</si>
  <si>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</si>
  <si>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</si>
  <si>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</si>
  <si>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</si>
  <si>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</si>
  <si>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</si>
  <si>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</si>
  <si>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</si>
  <si>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</si>
  <si>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</si>
  <si>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</si>
  <si>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</si>
  <si>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</si>
  <si>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</si>
  <si>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</si>
  <si>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</si>
  <si>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</si>
  <si>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</si>
  <si>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</si>
  <si>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</si>
  <si>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</si>
  <si>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</si>
  <si>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</si>
  <si>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</si>
  <si>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</si>
  <si>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</si>
  <si>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</si>
  <si>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</si>
  <si>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</si>
  <si>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</si>
  <si>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</si>
  <si>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</si>
  <si>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</si>
  <si>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</si>
  <si>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</si>
  <si>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</si>
  <si>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</si>
  <si>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</si>
  <si>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</si>
  <si>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</si>
  <si>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</si>
  <si>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</si>
  <si>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</si>
  <si>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</si>
  <si>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</si>
  <si>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</si>
  <si>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</si>
  <si>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</si>
  <si>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</si>
  <si>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</si>
  <si>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</si>
  <si>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</si>
  <si>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</si>
  <si>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</si>
  <si>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</si>
  <si>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</si>
  <si>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</si>
  <si>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</si>
  <si>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</si>
  <si>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</si>
  <si>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</si>
  <si>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</si>
  <si>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</si>
  <si>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</si>
  <si>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</si>
  <si>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</si>
  <si>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</si>
  <si>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</si>
  <si>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</si>
  <si>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</si>
  <si>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</si>
  <si>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</si>
  <si>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</si>
  <si>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</si>
  <si>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</si>
  <si>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</si>
  <si>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</si>
  <si>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</si>
  <si>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</si>
  <si>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</si>
  <si>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</si>
  <si>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</si>
  <si>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</si>
  <si>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</si>
  <si>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</si>
  <si>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</si>
  <si>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</si>
  <si>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</si>
  <si>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</si>
  <si>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</si>
  <si>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</si>
  <si>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</si>
  <si>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</si>
  <si>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</si>
  <si>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</si>
  <si>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</si>
  <si>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</si>
  <si>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</si>
  <si>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</si>
  <si>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</si>
  <si>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</si>
  <si>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</si>
  <si>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</si>
  <si>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</si>
  <si>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</si>
  <si>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</si>
  <si>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</si>
  <si>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</si>
  <si>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</si>
  <si>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</si>
  <si>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</si>
  <si>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</si>
  <si>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</si>
  <si>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</si>
  <si>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</si>
  <si>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</si>
  <si>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</si>
  <si>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</si>
  <si>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</si>
  <si>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</si>
  <si>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</si>
  <si>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</si>
  <si>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</si>
  <si>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</si>
  <si>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</si>
  <si>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</si>
  <si>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</si>
  <si>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</si>
  <si>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</si>
  <si>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</si>
  <si>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</si>
  <si>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</si>
  <si>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</si>
  <si>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</si>
  <si>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</si>
  <si>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</si>
  <si>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</si>
  <si>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</si>
  <si>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</si>
  <si>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</si>
  <si>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</si>
  <si>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</si>
  <si>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</si>
  <si>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</si>
  <si>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</si>
  <si>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</si>
  <si>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</si>
  <si>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</si>
  <si>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</si>
  <si>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</si>
  <si>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</si>
  <si>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</si>
  <si>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</si>
  <si>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</si>
  <si>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</si>
  <si>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</si>
  <si>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</si>
  <si>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</si>
  <si>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</si>
  <si>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</si>
  <si>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</si>
  <si>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</si>
  <si>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</si>
  <si>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</si>
  <si>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</si>
  <si>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</si>
  <si>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</si>
  <si>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</si>
  <si>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</si>
  <si>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</si>
  <si>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</si>
  <si>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</si>
  <si>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</si>
  <si>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</si>
  <si>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</si>
  <si>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</si>
  <si>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</si>
  <si>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</si>
  <si>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</si>
  <si>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</si>
  <si>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</si>
  <si>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</si>
  <si>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</si>
  <si>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</si>
  <si>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</si>
  <si>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</si>
  <si>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</si>
  <si>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</si>
  <si>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</si>
  <si>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</si>
  <si>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</si>
  <si>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</si>
  <si>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</si>
  <si>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</si>
  <si>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</si>
  <si>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</si>
  <si>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</si>
  <si>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</si>
  <si>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</si>
  <si>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</si>
  <si>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</si>
  <si>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</si>
  <si>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</si>
  <si>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</si>
  <si>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</si>
  <si>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</si>
  <si>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</si>
  <si>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</si>
  <si>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</si>
  <si>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</si>
  <si>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</si>
  <si>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</si>
  <si>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</si>
  <si>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</si>
  <si>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</si>
  <si>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</si>
  <si>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</si>
  <si>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</si>
  <si>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</si>
  <si>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</si>
  <si>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</si>
  <si>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</si>
  <si>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</si>
  <si>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</si>
  <si>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</si>
  <si>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</si>
  <si>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</si>
  <si>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</si>
  <si>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</si>
  <si>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</si>
  <si>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</si>
  <si>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</si>
  <si>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</si>
  <si>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</si>
  <si>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</si>
  <si>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</si>
  <si>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</si>
  <si>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</si>
  <si>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</si>
  <si>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</si>
  <si>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</si>
  <si>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</si>
  <si>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</si>
  <si>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</si>
  <si>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</si>
  <si>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</si>
  <si>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</si>
  <si>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</si>
  <si>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</si>
  <si>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</si>
  <si>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</si>
  <si>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</si>
  <si>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</si>
  <si>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</si>
  <si>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</si>
  <si>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</si>
  <si>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</si>
  <si>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</si>
  <si>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</si>
  <si>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</si>
  <si>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</si>
  <si>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</si>
  <si>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</si>
  <si>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</si>
  <si>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</si>
  <si>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</si>
  <si>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</si>
  <si>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</si>
  <si>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</si>
  <si>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</si>
  <si>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</si>
  <si>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</si>
  <si>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</si>
  <si>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</si>
  <si>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</si>
  <si>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</si>
  <si>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</si>
  <si>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</si>
  <si>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</si>
  <si>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</si>
  <si>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</si>
  <si>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</si>
  <si>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</si>
  <si>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</si>
  <si>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</si>
  <si>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</si>
  <si>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</si>
  <si>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</si>
  <si>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</si>
  <si>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</si>
  <si>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</si>
  <si>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</si>
  <si>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</si>
  <si>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</si>
  <si>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</si>
  <si>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</si>
  <si>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</si>
  <si>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</si>
  <si>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</si>
  <si>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</si>
  <si>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</si>
  <si>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</si>
  <si>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</si>
  <si>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</si>
  <si>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</si>
  <si>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</si>
  <si>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</si>
  <si>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</si>
  <si>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</si>
  <si>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</si>
  <si>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</si>
  <si>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</si>
  <si>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</si>
  <si>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</si>
  <si>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</si>
  <si>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</si>
  <si>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</si>
  <si>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</si>
  <si>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</si>
  <si>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</si>
  <si>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</si>
  <si>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</si>
  <si>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</si>
  <si>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</si>
  <si>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</si>
  <si>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</si>
  <si>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</si>
  <si>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</si>
  <si>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</si>
  <si>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</si>
  <si>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</si>
  <si>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</si>
  <si>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</si>
  <si>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</si>
  <si>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</si>
  <si>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</si>
  <si>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</si>
  <si>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</si>
  <si>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</si>
  <si>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</si>
  <si>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</si>
  <si>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</si>
  <si>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</si>
  <si>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</si>
  <si>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</si>
  <si>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</si>
  <si>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</si>
  <si>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</si>
  <si>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</si>
  <si>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</si>
  <si>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</si>
  <si>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</si>
  <si>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</si>
  <si>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</si>
  <si>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</si>
  <si>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</si>
  <si>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</si>
  <si>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</si>
  <si>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</si>
  <si>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</si>
  <si>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</si>
  <si>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</si>
  <si>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</si>
  <si>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</si>
  <si>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</si>
  <si>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</si>
  <si>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</si>
  <si>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</si>
  <si>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</si>
  <si>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</si>
  <si>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</si>
  <si>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</si>
  <si>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</si>
  <si>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</si>
  <si>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</si>
  <si>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</si>
  <si>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</si>
  <si>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</si>
  <si>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</si>
  <si>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</si>
  <si>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</si>
  <si>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</si>
  <si>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</si>
  <si>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</si>
  <si>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</si>
  <si>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</si>
  <si>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</si>
  <si>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</si>
  <si>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</si>
  <si>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</si>
  <si>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</si>
  <si>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</si>
  <si>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</si>
  <si>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</si>
  <si>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</si>
  <si>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</si>
  <si>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</si>
  <si>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</si>
  <si>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</si>
  <si>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</si>
  <si>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</si>
  <si>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</si>
  <si>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</si>
  <si>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</si>
  <si>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</si>
  <si>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</si>
  <si>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</si>
  <si>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</si>
  <si>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</si>
  <si>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</si>
  <si>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</si>
  <si>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</si>
  <si>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</si>
  <si>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</si>
  <si>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</si>
  <si>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</si>
  <si>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</si>
  <si>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</si>
  <si>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</si>
  <si>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</si>
  <si>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</si>
  <si>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</si>
  <si>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</si>
  <si>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</si>
  <si>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</si>
  <si>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</si>
  <si>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</si>
  <si>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</si>
  <si>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</si>
  <si>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</si>
  <si>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</si>
  <si>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</si>
  <si>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</si>
  <si>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</si>
  <si>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</si>
  <si>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</si>
  <si>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</si>
  <si>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</si>
  <si>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</si>
  <si>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</si>
  <si>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</si>
  <si>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</si>
  <si>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</si>
  <si>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</si>
  <si>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</si>
  <si>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</si>
  <si>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</si>
  <si>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</si>
  <si>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</si>
  <si>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</si>
  <si>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</si>
  <si>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</si>
  <si>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</si>
  <si>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</si>
  <si>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</si>
  <si>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</si>
  <si>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</si>
  <si>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</si>
  <si>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</si>
  <si>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</si>
  <si>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</si>
  <si>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</si>
  <si>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</si>
  <si>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</si>
  <si>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</si>
  <si>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</si>
  <si>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</si>
  <si>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</si>
  <si>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</si>
  <si>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</si>
  <si>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</si>
  <si>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</si>
  <si>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</si>
  <si>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</si>
  <si>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</si>
  <si>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</si>
  <si>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</si>
  <si>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</si>
  <si>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</si>
  <si>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</si>
  <si>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</si>
  <si>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</si>
  <si>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</si>
  <si>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</si>
  <si>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</si>
  <si>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</si>
  <si>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</si>
  <si>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</si>
  <si>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</si>
  <si>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</si>
  <si>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</si>
  <si>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</si>
  <si>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</si>
  <si>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</si>
  <si>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</si>
  <si>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</si>
  <si>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</si>
  <si>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</si>
  <si>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</si>
  <si>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</si>
  <si>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</si>
  <si>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</si>
  <si>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</si>
  <si>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</si>
  <si>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</si>
  <si>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</si>
  <si>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</si>
  <si>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</si>
  <si>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</si>
  <si>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</si>
  <si>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</si>
  <si>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</si>
  <si>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</si>
  <si>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</si>
  <si>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</si>
  <si>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</si>
  <si>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</si>
  <si>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</si>
  <si>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</si>
  <si>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</si>
  <si>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</si>
  <si>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</si>
  <si>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</si>
  <si>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</si>
  <si>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</si>
  <si>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</si>
  <si>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</si>
  <si>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</si>
  <si>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</si>
  <si>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</si>
  <si>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</si>
  <si>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</si>
  <si>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</si>
  <si>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</si>
  <si>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</si>
  <si>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</si>
  <si>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</si>
  <si>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</si>
  <si>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</si>
  <si>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</si>
  <si>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</si>
  <si>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</si>
  <si>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</si>
  <si>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</si>
  <si>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</si>
  <si>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</si>
  <si>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</si>
  <si>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</si>
  <si>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</si>
  <si>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</si>
  <si>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</si>
  <si>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</si>
  <si>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</si>
  <si>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</si>
  <si>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</si>
  <si>
    <t>Capital investment cost trajectories of onshore wind turbines (low specific capacity, high hub height)</t>
  </si>
  <si>
    <t>Capital investment costs</t>
  </si>
  <si>
    <t>Baseline</t>
  </si>
  <si>
    <t>EUR 2015/kW</t>
  </si>
  <si>
    <t>Diversified</t>
  </si>
  <si>
    <t>ProRES</t>
  </si>
  <si>
    <t>Min</t>
  </si>
  <si>
    <t>Max</t>
  </si>
  <si>
    <t>O&amp;M costs</t>
  </si>
  <si>
    <t>-</t>
  </si>
  <si>
    <r>
      <t>%</t>
    </r>
    <r>
      <rPr>
        <vertAlign val="subscript"/>
        <sz val="10"/>
        <color rgb="FF000000"/>
        <rFont val="Verdana"/>
        <family val="2"/>
      </rPr>
      <t>CAPEX</t>
    </r>
  </si>
  <si>
    <t>Capital investment cost trajectories of onshore wind turbines (medium specific capacity, medium hub height)</t>
  </si>
  <si>
    <t>Capital investment cost trajectories of onshore wind turbines (high specific capacity, low hub height)</t>
  </si>
  <si>
    <t>Capital investment cost trajectories of utility-scale photovoltaics with one-axis tracking</t>
  </si>
  <si>
    <r>
      <t>%</t>
    </r>
    <r>
      <rPr>
        <vertAlign val="subscript"/>
        <sz val="11"/>
        <color rgb="FF000000"/>
        <rFont val="Verdana"/>
        <family val="2"/>
      </rPr>
      <t>CAPEX</t>
    </r>
  </si>
  <si>
    <t>Capital investment cost trajectories of utility-scale photovoltaics without tracking</t>
  </si>
  <si>
    <t>Capital investment cost trajectories of commercial-scale PV, flat surface</t>
  </si>
  <si>
    <t>Capital investment cost trajectories of residential-scale PV, inclined surface</t>
  </si>
  <si>
    <t>Capital investment cost trajectories of parabolic trough with storage</t>
  </si>
  <si>
    <t>Capital investment cost trajectories of solar tower with storage</t>
  </si>
  <si>
    <t>Capital investment cost trajectories of flash geothermal</t>
  </si>
  <si>
    <t xml:space="preserve">Capital investment cost trajectories of Organic Rankine Cycle (binary) geothermal </t>
  </si>
  <si>
    <t xml:space="preserve">Capital investment cost trajectories of Enhanced Geothermal System </t>
  </si>
  <si>
    <t>Capital investment cost trajectories of tidal range</t>
  </si>
  <si>
    <t>Capital investment cost trajectories of tidal stream</t>
  </si>
  <si>
    <t>Capital investment cost trajectories of wave energy</t>
  </si>
  <si>
    <t>Capital investment cost trajectories of large-scale low-cost hydropower and dam</t>
  </si>
  <si>
    <t>Capital investment cost trajectories of large-scale high-cost hydropower and dam</t>
  </si>
  <si>
    <t>Capital investment cost trajectories of medium-scale low-cost hydropower and dam</t>
  </si>
  <si>
    <t>Capital investment cost trajectories of medium-scale high-cost hydropower and dam</t>
  </si>
  <si>
    <t>Capital investment cost trajectories of small-scale low-cost hydropower and dam</t>
  </si>
  <si>
    <t>Capital investment cost trajectories of biomass subcritical steam turbine CHP plant</t>
  </si>
  <si>
    <t>Capital investment cost trajectories of gasified biomass CHP plant</t>
  </si>
  <si>
    <t>Capital investment cost trajectories of biomass-fired Organic Rankine Cycle</t>
  </si>
  <si>
    <t>Capital investment cost trajectories of anaerobic digestion plants</t>
  </si>
  <si>
    <t>Carbon Capture and Storage</t>
  </si>
  <si>
    <t>Input assumptions on learning rate method for pulverised coal plants with CCS, post-combustion</t>
  </si>
  <si>
    <t>Input assumptions on learning rate method for pulverised coal plants with CCS, oxyfuel</t>
  </si>
  <si>
    <t>Input assumptions on learning rate method for lignite IGCC plants with CCS, pre-combustion</t>
  </si>
  <si>
    <t>Input assumptions on learning rate method for coal IGCC plants with CCS, pre-combustion</t>
  </si>
  <si>
    <t xml:space="preserve">Input assumptions on learning rate method for natural gas combined cycle plants with CCS, post-combustion </t>
  </si>
  <si>
    <t>Learning rate method input assumptions for biomass IGCC plants with CCS, pre-combustion</t>
  </si>
  <si>
    <t>Global installed capacity</t>
  </si>
  <si>
    <t>Global capacity additions</t>
  </si>
  <si>
    <t>GW/year</t>
  </si>
  <si>
    <t>Learning rate</t>
  </si>
  <si>
    <t>Reference</t>
  </si>
  <si>
    <t>%</t>
  </si>
  <si>
    <t>High</t>
  </si>
  <si>
    <t>Low</t>
  </si>
  <si>
    <t>Lifetime</t>
  </si>
  <si>
    <t>Years</t>
  </si>
  <si>
    <r>
      <t>%</t>
    </r>
    <r>
      <rPr>
        <vertAlign val="subscript"/>
        <sz val="10"/>
        <color rgb="FF000000"/>
        <rFont val="Verdana"/>
        <family val="2"/>
      </rPr>
      <t>CAPEX</t>
    </r>
    <r>
      <rPr>
        <sz val="10"/>
        <color rgb="FF000000"/>
        <rFont val="Verdana"/>
        <family val="2"/>
      </rPr>
      <t xml:space="preserve"> </t>
    </r>
  </si>
  <si>
    <t>Hydropower</t>
  </si>
  <si>
    <t>Input assumptions on learning rate method for hydropower</t>
  </si>
  <si>
    <t>Global deployment</t>
  </si>
  <si>
    <t>Capital investment cost trajectories of small-scale high-cost hydropower and dam</t>
  </si>
  <si>
    <t>Capital investment cost trajectories of run-of-river plants</t>
  </si>
  <si>
    <t>Wind energy</t>
  </si>
  <si>
    <t>Input assumptions on learning rate method for onshore wind energy</t>
  </si>
  <si>
    <t>Input assumptions on learning rate method for offshore wind energy</t>
  </si>
  <si>
    <t>Capital investment cost trajectories of offshore wind turbines (monopole, medium distance to shore)</t>
  </si>
  <si>
    <t>Capital investment cost trajectories of offshore wind turbines (jacket, medium distance to shore)</t>
  </si>
  <si>
    <t>Capital investment cost trajectories of offshore wind turbines (floating, long distance to shore)</t>
  </si>
  <si>
    <t>Input assumptions on learning rate method for photovoltaics</t>
  </si>
  <si>
    <t xml:space="preserve"> - </t>
  </si>
  <si>
    <t>Solar thermal electricity</t>
  </si>
  <si>
    <t>Input assumptions on learning rate method for solar thermal electricity</t>
  </si>
  <si>
    <t>Geothermal energy</t>
  </si>
  <si>
    <t>Input assumptions on learning rate method for geothermal energy</t>
  </si>
  <si>
    <t>Ocean energy</t>
  </si>
  <si>
    <t>Input assumptions on learning rate method for ocean energy</t>
  </si>
  <si>
    <t>Biomass heat and power</t>
  </si>
  <si>
    <t>Input assumptions on learning rate method for biomass heat and power</t>
  </si>
  <si>
    <t>Tsiropoulos I, Tarvydas, D, Zucker, A, Cost development of low carbon energy technologies - Scenario-based cost trajectories to 2050, 2017 Edition, EUR 29034 EN, Publications Office of the European Union, Luxembourg, 2018, ISBN 978-92-79-77479-9, doi:10.2760/490059, JRC109894.</t>
  </si>
  <si>
    <t>P-RNW-WIN-OF02</t>
  </si>
  <si>
    <t>P-RNW-SOL-PV01</t>
  </si>
  <si>
    <t>P-RNW-SOL-PV02</t>
  </si>
  <si>
    <t>P-RNW-AB-BIO04</t>
  </si>
  <si>
    <t>ETRI2018</t>
  </si>
  <si>
    <t>*P-TH-SC-COA-CCS04</t>
  </si>
  <si>
    <t>*P-TH-IGCC-COA-CCS06</t>
  </si>
  <si>
    <t>Capital investment cost trajectories of biomass IGCC plants with CCS, pre-combustion</t>
  </si>
  <si>
    <t>Capital investment cost trajectories of natural gas combined cycle plants with CCS, post-combustion</t>
  </si>
  <si>
    <t>*P-TH-CCGT-GAS-CCS04</t>
  </si>
  <si>
    <t>Capital investment cost trajectories of pulverised coal plants with CCS, oxyfuel</t>
  </si>
  <si>
    <t>*P-TH-IGCC-PEA-CCS05</t>
  </si>
  <si>
    <t>*P-TH-SC-COA-CCS05</t>
  </si>
  <si>
    <t>ETRI2014</t>
  </si>
  <si>
    <t>P-RNW-SOL-CSP04</t>
  </si>
  <si>
    <t>PWRCO2S</t>
  </si>
  <si>
    <t>~FI_T: EUR18</t>
  </si>
  <si>
    <t>*Cost data Source</t>
  </si>
  <si>
    <t>*Effieiency Data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</si>
</sst>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 * #,##0_ ;_ * \-#,##0_ ;_ * &quot;-&quot;_ ;_ @_ "/>
    <numFmt numFmtId="43" formatCode="_ * #,##0.00_ ;_ * \-#,##0.00_ ;_ * &quot;-&quot;??_ ;_ @_ "/>
    <numFmt numFmtId="164" formatCode="\Te\x\t"/>
    <numFmt numFmtId="165" formatCode="0.0"/>
    <numFmt numFmtId="166" formatCode="_-* #,##0_-;\-* #,##0_-;_-* &quot;-&quot;_-;_-@_-"/>
    <numFmt numFmtId="167" formatCode="_-* #,##0.00_-;\-* #,##0.00_-;_-* &quot;-&quot;??_-;_-@_-"/>
    <numFmt numFmtId="168" formatCode="0.0%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#,##0;\-\ #,##0;_-\ &quot;- &quot;"/>
    <numFmt numFmtId="172" formatCode="_ &quot;kr&quot;\ * #,##0_ ;_ &quot;kr&quot;\ * \-#,##0_ ;_ &quot;kr&quot;\ * &quot;-&quot;_ ;_ @_ "/>
    <numFmt numFmtId="173" formatCode="_ &quot;kr&quot;\ * #,##0.00_ ;_ &quot;kr&quot;\ * \-#,##0.00_ ;_ &quot;kr&quot;\ * &quot;-&quot;??_ ;_ @_ "/>
    <numFmt numFmtId="174" formatCode="_([$€-2]* #,##0.00_);_([$€-2]* \(#,##0.00\);_([$€-2]* &quot;-&quot;??_)"/>
    <numFmt numFmtId="175" formatCode="\(##\);\(##\)"/>
    <numFmt numFmtId="176" formatCode="#,##0.0"/>
    <numFmt numFmtId="177" formatCode="_-&quot;€&quot;\ * #,##0.00_-;\-&quot;€&quot;\ * #,##0.00_-;_-&quot;€&quot;\ * &quot;-&quot;??_-;_-@_-"/>
    <numFmt numFmtId="178" formatCode="0.000"/>
    <numFmt numFmtId="179" formatCode="&quot;€&quot;#,##0"/>
    <numFmt numFmtId="180" formatCode="_-&quot;£&quot;* #,##0.00_-;\-&quot;£&quot;* #,##0.00_-;_-&quot;£&quot;* &quot;-&quot;??_-;_-@_-"/>
    <numFmt numFmtId="181" formatCode="&quot;$&quot;#,##0_);\(&quot;$&quot;#,##0\)"/>
    <numFmt numFmtId="182" formatCode="_(&quot;$&quot;* #,##0.00_);_(&quot;$&quot;* \(#,##0.00\);_(&quot;$&quot;* &quot;-&quot;??_);_(@_)"/>
    <numFmt numFmtId="183" formatCode="_-&quot;$&quot;* #,##0.00_-;\-&quot;$&quot;* #,##0.00_-;_-&quot;$&quot;* &quot;-&quot;??_-;_-@_-"/>
    <numFmt numFmtId="184" formatCode="General_)"/>
    <numFmt numFmtId="185" formatCode="_-* #,##0.00\ &quot;€&quot;_-;\-* #,##0.00\ &quot;€&quot;_-;_-* &quot;-&quot;??\ &quot;€&quot;_-;_-@_-"/>
    <numFmt numFmtId="186" formatCode="_-* #,##0.00\ _€_-;\-* #,##0.00\ _€_-;_-* &quot;-&quot;??\ _€_-;_-@_-"/>
    <numFmt numFmtId="187" formatCode="#,##0.0000"/>
    <numFmt numFmtId="188" formatCode="_-[$€]* #,##0.00_-;\-[$€]* #,##0.00_-;_-[$€]* &quot;-&quot;??_-;_-@_-"/>
    <numFmt numFmtId="189" formatCode="_-[$€-2]* #,##0.00_-;\-[$€-2]* #,##0.00_-;_-[$€-2]* &quot;-&quot;??_-"/>
    <numFmt numFmtId="190" formatCode="[&gt;0.5]#,##0;[&lt;-0.5]\-#,##0;\-"/>
    <numFmt numFmtId="191" formatCode="_-* #,##0\ _F_-;\-* #,##0\ _F_-;_-* &quot;-&quot;\ _F_-;_-@_-"/>
    <numFmt numFmtId="192" formatCode="_-* #,##0.00\ _F_-;\-* #,##0.00\ _F_-;_-* &quot;-&quot;??\ _F_-;_-@_-"/>
    <numFmt numFmtId="193" formatCode="_-* #,##0\ &quot;F&quot;_-;\-* #,##0\ &quot;F&quot;_-;_-* &quot;-&quot;\ &quot;F&quot;_-;_-@_-"/>
    <numFmt numFmtId="194" formatCode="_-* #,##0.00\ &quot;F&quot;_-;\-* #,##0.00\ &quot;F&quot;_-;_-* &quot;-&quot;??\ &quot;F&quot;_-;_-@_-"/>
    <numFmt numFmtId="195" formatCode="&quot; &quot;General"/>
    <numFmt numFmtId="196" formatCode="#,##0.0;\-#,##0.0;&quot;-&quot;"/>
    <numFmt numFmtId="197" formatCode="&quot;L.&quot;\ #,##0;[Red]\-&quot;L.&quot;\ #,##0"/>
  </numFmts>
  <fonts count="1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Calibri"/>
      <family val="2"/>
      <scheme val="minor"/>
    </font>
    <font>
      <b/>
      <sz val="10"/>
      <color indexed="12"/>
      <name val="Arial"/>
      <family val="2"/>
    </font>
    <font>
      <sz val="9"/>
      <name val="Calibri"/>
      <family val="3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Calibri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Calibri"/>
      <family val="2"/>
      <charset val="161"/>
      <scheme val="minor"/>
    </font>
    <font>
      <sz val="18"/>
      <color theme="3"/>
      <name val="Cambria"/>
      <family val="2"/>
      <scheme val="major"/>
    </font>
    <font>
      <sz val="11"/>
      <color rgb="FF006100"/>
      <name val="Calibri"/>
      <family val="2"/>
      <scheme val="minor"/>
    </font>
    <font>
      <sz val="11"/>
      <color rgb="FFFA7D00"/>
      <name val="Calibri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0"/>
      <name val="Arial Cyr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Calibri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Verdana"/>
      <family val="2"/>
    </font>
    <font>
      <sz val="10"/>
      <color rgb="FF000000"/>
      <name val="Verdana"/>
      <family val="2"/>
    </font>
    <font>
      <vertAlign val="subscript"/>
      <sz val="10"/>
      <color rgb="FF000000"/>
      <name val="Verdana"/>
      <family val="2"/>
    </font>
    <font>
      <sz val="10"/>
      <color theme="1"/>
      <name val="Verdana"/>
      <family val="2"/>
    </font>
    <font>
      <sz val="11"/>
      <color rgb="FF000000"/>
      <name val="Verdana"/>
      <family val="2"/>
    </font>
    <font>
      <vertAlign val="subscript"/>
      <sz val="11"/>
      <color rgb="FF000000"/>
      <name val="Verdana"/>
      <family val="2"/>
    </font>
    <font>
      <b/>
      <sz val="16"/>
      <color theme="1"/>
      <name val="Calibri"/>
      <family val="2"/>
      <scheme val="minor"/>
    </font>
    <font>
      <b/>
      <sz val="9"/>
      <color rgb="FFFFFFFF"/>
      <name val="Verdana"/>
      <family val="2"/>
    </font>
    <font>
      <sz val="9"/>
      <color rgb="FF000000"/>
      <name val="Verdana"/>
      <family val="2"/>
    </font>
    <font>
      <b/>
      <sz val="9"/>
      <color indexed="81"/>
      <name val="宋体"/>
      <charset val="1"/>
    </font>
  </fonts>
  <fills count="1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A5D5E2"/>
        <bgColor indexed="64"/>
      </patternFill>
    </fill>
    <fill>
      <patternFill patternType="solid">
        <fgColor rgb="FFD2EAF1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BCAA2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rgb="FFE36C0A"/>
        <bgColor indexed="64"/>
      </patternFill>
    </fill>
    <fill>
      <patternFill patternType="solid">
        <fgColor rgb="FF4F6228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6EED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A7BFDE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BFB1D0"/>
        <bgColor indexed="64"/>
      </patternFill>
    </fill>
    <fill>
      <patternFill patternType="solid">
        <fgColor rgb="FFDFD8E8"/>
        <bgColor indexed="64"/>
      </patternFill>
    </fill>
    <fill>
      <patternFill patternType="solid">
        <fgColor rgb="FFCDDDAC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DFA7A6"/>
        <bgColor indexed="64"/>
      </patternFill>
    </fill>
    <fill>
      <patternFill patternType="solid">
        <fgColor rgb="FFEFD3D2"/>
        <bgColor indexed="64"/>
      </patternFill>
    </fill>
  </fills>
  <borders count="7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thick">
        <color rgb="FFFFFFFF"/>
      </right>
      <top style="thick">
        <color rgb="FFFFFFFF"/>
      </top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/>
      <diagonal/>
    </border>
    <border>
      <left style="medium">
        <color rgb="FFFFFFFF"/>
      </left>
      <right style="thick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thick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/>
      <diagonal/>
    </border>
  </borders>
  <cellStyleXfs count="45230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6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67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72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73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70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75" fontId="85" fillId="0" borderId="0">
      <alignment horizontal="right"/>
    </xf>
    <xf numFmtId="0" fontId="83" fillId="0" borderId="0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67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67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67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67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59" fillId="57" borderId="21" applyNumberFormat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8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81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73" fillId="0" borderId="0" applyNumberFormat="0">
      <alignment horizontal="right"/>
    </xf>
    <xf numFmtId="182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81" fontId="104" fillId="0" borderId="0">
      <alignment vertical="center"/>
    </xf>
    <xf numFmtId="168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68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84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87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91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52" borderId="27" applyNumberFormat="0" applyFont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52" borderId="27" applyNumberFormat="0" applyFon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0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135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135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190" fontId="136" fillId="0" borderId="0">
      <alignment horizontal="left" vertical="center"/>
    </xf>
    <xf numFmtId="190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87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191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3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195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6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87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190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76" fontId="86" fillId="65" borderId="33">
      <alignment vertical="center"/>
    </xf>
    <xf numFmtId="176" fontId="86" fillId="65" borderId="33">
      <alignment vertical="center"/>
    </xf>
    <xf numFmtId="0" fontId="2" fillId="0" borderId="0"/>
    <xf numFmtId="176" fontId="86" fillId="65" borderId="33">
      <alignment vertical="center"/>
    </xf>
    <xf numFmtId="176" fontId="86" fillId="65" borderId="33">
      <alignment vertical="center"/>
    </xf>
    <xf numFmtId="0" fontId="2" fillId="0" borderId="0"/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0" fontId="2" fillId="0" borderId="0"/>
    <xf numFmtId="168" fontId="87" fillId="65" borderId="33">
      <alignment vertical="center"/>
    </xf>
    <xf numFmtId="168" fontId="87" fillId="65" borderId="33">
      <alignment vertical="center"/>
    </xf>
    <xf numFmtId="0" fontId="2" fillId="0" borderId="0"/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0" fontId="2" fillId="0" borderId="0"/>
    <xf numFmtId="176" fontId="88" fillId="66" borderId="33">
      <alignment vertical="center"/>
    </xf>
    <xf numFmtId="176" fontId="88" fillId="66" borderId="33">
      <alignment vertical="center"/>
    </xf>
    <xf numFmtId="0" fontId="2" fillId="0" borderId="0"/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197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22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64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64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64" fontId="6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164" fontId="8" fillId="4" borderId="2" xfId="0" applyNumberFormat="1" applyFont="1" applyFill="1" applyBorder="1" applyAlignment="1">
      <alignment horizontal="left" vertical="center" wrapText="1"/>
    </xf>
    <xf numFmtId="164" fontId="9" fillId="0" borderId="0" xfId="0" applyNumberFormat="1" applyFont="1" applyAlignment="1">
      <alignment vertical="center"/>
    </xf>
    <xf numFmtId="164" fontId="7" fillId="3" borderId="1" xfId="0" applyNumberFormat="1" applyFont="1" applyFill="1" applyBorder="1" applyAlignment="1">
      <alignment vertical="center"/>
    </xf>
    <xf numFmtId="164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64" fontId="14" fillId="0" borderId="0" xfId="0" applyNumberFormat="1" applyFont="1"/>
    <xf numFmtId="164" fontId="0" fillId="0" borderId="0" xfId="0" applyNumberFormat="1"/>
    <xf numFmtId="164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64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64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64" fontId="6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164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78" fontId="0" fillId="0" borderId="0" xfId="0" applyNumberFormat="1"/>
    <xf numFmtId="178" fontId="0" fillId="75" borderId="0" xfId="0" applyNumberFormat="1" applyFill="1" applyAlignment="1">
      <alignment wrapText="1"/>
    </xf>
    <xf numFmtId="178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79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78" fontId="96" fillId="0" borderId="0" xfId="0" applyNumberFormat="1" applyFont="1"/>
    <xf numFmtId="178" fontId="96" fillId="75" borderId="0" xfId="0" applyNumberFormat="1" applyFont="1" applyFill="1"/>
    <xf numFmtId="0" fontId="96" fillId="0" borderId="0" xfId="0" applyFont="1" applyAlignment="1">
      <alignment wrapText="1"/>
    </xf>
    <xf numFmtId="179" fontId="96" fillId="75" borderId="0" xfId="0" applyNumberFormat="1" applyFont="1" applyFill="1" applyAlignment="1">
      <alignment wrapText="1"/>
    </xf>
    <xf numFmtId="179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78" fontId="0" fillId="76" borderId="0" xfId="0" applyNumberFormat="1" applyFill="1"/>
    <xf numFmtId="178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79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78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65" fontId="0" fillId="7" borderId="6" xfId="0" applyNumberFormat="1" applyFill="1" applyBorder="1"/>
    <xf numFmtId="165" fontId="0" fillId="0" borderId="6" xfId="0" applyNumberFormat="1" applyBorder="1"/>
    <xf numFmtId="0" fontId="0" fillId="0" borderId="5" xfId="0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65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65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64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64" fontId="128" fillId="0" borderId="0" xfId="0" applyNumberFormat="1" applyFont="1" applyAlignment="1">
      <alignment vertical="center"/>
    </xf>
    <xf numFmtId="164" fontId="149" fillId="3" borderId="31" xfId="0" applyNumberFormat="1" applyFont="1" applyFill="1" applyBorder="1" applyAlignment="1">
      <alignment vertical="center"/>
    </xf>
    <xf numFmtId="164" fontId="149" fillId="3" borderId="7" xfId="0" applyNumberFormat="1" applyFont="1" applyFill="1" applyBorder="1" applyAlignment="1">
      <alignment vertical="center"/>
    </xf>
    <xf numFmtId="164" fontId="149" fillId="3" borderId="49" xfId="0" applyNumberFormat="1" applyFont="1" applyFill="1" applyBorder="1" applyAlignment="1">
      <alignment vertical="center"/>
    </xf>
    <xf numFmtId="0" fontId="150" fillId="0" borderId="0" xfId="0" applyFont="1"/>
    <xf numFmtId="0" fontId="151" fillId="92" borderId="60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center" vertical="center"/>
    </xf>
    <xf numFmtId="0" fontId="152" fillId="93" borderId="62" xfId="0" applyFont="1" applyFill="1" applyBorder="1" applyAlignment="1">
      <alignment horizontal="left" vertical="center"/>
    </xf>
    <xf numFmtId="0" fontId="152" fillId="93" borderId="62" xfId="0" applyFont="1" applyFill="1" applyBorder="1" applyAlignment="1">
      <alignment horizontal="center" vertical="center"/>
    </xf>
    <xf numFmtId="0" fontId="152" fillId="94" borderId="62" xfId="0" applyFont="1" applyFill="1" applyBorder="1" applyAlignment="1">
      <alignment horizontal="left" vertical="center"/>
    </xf>
    <xf numFmtId="0" fontId="152" fillId="94" borderId="62" xfId="0" applyFont="1" applyFill="1" applyBorder="1" applyAlignment="1">
      <alignment horizontal="center" vertical="center"/>
    </xf>
    <xf numFmtId="0" fontId="151" fillId="92" borderId="68" xfId="0" applyFont="1" applyFill="1" applyBorder="1" applyAlignment="1">
      <alignment horizontal="left" vertical="center"/>
    </xf>
    <xf numFmtId="9" fontId="152" fillId="94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center" vertical="center"/>
    </xf>
    <xf numFmtId="0" fontId="154" fillId="96" borderId="62" xfId="0" applyFont="1" applyFill="1" applyBorder="1" applyAlignment="1">
      <alignment horizontal="left" vertical="center"/>
    </xf>
    <xf numFmtId="0" fontId="154" fillId="96" borderId="62" xfId="0" applyFont="1" applyFill="1" applyBorder="1" applyAlignment="1">
      <alignment horizontal="center" vertical="center"/>
    </xf>
    <xf numFmtId="0" fontId="154" fillId="97" borderId="62" xfId="0" applyFont="1" applyFill="1" applyBorder="1" applyAlignment="1">
      <alignment horizontal="left" vertical="center"/>
    </xf>
    <xf numFmtId="0" fontId="154" fillId="97" borderId="62" xfId="0" applyFont="1" applyFill="1" applyBorder="1" applyAlignment="1">
      <alignment horizontal="center" vertical="center"/>
    </xf>
    <xf numFmtId="0" fontId="151" fillId="95" borderId="68" xfId="0" applyFont="1" applyFill="1" applyBorder="1" applyAlignment="1">
      <alignment horizontal="left" vertical="center"/>
    </xf>
    <xf numFmtId="0" fontId="155" fillId="97" borderId="62" xfId="0" applyFont="1" applyFill="1" applyBorder="1" applyAlignment="1">
      <alignment horizontal="left" vertical="center"/>
    </xf>
    <xf numFmtId="168" fontId="154" fillId="97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2" fillId="96" borderId="62" xfId="0" applyFont="1" applyFill="1" applyBorder="1" applyAlignment="1">
      <alignment horizontal="left" vertical="center"/>
    </xf>
    <xf numFmtId="0" fontId="152" fillId="96" borderId="62" xfId="0" applyFont="1" applyFill="1" applyBorder="1" applyAlignment="1">
      <alignment horizontal="center" vertical="center"/>
    </xf>
    <xf numFmtId="0" fontId="152" fillId="97" borderId="62" xfId="0" applyFont="1" applyFill="1" applyBorder="1" applyAlignment="1">
      <alignment horizontal="left" vertical="center"/>
    </xf>
    <xf numFmtId="0" fontId="152" fillId="97" borderId="62" xfId="0" applyFont="1" applyFill="1" applyBorder="1" applyAlignment="1">
      <alignment horizontal="center" vertical="center"/>
    </xf>
    <xf numFmtId="168" fontId="152" fillId="97" borderId="62" xfId="0" applyNumberFormat="1" applyFont="1" applyFill="1" applyBorder="1" applyAlignment="1">
      <alignment horizontal="center" vertical="center"/>
    </xf>
    <xf numFmtId="9" fontId="152" fillId="97" borderId="62" xfId="0" applyNumberFormat="1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left" vertical="center"/>
    </xf>
    <xf numFmtId="0" fontId="151" fillId="98" borderId="60" xfId="0" applyFont="1" applyFill="1" applyBorder="1" applyAlignment="1">
      <alignment horizontal="center" vertical="center"/>
    </xf>
    <xf numFmtId="0" fontId="152" fillId="95" borderId="62" xfId="0" applyFont="1" applyFill="1" applyBorder="1" applyAlignment="1">
      <alignment horizontal="left" vertical="center"/>
    </xf>
    <xf numFmtId="0" fontId="152" fillId="95" borderId="62" xfId="0" applyFont="1" applyFill="1" applyBorder="1" applyAlignment="1">
      <alignment horizontal="center" vertical="center"/>
    </xf>
    <xf numFmtId="0" fontId="151" fillId="98" borderId="68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center" vertical="center"/>
    </xf>
    <xf numFmtId="0" fontId="152" fillId="100" borderId="62" xfId="0" applyFont="1" applyFill="1" applyBorder="1" applyAlignment="1">
      <alignment horizontal="left" vertical="center"/>
    </xf>
    <xf numFmtId="0" fontId="152" fillId="100" borderId="62" xfId="0" applyFont="1" applyFill="1" applyBorder="1" applyAlignment="1">
      <alignment horizontal="center" vertical="center"/>
    </xf>
    <xf numFmtId="0" fontId="152" fillId="101" borderId="62" xfId="0" applyFont="1" applyFill="1" applyBorder="1" applyAlignment="1">
      <alignment horizontal="left" vertical="center"/>
    </xf>
    <xf numFmtId="0" fontId="152" fillId="101" borderId="62" xfId="0" applyFont="1" applyFill="1" applyBorder="1" applyAlignment="1">
      <alignment horizontal="center" vertical="center"/>
    </xf>
    <xf numFmtId="0" fontId="151" fillId="99" borderId="68" xfId="0" applyFont="1" applyFill="1" applyBorder="1" applyAlignment="1">
      <alignment horizontal="left" vertical="center"/>
    </xf>
    <xf numFmtId="9" fontId="152" fillId="101" borderId="62" xfId="0" applyNumberFormat="1" applyFont="1" applyFill="1" applyBorder="1" applyAlignment="1">
      <alignment horizontal="center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center" vertical="center"/>
    </xf>
    <xf numFmtId="0" fontId="152" fillId="103" borderId="62" xfId="0" applyFont="1" applyFill="1" applyBorder="1" applyAlignment="1">
      <alignment horizontal="left" vertical="center"/>
    </xf>
    <xf numFmtId="0" fontId="152" fillId="103" borderId="62" xfId="0" applyFont="1" applyFill="1" applyBorder="1" applyAlignment="1">
      <alignment horizontal="center" vertical="center"/>
    </xf>
    <xf numFmtId="0" fontId="152" fillId="104" borderId="62" xfId="0" applyFont="1" applyFill="1" applyBorder="1" applyAlignment="1">
      <alignment horizontal="left" vertical="center"/>
    </xf>
    <xf numFmtId="0" fontId="152" fillId="104" borderId="62" xfId="0" applyFont="1" applyFill="1" applyBorder="1" applyAlignment="1">
      <alignment horizontal="center" vertical="center"/>
    </xf>
    <xf numFmtId="0" fontId="151" fillId="102" borderId="68" xfId="0" applyFont="1" applyFill="1" applyBorder="1" applyAlignment="1">
      <alignment horizontal="left" vertical="center"/>
    </xf>
    <xf numFmtId="168" fontId="152" fillId="104" borderId="62" xfId="0" applyNumberFormat="1" applyFont="1" applyFill="1" applyBorder="1" applyAlignment="1">
      <alignment horizontal="center" vertical="center"/>
    </xf>
    <xf numFmtId="0" fontId="151" fillId="105" borderId="60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center" vertical="center"/>
    </xf>
    <xf numFmtId="0" fontId="152" fillId="106" borderId="62" xfId="0" applyFont="1" applyFill="1" applyBorder="1" applyAlignment="1">
      <alignment horizontal="left" vertical="center"/>
    </xf>
    <xf numFmtId="0" fontId="152" fillId="106" borderId="62" xfId="0" applyFont="1" applyFill="1" applyBorder="1" applyAlignment="1">
      <alignment horizontal="center" vertical="center"/>
    </xf>
    <xf numFmtId="0" fontId="152" fillId="107" borderId="62" xfId="0" applyFont="1" applyFill="1" applyBorder="1" applyAlignment="1">
      <alignment horizontal="left" vertical="center"/>
    </xf>
    <xf numFmtId="0" fontId="152" fillId="107" borderId="62" xfId="0" applyFont="1" applyFill="1" applyBorder="1" applyAlignment="1">
      <alignment horizontal="center" vertical="center"/>
    </xf>
    <xf numFmtId="0" fontId="151" fillId="105" borderId="68" xfId="0" applyFont="1" applyFill="1" applyBorder="1" applyAlignment="1">
      <alignment horizontal="left" vertical="center"/>
    </xf>
    <xf numFmtId="168" fontId="152" fillId="107" borderId="62" xfId="0" applyNumberFormat="1" applyFont="1" applyFill="1" applyBorder="1" applyAlignment="1">
      <alignment horizontal="center" vertical="center"/>
    </xf>
    <xf numFmtId="9" fontId="152" fillId="107" borderId="62" xfId="0" applyNumberFormat="1" applyFont="1" applyFill="1" applyBorder="1" applyAlignment="1">
      <alignment horizontal="center" vertical="center"/>
    </xf>
    <xf numFmtId="0" fontId="151" fillId="100" borderId="60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center" vertical="center"/>
    </xf>
    <xf numFmtId="0" fontId="152" fillId="108" borderId="62" xfId="0" applyFont="1" applyFill="1" applyBorder="1" applyAlignment="1">
      <alignment horizontal="left" vertical="center"/>
    </xf>
    <xf numFmtId="0" fontId="152" fillId="108" borderId="62" xfId="0" applyFont="1" applyFill="1" applyBorder="1" applyAlignment="1">
      <alignment horizontal="center" vertical="center"/>
    </xf>
    <xf numFmtId="0" fontId="151" fillId="100" borderId="68" xfId="0" applyFont="1" applyFill="1" applyBorder="1" applyAlignment="1">
      <alignment horizontal="left" vertical="center"/>
    </xf>
    <xf numFmtId="0" fontId="151" fillId="100" borderId="69" xfId="0" applyFont="1" applyFill="1" applyBorder="1" applyAlignment="1">
      <alignment horizontal="left" vertical="center"/>
    </xf>
    <xf numFmtId="0" fontId="157" fillId="0" borderId="0" xfId="0" applyFont="1"/>
    <xf numFmtId="0" fontId="151" fillId="109" borderId="60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0" borderId="62" xfId="0" applyFont="1" applyFill="1" applyBorder="1" applyAlignment="1">
      <alignment horizontal="left" vertical="center"/>
    </xf>
    <xf numFmtId="0" fontId="152" fillId="110" borderId="62" xfId="0" applyFont="1" applyFill="1" applyBorder="1" applyAlignment="1">
      <alignment horizontal="center" vertical="center"/>
    </xf>
    <xf numFmtId="165" fontId="152" fillId="110" borderId="62" xfId="0" applyNumberFormat="1" applyFont="1" applyFill="1" applyBorder="1" applyAlignment="1">
      <alignment horizontal="center" vertical="center"/>
    </xf>
    <xf numFmtId="0" fontId="159" fillId="110" borderId="62" xfId="0" applyFont="1" applyFill="1" applyBorder="1" applyAlignment="1">
      <alignment horizontal="left" vertical="center"/>
    </xf>
    <xf numFmtId="0" fontId="159" fillId="110" borderId="62" xfId="0" applyFont="1" applyFill="1" applyBorder="1" applyAlignment="1">
      <alignment horizontal="center" vertical="center"/>
    </xf>
    <xf numFmtId="1" fontId="159" fillId="110" borderId="62" xfId="0" applyNumberFormat="1" applyFont="1" applyFill="1" applyBorder="1" applyAlignment="1">
      <alignment horizontal="center" vertical="center"/>
    </xf>
    <xf numFmtId="2" fontId="159" fillId="110" borderId="62" xfId="0" applyNumberFormat="1" applyFont="1" applyFill="1" applyBorder="1" applyAlignment="1">
      <alignment horizontal="center" vertical="center"/>
    </xf>
    <xf numFmtId="165" fontId="159" fillId="110" borderId="62" xfId="0" applyNumberFormat="1" applyFont="1" applyFill="1" applyBorder="1" applyAlignment="1">
      <alignment horizontal="center" vertical="center"/>
    </xf>
    <xf numFmtId="0" fontId="159" fillId="111" borderId="62" xfId="0" applyFont="1" applyFill="1" applyBorder="1" applyAlignment="1">
      <alignment horizontal="left" vertical="center"/>
    </xf>
    <xf numFmtId="0" fontId="159" fillId="111" borderId="62" xfId="0" applyFont="1" applyFill="1" applyBorder="1" applyAlignment="1">
      <alignment horizontal="center" vertical="center"/>
    </xf>
    <xf numFmtId="165" fontId="159" fillId="111" borderId="62" xfId="0" applyNumberFormat="1" applyFont="1" applyFill="1" applyBorder="1" applyAlignment="1">
      <alignment horizontal="center" vertical="center"/>
    </xf>
    <xf numFmtId="168" fontId="159" fillId="111" borderId="62" xfId="1" applyNumberFormat="1" applyFont="1" applyFill="1" applyBorder="1" applyAlignment="1">
      <alignment horizontal="center" vertical="center"/>
    </xf>
    <xf numFmtId="168" fontId="159" fillId="110" borderId="62" xfId="1" applyNumberFormat="1" applyFont="1" applyFill="1" applyBorder="1" applyAlignment="1">
      <alignment horizontal="center" vertical="center"/>
    </xf>
    <xf numFmtId="0" fontId="158" fillId="109" borderId="68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1" borderId="62" xfId="0" applyFont="1" applyFill="1" applyBorder="1" applyAlignment="1">
      <alignment horizontal="left" vertical="center"/>
    </xf>
    <xf numFmtId="0" fontId="152" fillId="111" borderId="62" xfId="0" applyFont="1" applyFill="1" applyBorder="1" applyAlignment="1">
      <alignment horizontal="center" vertical="center"/>
    </xf>
    <xf numFmtId="0" fontId="151" fillId="109" borderId="68" xfId="0" applyFont="1" applyFill="1" applyBorder="1" applyAlignment="1">
      <alignment horizontal="left" vertical="center"/>
    </xf>
    <xf numFmtId="168" fontId="152" fillId="110" borderId="62" xfId="0" applyNumberFormat="1" applyFont="1" applyFill="1" applyBorder="1" applyAlignment="1">
      <alignment horizontal="center" vertical="center"/>
    </xf>
    <xf numFmtId="9" fontId="152" fillId="110" borderId="62" xfId="0" applyNumberFormat="1" applyFont="1" applyFill="1" applyBorder="1" applyAlignment="1">
      <alignment horizontal="center" vertical="center"/>
    </xf>
    <xf numFmtId="1" fontId="152" fillId="106" borderId="62" xfId="0" applyNumberFormat="1" applyFont="1" applyFill="1" applyBorder="1" applyAlignment="1">
      <alignment horizontal="center" vertical="center"/>
    </xf>
    <xf numFmtId="1" fontId="152" fillId="107" borderId="62" xfId="0" applyNumberFormat="1" applyFont="1" applyFill="1" applyBorder="1" applyAlignment="1">
      <alignment horizontal="center" vertical="center"/>
    </xf>
    <xf numFmtId="9" fontId="152" fillId="106" borderId="62" xfId="0" applyNumberFormat="1" applyFont="1" applyFill="1" applyBorder="1" applyAlignment="1">
      <alignment horizontal="center" vertical="center"/>
    </xf>
    <xf numFmtId="1" fontId="151" fillId="92" borderId="60" xfId="0" applyNumberFormat="1" applyFont="1" applyFill="1" applyBorder="1" applyAlignment="1">
      <alignment horizontal="center" vertical="center"/>
    </xf>
    <xf numFmtId="1" fontId="152" fillId="93" borderId="62" xfId="0" applyNumberFormat="1" applyFont="1" applyFill="1" applyBorder="1" applyAlignment="1">
      <alignment horizontal="center" vertical="center"/>
    </xf>
    <xf numFmtId="1" fontId="152" fillId="94" borderId="62" xfId="0" applyNumberFormat="1" applyFont="1" applyFill="1" applyBorder="1" applyAlignment="1">
      <alignment horizontal="center" vertical="center"/>
    </xf>
    <xf numFmtId="9" fontId="152" fillId="93" borderId="62" xfId="0" applyNumberFormat="1" applyFont="1" applyFill="1" applyBorder="1" applyAlignment="1">
      <alignment horizontal="center" vertical="center"/>
    </xf>
    <xf numFmtId="1" fontId="152" fillId="96" borderId="62" xfId="0" applyNumberFormat="1" applyFont="1" applyFill="1" applyBorder="1" applyAlignment="1">
      <alignment horizontal="center" vertical="center"/>
    </xf>
    <xf numFmtId="1" fontId="152" fillId="97" borderId="62" xfId="0" applyNumberFormat="1" applyFont="1" applyFill="1" applyBorder="1" applyAlignment="1">
      <alignment horizontal="center" vertical="center"/>
    </xf>
    <xf numFmtId="9" fontId="152" fillId="96" borderId="62" xfId="0" applyNumberFormat="1" applyFont="1" applyFill="1" applyBorder="1" applyAlignment="1">
      <alignment horizontal="center" vertical="center"/>
    </xf>
    <xf numFmtId="1" fontId="152" fillId="95" borderId="62" xfId="0" applyNumberFormat="1" applyFont="1" applyFill="1" applyBorder="1" applyAlignment="1">
      <alignment horizontal="center" vertical="center"/>
    </xf>
    <xf numFmtId="9" fontId="152" fillId="95" borderId="62" xfId="0" applyNumberFormat="1" applyFont="1" applyFill="1" applyBorder="1" applyAlignment="1">
      <alignment horizontal="center" vertical="center"/>
    </xf>
    <xf numFmtId="1" fontId="152" fillId="100" borderId="62" xfId="0" applyNumberFormat="1" applyFont="1" applyFill="1" applyBorder="1" applyAlignment="1">
      <alignment horizontal="center" vertical="center"/>
    </xf>
    <xf numFmtId="1" fontId="152" fillId="101" borderId="62" xfId="0" applyNumberFormat="1" applyFont="1" applyFill="1" applyBorder="1" applyAlignment="1">
      <alignment horizontal="center" vertical="center"/>
    </xf>
    <xf numFmtId="165" fontId="152" fillId="101" borderId="62" xfId="0" applyNumberFormat="1" applyFont="1" applyFill="1" applyBorder="1" applyAlignment="1">
      <alignment horizontal="center" vertical="center"/>
    </xf>
    <xf numFmtId="165" fontId="152" fillId="100" borderId="62" xfId="0" applyNumberFormat="1" applyFont="1" applyFill="1" applyBorder="1" applyAlignment="1">
      <alignment horizontal="center" vertical="center"/>
    </xf>
    <xf numFmtId="9" fontId="152" fillId="100" borderId="62" xfId="0" applyNumberFormat="1" applyFont="1" applyFill="1" applyBorder="1" applyAlignment="1">
      <alignment horizontal="center" vertical="center"/>
    </xf>
    <xf numFmtId="165" fontId="152" fillId="103" borderId="62" xfId="0" applyNumberFormat="1" applyFont="1" applyFill="1" applyBorder="1" applyAlignment="1">
      <alignment horizontal="center" vertical="center"/>
    </xf>
    <xf numFmtId="1" fontId="152" fillId="103" borderId="62" xfId="0" applyNumberFormat="1" applyFont="1" applyFill="1" applyBorder="1" applyAlignment="1">
      <alignment horizontal="center" vertical="center"/>
    </xf>
    <xf numFmtId="165" fontId="152" fillId="104" borderId="62" xfId="0" applyNumberFormat="1" applyFont="1" applyFill="1" applyBorder="1" applyAlignment="1">
      <alignment horizontal="center" vertical="center"/>
    </xf>
    <xf numFmtId="1" fontId="152" fillId="104" borderId="62" xfId="0" applyNumberFormat="1" applyFont="1" applyFill="1" applyBorder="1" applyAlignment="1">
      <alignment horizontal="center" vertical="center"/>
    </xf>
    <xf numFmtId="2" fontId="152" fillId="104" borderId="62" xfId="0" applyNumberFormat="1" applyFont="1" applyFill="1" applyBorder="1" applyAlignment="1">
      <alignment horizontal="center" vertical="center"/>
    </xf>
    <xf numFmtId="2" fontId="152" fillId="103" borderId="62" xfId="0" applyNumberFormat="1" applyFont="1" applyFill="1" applyBorder="1" applyAlignment="1">
      <alignment horizontal="center" vertical="center"/>
    </xf>
    <xf numFmtId="9" fontId="152" fillId="103" borderId="62" xfId="0" applyNumberFormat="1" applyFont="1" applyFill="1" applyBorder="1" applyAlignment="1">
      <alignment horizontal="center" vertical="center"/>
    </xf>
    <xf numFmtId="9" fontId="152" fillId="104" borderId="62" xfId="0" applyNumberFormat="1" applyFont="1" applyFill="1" applyBorder="1" applyAlignment="1">
      <alignment horizontal="center" vertical="center"/>
    </xf>
    <xf numFmtId="1" fontId="152" fillId="108" borderId="62" xfId="0" applyNumberFormat="1" applyFont="1" applyFill="1" applyBorder="1" applyAlignment="1">
      <alignment horizontal="center" vertical="center"/>
    </xf>
    <xf numFmtId="9" fontId="152" fillId="108" borderId="62" xfId="0" applyNumberFormat="1" applyFont="1" applyFill="1" applyBorder="1" applyAlignment="1">
      <alignment horizontal="center" vertical="center"/>
    </xf>
    <xf numFmtId="0" fontId="90" fillId="0" borderId="0" xfId="0" applyFont="1"/>
    <xf numFmtId="0" fontId="151" fillId="109" borderId="60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left" vertical="center"/>
    </xf>
    <xf numFmtId="0" fontId="151" fillId="105" borderId="0" xfId="0" applyFont="1" applyFill="1" applyBorder="1" applyAlignment="1">
      <alignment horizontal="left" vertical="center"/>
    </xf>
    <xf numFmtId="0" fontId="152" fillId="107" borderId="0" xfId="0" applyFont="1" applyFill="1" applyBorder="1" applyAlignment="1">
      <alignment horizontal="left" vertical="center"/>
    </xf>
    <xf numFmtId="168" fontId="152" fillId="107" borderId="0" xfId="0" applyNumberFormat="1" applyFont="1" applyFill="1" applyBorder="1" applyAlignment="1">
      <alignment horizontal="center" vertical="center"/>
    </xf>
    <xf numFmtId="0" fontId="152" fillId="93" borderId="63" xfId="0" applyFont="1" applyFill="1" applyBorder="1" applyAlignment="1">
      <alignment vertical="center"/>
    </xf>
    <xf numFmtId="0" fontId="152" fillId="93" borderId="65" xfId="0" applyFont="1" applyFill="1" applyBorder="1" applyAlignment="1">
      <alignment vertical="center"/>
    </xf>
    <xf numFmtId="0" fontId="152" fillId="93" borderId="67" xfId="0" applyFont="1" applyFill="1" applyBorder="1" applyAlignment="1">
      <alignment vertical="center"/>
    </xf>
    <xf numFmtId="0" fontId="152" fillId="108" borderId="63" xfId="0" applyFont="1" applyFill="1" applyBorder="1" applyAlignment="1">
      <alignment vertical="center"/>
    </xf>
    <xf numFmtId="0" fontId="152" fillId="96" borderId="63" xfId="0" applyFont="1" applyFill="1" applyBorder="1" applyAlignment="1">
      <alignment vertical="center"/>
    </xf>
    <xf numFmtId="0" fontId="154" fillId="96" borderId="63" xfId="0" applyFont="1" applyFill="1" applyBorder="1" applyAlignment="1">
      <alignment vertical="center"/>
    </xf>
    <xf numFmtId="0" fontId="152" fillId="100" borderId="63" xfId="0" applyFont="1" applyFill="1" applyBorder="1" applyAlignment="1">
      <alignment vertical="center"/>
    </xf>
    <xf numFmtId="0" fontId="152" fillId="95" borderId="63" xfId="0" applyFont="1" applyFill="1" applyBorder="1" applyAlignment="1">
      <alignment vertical="center"/>
    </xf>
    <xf numFmtId="0" fontId="152" fillId="103" borderId="63" xfId="0" applyFont="1" applyFill="1" applyBorder="1" applyAlignment="1">
      <alignment vertical="center"/>
    </xf>
    <xf numFmtId="0" fontId="152" fillId="106" borderId="63" xfId="0" applyFont="1" applyFill="1" applyBorder="1" applyAlignment="1">
      <alignment vertical="center"/>
    </xf>
    <xf numFmtId="0" fontId="152" fillId="110" borderId="63" xfId="0" applyFont="1" applyFill="1" applyBorder="1" applyAlignment="1">
      <alignment vertical="center"/>
    </xf>
    <xf numFmtId="0" fontId="152" fillId="110" borderId="65" xfId="0" applyFont="1" applyFill="1" applyBorder="1" applyAlignment="1">
      <alignment vertical="center"/>
    </xf>
    <xf numFmtId="0" fontId="152" fillId="110" borderId="67" xfId="0" applyFont="1" applyFill="1" applyBorder="1" applyAlignment="1">
      <alignment vertical="center"/>
    </xf>
    <xf numFmtId="0" fontId="47" fillId="0" borderId="0" xfId="0" applyFont="1"/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  <xf numFmtId="0" fontId="158" fillId="109" borderId="69" xfId="0" applyFont="1" applyFill="1" applyBorder="1" applyAlignment="1">
      <alignment horizontal="left" vertical="center" wrapText="1"/>
    </xf>
    <xf numFmtId="0" fontId="158" fillId="109" borderId="64" xfId="0" applyFont="1" applyFill="1" applyBorder="1" applyAlignment="1">
      <alignment horizontal="left" vertical="center" wrapText="1"/>
    </xf>
    <xf numFmtId="0" fontId="158" fillId="109" borderId="69" xfId="0" applyFont="1" applyFill="1" applyBorder="1" applyAlignment="1">
      <alignment horizontal="left" vertical="center"/>
    </xf>
    <xf numFmtId="0" fontId="158" fillId="109" borderId="64" xfId="0" applyFont="1" applyFill="1" applyBorder="1" applyAlignment="1">
      <alignment horizontal="left" vertical="center"/>
    </xf>
    <xf numFmtId="0" fontId="158" fillId="109" borderId="66" xfId="0" applyFont="1" applyFill="1" applyBorder="1" applyAlignment="1">
      <alignment horizontal="left" vertical="center"/>
    </xf>
    <xf numFmtId="0" fontId="151" fillId="109" borderId="59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left" vertical="center"/>
    </xf>
    <xf numFmtId="0" fontId="151" fillId="109" borderId="61" xfId="0" applyFont="1" applyFill="1" applyBorder="1" applyAlignment="1">
      <alignment horizontal="left" vertical="center" wrapText="1"/>
    </xf>
    <xf numFmtId="0" fontId="151" fillId="109" borderId="64" xfId="0" applyFont="1" applyFill="1" applyBorder="1" applyAlignment="1">
      <alignment horizontal="left" vertical="center" wrapText="1"/>
    </xf>
    <xf numFmtId="0" fontId="151" fillId="109" borderId="66" xfId="0" applyFont="1" applyFill="1" applyBorder="1" applyAlignment="1">
      <alignment horizontal="left" vertical="center" wrapText="1"/>
    </xf>
    <xf numFmtId="0" fontId="152" fillId="110" borderId="63" xfId="0" applyFont="1" applyFill="1" applyBorder="1" applyAlignment="1">
      <alignment horizontal="center" vertical="center"/>
    </xf>
    <xf numFmtId="0" fontId="152" fillId="110" borderId="65" xfId="0" applyFont="1" applyFill="1" applyBorder="1" applyAlignment="1">
      <alignment horizontal="center" vertical="center"/>
    </xf>
    <xf numFmtId="0" fontId="152" fillId="110" borderId="67" xfId="0" applyFont="1" applyFill="1" applyBorder="1" applyAlignment="1">
      <alignment horizontal="center" vertical="center"/>
    </xf>
    <xf numFmtId="0" fontId="158" fillId="109" borderId="63" xfId="0" applyFont="1" applyFill="1" applyBorder="1" applyAlignment="1">
      <alignment horizontal="left" vertical="center" wrapText="1"/>
    </xf>
    <xf numFmtId="0" fontId="158" fillId="109" borderId="65" xfId="0" applyFont="1" applyFill="1" applyBorder="1" applyAlignment="1">
      <alignment horizontal="left" vertical="center" wrapText="1"/>
    </xf>
    <xf numFmtId="0" fontId="151" fillId="109" borderId="59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center" vertical="center"/>
    </xf>
    <xf numFmtId="0" fontId="151" fillId="105" borderId="61" xfId="0" applyFont="1" applyFill="1" applyBorder="1" applyAlignment="1">
      <alignment horizontal="left" vertical="center" wrapText="1"/>
    </xf>
    <xf numFmtId="0" fontId="151" fillId="105" borderId="64" xfId="0" applyFont="1" applyFill="1" applyBorder="1" applyAlignment="1">
      <alignment horizontal="left" vertical="center" wrapText="1"/>
    </xf>
    <xf numFmtId="0" fontId="151" fillId="105" borderId="66" xfId="0" applyFont="1" applyFill="1" applyBorder="1" applyAlignment="1">
      <alignment horizontal="left" vertical="center" wrapText="1"/>
    </xf>
    <xf numFmtId="0" fontId="151" fillId="105" borderId="59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left" vertical="center"/>
    </xf>
    <xf numFmtId="0" fontId="151" fillId="100" borderId="59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left" vertical="center"/>
    </xf>
    <xf numFmtId="0" fontId="151" fillId="100" borderId="61" xfId="0" applyFont="1" applyFill="1" applyBorder="1" applyAlignment="1">
      <alignment horizontal="left" vertical="center" wrapText="1"/>
    </xf>
    <xf numFmtId="0" fontId="151" fillId="100" borderId="64" xfId="0" applyFont="1" applyFill="1" applyBorder="1" applyAlignment="1">
      <alignment horizontal="left" vertical="center" wrapText="1"/>
    </xf>
    <xf numFmtId="0" fontId="151" fillId="100" borderId="66" xfId="0" applyFont="1" applyFill="1" applyBorder="1" applyAlignment="1">
      <alignment horizontal="left" vertical="center" wrapText="1"/>
    </xf>
    <xf numFmtId="0" fontId="151" fillId="100" borderId="69" xfId="0" applyFont="1" applyFill="1" applyBorder="1" applyAlignment="1">
      <alignment horizontal="left" vertical="center" wrapText="1"/>
    </xf>
    <xf numFmtId="0" fontId="151" fillId="100" borderId="69" xfId="0" applyFont="1" applyFill="1" applyBorder="1" applyAlignment="1">
      <alignment horizontal="left" vertical="center"/>
    </xf>
    <xf numFmtId="0" fontId="151" fillId="100" borderId="64" xfId="0" applyFont="1" applyFill="1" applyBorder="1" applyAlignment="1">
      <alignment horizontal="left" vertical="center"/>
    </xf>
    <xf numFmtId="0" fontId="151" fillId="100" borderId="66" xfId="0" applyFont="1" applyFill="1" applyBorder="1" applyAlignment="1">
      <alignment horizontal="left" vertical="center"/>
    </xf>
    <xf numFmtId="0" fontId="151" fillId="105" borderId="69" xfId="0" applyFont="1" applyFill="1" applyBorder="1" applyAlignment="1">
      <alignment horizontal="left" vertical="center" wrapText="1"/>
    </xf>
    <xf numFmtId="0" fontId="151" fillId="105" borderId="69" xfId="0" applyFont="1" applyFill="1" applyBorder="1" applyAlignment="1">
      <alignment horizontal="left" vertical="center"/>
    </xf>
    <xf numFmtId="0" fontId="151" fillId="105" borderId="64" xfId="0" applyFont="1" applyFill="1" applyBorder="1" applyAlignment="1">
      <alignment horizontal="left" vertical="center"/>
    </xf>
    <xf numFmtId="0" fontId="151" fillId="105" borderId="66" xfId="0" applyFont="1" applyFill="1" applyBorder="1" applyAlignment="1">
      <alignment horizontal="left" vertical="center"/>
    </xf>
    <xf numFmtId="0" fontId="151" fillId="99" borderId="61" xfId="0" applyFont="1" applyFill="1" applyBorder="1" applyAlignment="1">
      <alignment horizontal="left" vertical="center" wrapText="1"/>
    </xf>
    <xf numFmtId="0" fontId="151" fillId="99" borderId="64" xfId="0" applyFont="1" applyFill="1" applyBorder="1" applyAlignment="1">
      <alignment horizontal="left" vertical="center" wrapText="1"/>
    </xf>
    <xf numFmtId="0" fontId="151" fillId="99" borderId="66" xfId="0" applyFont="1" applyFill="1" applyBorder="1" applyAlignment="1">
      <alignment horizontal="left" vertical="center" wrapText="1"/>
    </xf>
    <xf numFmtId="0" fontId="151" fillId="98" borderId="59" xfId="0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center" vertical="center"/>
    </xf>
    <xf numFmtId="0" fontId="151" fillId="98" borderId="61" xfId="0" applyFont="1" applyFill="1" applyBorder="1" applyAlignment="1">
      <alignment horizontal="left" vertical="center" wrapText="1"/>
    </xf>
    <xf numFmtId="0" fontId="151" fillId="98" borderId="64" xfId="0" applyFont="1" applyFill="1" applyBorder="1" applyAlignment="1">
      <alignment horizontal="left" vertical="center" wrapText="1"/>
    </xf>
    <xf numFmtId="0" fontId="151" fillId="98" borderId="66" xfId="0" applyFont="1" applyFill="1" applyBorder="1" applyAlignment="1">
      <alignment horizontal="left" vertical="center" wrapText="1"/>
    </xf>
    <xf numFmtId="0" fontId="151" fillId="102" borderId="59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1" xfId="0" applyFont="1" applyFill="1" applyBorder="1" applyAlignment="1">
      <alignment horizontal="left" vertical="center" wrapText="1"/>
    </xf>
    <xf numFmtId="0" fontId="151" fillId="102" borderId="64" xfId="0" applyFont="1" applyFill="1" applyBorder="1" applyAlignment="1">
      <alignment horizontal="left" vertical="center" wrapText="1"/>
    </xf>
    <xf numFmtId="0" fontId="151" fillId="102" borderId="66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/>
    </xf>
    <xf numFmtId="0" fontId="151" fillId="102" borderId="64" xfId="0" applyFont="1" applyFill="1" applyBorder="1" applyAlignment="1">
      <alignment horizontal="left" vertical="center"/>
    </xf>
    <xf numFmtId="0" fontId="151" fillId="102" borderId="66" xfId="0" applyFont="1" applyFill="1" applyBorder="1" applyAlignment="1">
      <alignment horizontal="left" vertical="center"/>
    </xf>
    <xf numFmtId="0" fontId="0" fillId="95" borderId="59" xfId="0" applyFill="1" applyBorder="1" applyAlignment="1">
      <alignment vertical="center"/>
    </xf>
    <xf numFmtId="0" fontId="0" fillId="95" borderId="60" xfId="0" applyFill="1" applyBorder="1" applyAlignment="1">
      <alignment vertical="center"/>
    </xf>
    <xf numFmtId="0" fontId="151" fillId="95" borderId="61" xfId="0" applyFont="1" applyFill="1" applyBorder="1" applyAlignment="1">
      <alignment horizontal="left" vertical="center" wrapText="1"/>
    </xf>
    <xf numFmtId="0" fontId="151" fillId="95" borderId="64" xfId="0" applyFont="1" applyFill="1" applyBorder="1" applyAlignment="1">
      <alignment horizontal="left" vertical="center" wrapText="1"/>
    </xf>
    <xf numFmtId="0" fontId="151" fillId="95" borderId="66" xfId="0" applyFont="1" applyFill="1" applyBorder="1" applyAlignment="1">
      <alignment horizontal="left" vertical="center" wrapText="1"/>
    </xf>
    <xf numFmtId="0" fontId="151" fillId="95" borderId="59" xfId="0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1" fillId="95" borderId="59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left" vertical="center"/>
    </xf>
    <xf numFmtId="0" fontId="151" fillId="99" borderId="59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9" xfId="0" applyFont="1" applyFill="1" applyBorder="1" applyAlignment="1">
      <alignment horizontal="left" vertical="center" wrapText="1"/>
    </xf>
    <xf numFmtId="0" fontId="151" fillId="99" borderId="69" xfId="0" applyFont="1" applyFill="1" applyBorder="1" applyAlignment="1">
      <alignment horizontal="left" vertical="center"/>
    </xf>
    <xf numFmtId="0" fontId="151" fillId="99" borderId="64" xfId="0" applyFont="1" applyFill="1" applyBorder="1" applyAlignment="1">
      <alignment horizontal="left" vertical="center"/>
    </xf>
    <xf numFmtId="0" fontId="151" fillId="99" borderId="66" xfId="0" applyFont="1" applyFill="1" applyBorder="1" applyAlignment="1">
      <alignment horizontal="left" vertical="center"/>
    </xf>
    <xf numFmtId="0" fontId="151" fillId="98" borderId="69" xfId="0" applyFont="1" applyFill="1" applyBorder="1" applyAlignment="1">
      <alignment horizontal="left" vertical="center" wrapText="1"/>
    </xf>
    <xf numFmtId="0" fontId="151" fillId="98" borderId="69" xfId="0" applyFont="1" applyFill="1" applyBorder="1" applyAlignment="1">
      <alignment horizontal="left" vertical="center"/>
    </xf>
    <xf numFmtId="0" fontId="151" fillId="98" borderId="64" xfId="0" applyFont="1" applyFill="1" applyBorder="1" applyAlignment="1">
      <alignment horizontal="left" vertical="center"/>
    </xf>
    <xf numFmtId="0" fontId="151" fillId="98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/>
    </xf>
    <xf numFmtId="0" fontId="151" fillId="95" borderId="64" xfId="0" applyFont="1" applyFill="1" applyBorder="1" applyAlignment="1">
      <alignment horizontal="left" vertical="center"/>
    </xf>
    <xf numFmtId="0" fontId="151" fillId="95" borderId="66" xfId="0" applyFont="1" applyFill="1" applyBorder="1" applyAlignment="1">
      <alignment horizontal="left" vertical="center"/>
    </xf>
    <xf numFmtId="0" fontId="151" fillId="92" borderId="59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left" vertical="center"/>
    </xf>
    <xf numFmtId="0" fontId="151" fillId="92" borderId="61" xfId="0" applyFont="1" applyFill="1" applyBorder="1" applyAlignment="1">
      <alignment horizontal="left" vertical="center" wrapText="1"/>
    </xf>
    <xf numFmtId="0" fontId="151" fillId="92" borderId="64" xfId="0" applyFont="1" applyFill="1" applyBorder="1" applyAlignment="1">
      <alignment horizontal="left" vertical="center" wrapText="1"/>
    </xf>
    <xf numFmtId="0" fontId="151" fillId="92" borderId="66" xfId="0" applyFont="1" applyFill="1" applyBorder="1" applyAlignment="1">
      <alignment horizontal="left" vertical="center" wrapText="1"/>
    </xf>
    <xf numFmtId="0" fontId="113" fillId="92" borderId="59" xfId="0" applyFont="1" applyFill="1" applyBorder="1" applyAlignment="1">
      <alignment vertical="center"/>
    </xf>
    <xf numFmtId="0" fontId="113" fillId="92" borderId="60" xfId="0" applyFont="1" applyFill="1" applyBorder="1" applyAlignment="1">
      <alignment vertical="center"/>
    </xf>
    <xf numFmtId="0" fontId="151" fillId="92" borderId="69" xfId="0" applyFont="1" applyFill="1" applyBorder="1" applyAlignment="1">
      <alignment horizontal="left" vertical="center" wrapText="1"/>
    </xf>
    <xf numFmtId="0" fontId="151" fillId="92" borderId="69" xfId="0" applyFont="1" applyFill="1" applyBorder="1" applyAlignment="1">
      <alignment horizontal="left" vertical="center"/>
    </xf>
    <xf numFmtId="0" fontId="151" fillId="92" borderId="64" xfId="0" applyFont="1" applyFill="1" applyBorder="1" applyAlignment="1">
      <alignment horizontal="left" vertical="center"/>
    </xf>
    <xf numFmtId="0" fontId="151" fillId="92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 wrapText="1"/>
    </xf>
  </cellXfs>
  <cellStyles count="45230"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a_Calc_Outputs" xfId="12468" xr:uid="{6A7306FE-49E7-4970-B2C0-1C862F952CF7}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eading" xfId="94" xr:uid="{2BBE969D-FB27-4E92-9668-CCBE5321AAFE}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百分比" xfId="1" builtinId="5"/>
    <cellStyle name="标题" xfId="3" builtinId="15" customBuiltin="1"/>
    <cellStyle name="标题 1" xfId="4" builtinId="16" customBuiltin="1"/>
    <cellStyle name="标题 2" xfId="5" builtinId="17" customBuiltin="1"/>
    <cellStyle name="标题 3" xfId="6" builtinId="18" customBuiltin="1"/>
    <cellStyle name="标题 4" xfId="7" builtinId="19" customBuiltin="1"/>
    <cellStyle name="差" xfId="9" builtinId="27" customBuiltin="1"/>
    <cellStyle name="常规" xfId="0" builtinId="0"/>
    <cellStyle name="好" xfId="8" builtinId="26" customBuiltin="1"/>
    <cellStyle name="汇总" xfId="18" builtinId="25" customBuiltin="1"/>
    <cellStyle name="计算" xfId="13" builtinId="22" customBuiltin="1"/>
    <cellStyle name="检查单元格" xfId="15" builtinId="23" customBuiltin="1"/>
    <cellStyle name="解释性文本" xfId="17" builtinId="53" customBuiltin="1"/>
    <cellStyle name="警告文本" xfId="16" builtinId="11" customBuiltin="1"/>
    <cellStyle name="链接单元格" xfId="14" builtinId="24" customBuiltin="1"/>
    <cellStyle name="适中" xfId="10" builtinId="28" customBuiltin="1"/>
    <cellStyle name="输出" xfId="12" builtinId="21" customBuiltin="1"/>
    <cellStyle name="输入" xfId="11" builtinId="20" customBuiltin="1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  <cellStyle name="着色 1" xfId="2" builtinId="29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D47"/>
  <sheetViews>
    <sheetView tabSelected="1" zoomScale="55" zoomScaleNormal="55" workbookViewId="0">
      <selection activeCell="C15" sqref="C15:C17"/>
    </sheetView>
  </sheetViews>
  <sheetFormatPr defaultColWidth="9.109375" defaultRowHeight="14.4"/>
  <cols>
    <col min="1" max="1" width="22.44140625" style="1" customWidth="1"/>
    <col min="2" max="2" width="15.33203125" style="119" customWidth="1"/>
    <col min="3" max="3" width="13.5546875" style="119" customWidth="1"/>
    <col min="4" max="4" width="75.21875" style="1" bestFit="1" customWidth="1"/>
    <col min="5" max="5" width="11.109375" style="1" customWidth="1"/>
    <col min="6" max="6" width="13.44140625" style="1" bestFit="1" customWidth="1"/>
    <col min="7" max="12" width="9.109375" style="1" customWidth="1"/>
    <col min="13" max="36" width="9.109375" style="1"/>
    <col min="37" max="37" width="3.44140625" style="1" customWidth="1"/>
    <col min="38" max="38" width="12.44140625" style="1" bestFit="1" customWidth="1"/>
    <col min="39" max="39" width="21.21875" style="1" bestFit="1" customWidth="1"/>
    <col min="40" max="40" width="117.44140625" style="1" bestFit="1" customWidth="1"/>
    <col min="41" max="42" width="9.109375" style="1"/>
    <col min="43" max="43" width="12.21875" style="1" bestFit="1" customWidth="1"/>
    <col min="44" max="44" width="10.21875" style="1" bestFit="1" customWidth="1"/>
    <col min="45" max="16384" width="9.109375" style="1"/>
  </cols>
  <sheetData>
    <row r="1" spans="1:49" ht="23.4">
      <c r="A1" s="17" t="s">
        <v>87</v>
      </c>
      <c r="B1" s="17"/>
      <c r="C1" s="17"/>
      <c r="D1" s="18"/>
    </row>
    <row r="2" spans="1:49">
      <c r="A2" s="2" t="s">
        <v>129</v>
      </c>
      <c r="B2" s="187"/>
      <c r="C2" s="187"/>
      <c r="D2" s="2"/>
      <c r="E2" s="2"/>
      <c r="F2" s="3"/>
      <c r="G2" s="3"/>
      <c r="H2" s="3"/>
      <c r="I2" s="3"/>
      <c r="J2" s="3"/>
      <c r="K2" s="3"/>
      <c r="L2" s="4"/>
      <c r="M2" s="4"/>
      <c r="N2" s="4"/>
      <c r="O2" s="4"/>
      <c r="P2" s="4"/>
      <c r="Q2" s="4"/>
      <c r="R2" s="2"/>
      <c r="S2" s="2"/>
      <c r="T2" s="2"/>
      <c r="U2" s="2"/>
      <c r="W2" s="2"/>
      <c r="X2" s="2"/>
      <c r="Y2" s="2"/>
      <c r="AA2" s="2"/>
      <c r="AB2" s="2"/>
    </row>
    <row r="3" spans="1:49">
      <c r="A3" s="2"/>
      <c r="B3" s="187"/>
      <c r="C3" s="187"/>
      <c r="D3" s="2"/>
      <c r="E3" s="2"/>
      <c r="F3" s="5" t="s">
        <v>2938</v>
      </c>
      <c r="G3" s="3"/>
      <c r="H3" s="3"/>
      <c r="I3" s="3"/>
      <c r="J3" s="3"/>
      <c r="K3" s="3"/>
      <c r="L3" s="4"/>
      <c r="M3" s="4"/>
      <c r="N3" s="4"/>
      <c r="O3" s="4"/>
      <c r="P3" s="4"/>
      <c r="Q3" s="4"/>
      <c r="R3" s="2"/>
      <c r="S3" s="2"/>
      <c r="T3" s="2"/>
      <c r="U3" s="2"/>
      <c r="W3" s="2"/>
      <c r="X3" s="2"/>
      <c r="Y3" s="2"/>
      <c r="AA3" s="2"/>
      <c r="AB3" s="2"/>
      <c r="AL3" s="5" t="s">
        <v>37</v>
      </c>
      <c r="AM3" s="11"/>
      <c r="AN3" s="12"/>
      <c r="AO3" s="12"/>
      <c r="AP3" s="12"/>
      <c r="AQ3" s="12"/>
      <c r="AR3" s="12"/>
      <c r="AS3" s="12"/>
    </row>
    <row r="4" spans="1:49" ht="27.6">
      <c r="A4" s="6" t="s">
        <v>17</v>
      </c>
      <c r="B4" s="7" t="s">
        <v>2939</v>
      </c>
      <c r="C4" s="107" t="s">
        <v>2940</v>
      </c>
      <c r="D4" s="7" t="s">
        <v>18</v>
      </c>
      <c r="E4" s="6" t="s">
        <v>19</v>
      </c>
      <c r="F4" s="6" t="s">
        <v>20</v>
      </c>
      <c r="G4" s="8" t="s">
        <v>75</v>
      </c>
      <c r="H4" s="8" t="s">
        <v>76</v>
      </c>
      <c r="I4" s="8" t="s">
        <v>77</v>
      </c>
      <c r="J4" s="8" t="s">
        <v>78</v>
      </c>
      <c r="K4" s="8" t="s">
        <v>79</v>
      </c>
      <c r="L4" s="9" t="s">
        <v>31</v>
      </c>
      <c r="M4" s="9" t="s">
        <v>21</v>
      </c>
      <c r="N4" s="9" t="s">
        <v>22</v>
      </c>
      <c r="O4" s="9" t="s">
        <v>23</v>
      </c>
      <c r="P4" s="9" t="s">
        <v>66</v>
      </c>
      <c r="Q4" s="9" t="s">
        <v>67</v>
      </c>
      <c r="R4" s="9" t="s">
        <v>24</v>
      </c>
      <c r="S4" s="9" t="s">
        <v>25</v>
      </c>
      <c r="T4" s="9" t="s">
        <v>26</v>
      </c>
      <c r="U4" s="9" t="s">
        <v>68</v>
      </c>
      <c r="V4" s="9" t="s">
        <v>69</v>
      </c>
      <c r="W4" s="9" t="s">
        <v>27</v>
      </c>
      <c r="X4" s="9" t="s">
        <v>28</v>
      </c>
      <c r="Y4" s="9" t="s">
        <v>29</v>
      </c>
      <c r="Z4" s="9" t="s">
        <v>70</v>
      </c>
      <c r="AA4" s="9" t="s">
        <v>71</v>
      </c>
      <c r="AB4" s="9" t="s">
        <v>30</v>
      </c>
      <c r="AC4" s="9" t="s">
        <v>72</v>
      </c>
      <c r="AD4" s="9" t="s">
        <v>73</v>
      </c>
      <c r="AE4" s="9" t="s">
        <v>32</v>
      </c>
      <c r="AF4" s="9" t="s">
        <v>133</v>
      </c>
      <c r="AG4" s="9" t="s">
        <v>134</v>
      </c>
      <c r="AH4" s="9" t="s">
        <v>135</v>
      </c>
      <c r="AI4" s="9" t="s">
        <v>136</v>
      </c>
      <c r="AJ4" s="9" t="s">
        <v>137</v>
      </c>
      <c r="AL4" s="7" t="s">
        <v>38</v>
      </c>
      <c r="AM4" s="7" t="s">
        <v>17</v>
      </c>
      <c r="AN4" s="7" t="s">
        <v>39</v>
      </c>
      <c r="AO4" s="7" t="s">
        <v>40</v>
      </c>
      <c r="AP4" s="7" t="s">
        <v>41</v>
      </c>
      <c r="AQ4" s="7" t="s">
        <v>42</v>
      </c>
      <c r="AR4" s="7" t="s">
        <v>43</v>
      </c>
      <c r="AS4" s="7" t="s">
        <v>44</v>
      </c>
    </row>
    <row r="5" spans="1:49" ht="38.25" customHeight="1">
      <c r="A5" s="26" t="s">
        <v>33</v>
      </c>
      <c r="B5" s="114"/>
      <c r="C5" s="114"/>
      <c r="D5" s="26" t="s">
        <v>34</v>
      </c>
      <c r="E5" s="26" t="s">
        <v>35</v>
      </c>
      <c r="F5" s="26" t="s">
        <v>36</v>
      </c>
      <c r="G5" s="27" t="s">
        <v>80</v>
      </c>
      <c r="H5" s="27"/>
      <c r="I5" s="27"/>
      <c r="J5" s="27"/>
      <c r="K5" s="27"/>
      <c r="L5" s="28"/>
      <c r="M5" s="19" t="s">
        <v>89</v>
      </c>
      <c r="N5" s="28"/>
      <c r="O5" s="28"/>
      <c r="P5" s="28"/>
      <c r="Q5" s="28"/>
      <c r="R5" s="19" t="s">
        <v>90</v>
      </c>
      <c r="S5" s="28"/>
      <c r="T5" s="28"/>
      <c r="U5" s="28"/>
      <c r="V5" s="28"/>
      <c r="W5" s="38" t="s">
        <v>91</v>
      </c>
      <c r="X5" s="38"/>
      <c r="Y5" s="38"/>
      <c r="Z5" s="38"/>
      <c r="AA5" s="38"/>
      <c r="AB5" s="332" t="s">
        <v>74</v>
      </c>
      <c r="AC5" s="332"/>
      <c r="AD5" s="332"/>
      <c r="AE5" s="28"/>
      <c r="AF5" s="37" t="s">
        <v>1</v>
      </c>
      <c r="AG5" s="37"/>
      <c r="AH5" s="37"/>
      <c r="AI5" s="37"/>
      <c r="AJ5" s="37"/>
      <c r="AL5" s="13" t="s">
        <v>45</v>
      </c>
      <c r="AM5" s="13" t="s">
        <v>46</v>
      </c>
      <c r="AN5" s="13" t="s">
        <v>34</v>
      </c>
      <c r="AO5" s="13" t="s">
        <v>47</v>
      </c>
      <c r="AP5" s="13" t="s">
        <v>48</v>
      </c>
      <c r="AQ5" s="13" t="s">
        <v>86</v>
      </c>
      <c r="AR5" s="13" t="s">
        <v>49</v>
      </c>
      <c r="AS5" s="13" t="s">
        <v>50</v>
      </c>
    </row>
    <row r="6" spans="1:49">
      <c r="A6" s="29" t="s">
        <v>2801</v>
      </c>
      <c r="B6" s="93" t="s">
        <v>2926</v>
      </c>
      <c r="C6" s="93"/>
      <c r="D6" s="30" t="str">
        <f>"PWR "&amp;AW6&amp;" new"</f>
        <v>PWR Offshore wind new</v>
      </c>
      <c r="E6" s="30" t="s">
        <v>2820</v>
      </c>
      <c r="F6" s="29" t="s">
        <v>82</v>
      </c>
      <c r="G6" s="31">
        <v>1</v>
      </c>
      <c r="H6" s="31"/>
      <c r="I6" s="31"/>
      <c r="J6" s="31"/>
      <c r="K6" s="31"/>
      <c r="L6" s="32">
        <v>2018</v>
      </c>
      <c r="M6" s="34">
        <f>VLOOKUP($A6,ETRI_Cost!$A:$I,5,FALSE)</f>
        <v>3500</v>
      </c>
      <c r="N6" s="34">
        <f>VLOOKUP($A6,ETRI_Cost!$A:$I,6,FALSE)</f>
        <v>2870</v>
      </c>
      <c r="O6" s="34">
        <f>VLOOKUP($A6,ETRI_Cost!$A:$I,7,FALSE)</f>
        <v>2570</v>
      </c>
      <c r="P6" s="34">
        <f>VLOOKUP($A6,ETRI_Cost!$A:$I,8,FALSE)</f>
        <v>2430</v>
      </c>
      <c r="Q6" s="34">
        <f>VLOOKUP($A6,ETRI_Cost!$A:$I,9,FALSE)</f>
        <v>2330</v>
      </c>
      <c r="R6" s="39">
        <v>128.38999999999999</v>
      </c>
      <c r="S6" s="39">
        <v>92.16</v>
      </c>
      <c r="T6" s="39">
        <v>77.400000000000006</v>
      </c>
      <c r="U6" s="39">
        <v>66.64</v>
      </c>
      <c r="V6" s="39">
        <v>52.44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32">
        <v>20</v>
      </c>
      <c r="AC6" s="32">
        <v>25</v>
      </c>
      <c r="AD6" s="32">
        <v>30</v>
      </c>
      <c r="AE6" s="33">
        <v>31.536000000000001</v>
      </c>
      <c r="AF6" s="31">
        <v>0.5</v>
      </c>
      <c r="AG6" s="31">
        <v>0.55000000000000004</v>
      </c>
      <c r="AH6" s="31">
        <v>0.6</v>
      </c>
      <c r="AI6" s="31">
        <v>0.65</v>
      </c>
      <c r="AJ6" s="31">
        <v>0.65</v>
      </c>
      <c r="AL6" s="41" t="s">
        <v>84</v>
      </c>
      <c r="AM6" s="1" t="str">
        <f t="shared" ref="AM6:AM33" si="0">A6</f>
        <v>P-RNW-WIN-OF02</v>
      </c>
      <c r="AN6" s="10" t="str">
        <f t="shared" ref="AN6:AN33" si="1">D6</f>
        <v>PWR Offshore wind new</v>
      </c>
      <c r="AO6" s="1" t="s">
        <v>85</v>
      </c>
      <c r="AP6" s="1" t="s">
        <v>2</v>
      </c>
      <c r="AQ6" s="40" t="s">
        <v>92</v>
      </c>
      <c r="AR6" s="89" t="s">
        <v>82</v>
      </c>
      <c r="AS6" s="23"/>
      <c r="AW6" s="29" t="s">
        <v>88</v>
      </c>
    </row>
    <row r="7" spans="1:49">
      <c r="A7" s="29" t="s">
        <v>2775</v>
      </c>
      <c r="B7" s="93" t="s">
        <v>2926</v>
      </c>
      <c r="C7" s="93"/>
      <c r="D7" s="30" t="str">
        <f t="shared" ref="D7:D38" si="2">"PWR "&amp;AW7&amp;" new"</f>
        <v>PWR Commercial solar PV system 0.1-2 MW new</v>
      </c>
      <c r="E7" s="35" t="s">
        <v>2821</v>
      </c>
      <c r="F7" s="29" t="s">
        <v>83</v>
      </c>
      <c r="G7" s="31">
        <v>1</v>
      </c>
      <c r="H7" s="94"/>
      <c r="I7" s="94"/>
      <c r="J7" s="94"/>
      <c r="K7" s="94"/>
      <c r="L7" s="32">
        <v>2018</v>
      </c>
      <c r="M7" s="34">
        <f>VLOOKUP($A7,ETRI_Cost!$A:$I,5,FALSE)</f>
        <v>1140</v>
      </c>
      <c r="N7" s="34">
        <f>VLOOKUP($A7,ETRI_Cost!$A:$I,6,FALSE)</f>
        <v>880</v>
      </c>
      <c r="O7" s="34">
        <f>VLOOKUP($A7,ETRI_Cost!$A:$I,7,FALSE)</f>
        <v>670</v>
      </c>
      <c r="P7" s="34">
        <f>VLOOKUP($A7,ETRI_Cost!$A:$I,8,FALSE)</f>
        <v>510</v>
      </c>
      <c r="Q7" s="34">
        <f>VLOOKUP($A7,ETRI_Cost!$A:$I,9,FALSE)</f>
        <v>410</v>
      </c>
      <c r="R7" s="39">
        <v>27.5</v>
      </c>
      <c r="S7" s="39">
        <v>22.5</v>
      </c>
      <c r="T7" s="39">
        <v>20.25</v>
      </c>
      <c r="U7" s="39">
        <v>19</v>
      </c>
      <c r="V7" s="39">
        <v>18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32">
        <v>25</v>
      </c>
      <c r="AC7" s="32"/>
      <c r="AD7" s="32"/>
      <c r="AE7" s="33">
        <v>31.536000000000001</v>
      </c>
      <c r="AF7" s="31">
        <v>0.17</v>
      </c>
      <c r="AG7" s="31">
        <v>0.17</v>
      </c>
      <c r="AH7" s="31">
        <v>0.17</v>
      </c>
      <c r="AI7" s="31">
        <v>0.17</v>
      </c>
      <c r="AJ7" s="31">
        <v>0.17</v>
      </c>
      <c r="AL7" s="41" t="s">
        <v>84</v>
      </c>
      <c r="AM7" s="1" t="str">
        <f t="shared" si="0"/>
        <v>P-RNW-SOL-PV01</v>
      </c>
      <c r="AN7" s="10" t="str">
        <f t="shared" si="1"/>
        <v>PWR Commercial solar PV system 0.1-2 MW new</v>
      </c>
      <c r="AO7" s="1" t="s">
        <v>85</v>
      </c>
      <c r="AP7" s="1" t="s">
        <v>2</v>
      </c>
      <c r="AQ7" s="40" t="s">
        <v>92</v>
      </c>
      <c r="AR7" s="89" t="s">
        <v>83</v>
      </c>
      <c r="AS7" s="23"/>
      <c r="AW7" s="29" t="s">
        <v>3</v>
      </c>
    </row>
    <row r="8" spans="1:49">
      <c r="A8" s="93" t="s">
        <v>2774</v>
      </c>
      <c r="B8" s="93" t="s">
        <v>2926</v>
      </c>
      <c r="C8" s="93"/>
      <c r="D8" s="30" t="str">
        <f t="shared" si="2"/>
        <v>PWR Commercial solar PV &gt;2 MW without tracking new</v>
      </c>
      <c r="E8" s="35" t="s">
        <v>2821</v>
      </c>
      <c r="F8" s="29" t="s">
        <v>82</v>
      </c>
      <c r="G8" s="94">
        <v>1</v>
      </c>
      <c r="H8" s="94"/>
      <c r="I8" s="94"/>
      <c r="J8" s="94"/>
      <c r="K8" s="94"/>
      <c r="L8" s="32">
        <v>2018</v>
      </c>
      <c r="M8" s="34">
        <f>VLOOKUP($A8,ETRI_Cost!$A:$I,5,FALSE)</f>
        <v>1020</v>
      </c>
      <c r="N8" s="34">
        <f>VLOOKUP($A8,ETRI_Cost!$A:$I,6,FALSE)</f>
        <v>790</v>
      </c>
      <c r="O8" s="34">
        <f>VLOOKUP($A8,ETRI_Cost!$A:$I,7,FALSE)</f>
        <v>600</v>
      </c>
      <c r="P8" s="34">
        <f>VLOOKUP($A8,ETRI_Cost!$A:$I,8,FALSE)</f>
        <v>450</v>
      </c>
      <c r="Q8" s="34">
        <f>VLOOKUP($A8,ETRI_Cost!$A:$I,9,FALSE)</f>
        <v>370</v>
      </c>
      <c r="R8" s="39">
        <v>16.66</v>
      </c>
      <c r="S8" s="39">
        <v>13.6</v>
      </c>
      <c r="T8" s="39">
        <v>10.88</v>
      </c>
      <c r="U8" s="39">
        <v>9.86</v>
      </c>
      <c r="V8" s="39">
        <v>8.84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32">
        <v>25</v>
      </c>
      <c r="AC8" s="32"/>
      <c r="AD8" s="32"/>
      <c r="AE8" s="33">
        <v>31.536000000000001</v>
      </c>
      <c r="AF8" s="31">
        <v>0.17</v>
      </c>
      <c r="AG8" s="31">
        <v>0.17</v>
      </c>
      <c r="AH8" s="31">
        <v>0.17</v>
      </c>
      <c r="AI8" s="31">
        <v>0.17</v>
      </c>
      <c r="AJ8" s="31">
        <v>0.17</v>
      </c>
      <c r="AL8" s="41" t="s">
        <v>84</v>
      </c>
      <c r="AM8" s="1" t="str">
        <f t="shared" si="0"/>
        <v>P-RNW-SOL-PV02</v>
      </c>
      <c r="AN8" s="10" t="str">
        <f t="shared" si="1"/>
        <v>PWR Commercial solar PV &gt;2 MW without tracking new</v>
      </c>
      <c r="AO8" s="1" t="s">
        <v>85</v>
      </c>
      <c r="AP8" s="1" t="s">
        <v>2</v>
      </c>
      <c r="AQ8" s="40" t="s">
        <v>92</v>
      </c>
      <c r="AR8" s="89" t="s">
        <v>82</v>
      </c>
      <c r="AS8" s="23"/>
      <c r="AW8" s="29" t="s">
        <v>4</v>
      </c>
    </row>
    <row r="9" spans="1:49">
      <c r="A9" s="93" t="s">
        <v>2776</v>
      </c>
      <c r="B9" s="93" t="s">
        <v>2926</v>
      </c>
      <c r="C9" s="93"/>
      <c r="D9" s="30" t="str">
        <f t="shared" si="2"/>
        <v>PWR Commercial solar PV &gt;2 MW with tracking new</v>
      </c>
      <c r="E9" s="35" t="s">
        <v>2821</v>
      </c>
      <c r="F9" s="29" t="s">
        <v>82</v>
      </c>
      <c r="G9" s="94">
        <v>1</v>
      </c>
      <c r="H9" s="94"/>
      <c r="I9" s="94"/>
      <c r="J9" s="94"/>
      <c r="K9" s="94"/>
      <c r="L9" s="32">
        <v>2018</v>
      </c>
      <c r="M9" s="34">
        <f>VLOOKUP($A9,ETRI_Cost!$A:$I,5,FALSE)</f>
        <v>1120</v>
      </c>
      <c r="N9" s="34">
        <f>VLOOKUP($A9,ETRI_Cost!$A:$I,6,FALSE)</f>
        <v>860</v>
      </c>
      <c r="O9" s="34">
        <f>VLOOKUP($A9,ETRI_Cost!$A:$I,7,FALSE)</f>
        <v>650</v>
      </c>
      <c r="P9" s="34">
        <f>VLOOKUP($A9,ETRI_Cost!$A:$I,8,FALSE)</f>
        <v>500</v>
      </c>
      <c r="Q9" s="34">
        <f>VLOOKUP($A9,ETRI_Cost!$A:$I,9,FALSE)</f>
        <v>410</v>
      </c>
      <c r="R9" s="39">
        <v>21.75</v>
      </c>
      <c r="S9" s="39">
        <v>16.5</v>
      </c>
      <c r="T9" s="39">
        <v>13.35</v>
      </c>
      <c r="U9" s="39">
        <v>11.85</v>
      </c>
      <c r="V9" s="39">
        <v>10.65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32">
        <v>25</v>
      </c>
      <c r="AC9" s="32"/>
      <c r="AD9" s="32"/>
      <c r="AE9" s="33">
        <v>31.536000000000001</v>
      </c>
      <c r="AF9" s="31">
        <v>0.21</v>
      </c>
      <c r="AG9" s="31">
        <v>0.21</v>
      </c>
      <c r="AH9" s="31">
        <v>0.21</v>
      </c>
      <c r="AI9" s="31">
        <v>0.21</v>
      </c>
      <c r="AJ9" s="31">
        <v>0.21</v>
      </c>
      <c r="AL9" s="41" t="s">
        <v>84</v>
      </c>
      <c r="AM9" s="1" t="str">
        <f t="shared" si="0"/>
        <v>P-RNW-SOL-PV03</v>
      </c>
      <c r="AN9" s="10" t="str">
        <f t="shared" si="1"/>
        <v>PWR Commercial solar PV &gt;2 MW with tracking new</v>
      </c>
      <c r="AO9" s="1" t="s">
        <v>85</v>
      </c>
      <c r="AP9" s="1" t="s">
        <v>2</v>
      </c>
      <c r="AQ9" s="40" t="s">
        <v>92</v>
      </c>
      <c r="AR9" s="89" t="s">
        <v>82</v>
      </c>
      <c r="AS9" s="23"/>
      <c r="AW9" s="29" t="s">
        <v>5</v>
      </c>
    </row>
    <row r="10" spans="1:49">
      <c r="A10" s="93" t="s">
        <v>2936</v>
      </c>
      <c r="B10" s="93" t="s">
        <v>2935</v>
      </c>
      <c r="C10" s="93"/>
      <c r="D10" s="30" t="str">
        <f t="shared" si="2"/>
        <v>PWR Solar thermal electricity power plants without thermal storage (power/heat=0.38) new</v>
      </c>
      <c r="E10" s="35" t="s">
        <v>2821</v>
      </c>
      <c r="F10" s="29" t="s">
        <v>82</v>
      </c>
      <c r="G10" s="31">
        <v>0.36</v>
      </c>
      <c r="H10" s="31"/>
      <c r="I10" s="31"/>
      <c r="J10" s="31"/>
      <c r="K10" s="31"/>
      <c r="L10" s="32">
        <v>2018</v>
      </c>
      <c r="M10" s="34">
        <v>5600</v>
      </c>
      <c r="N10" s="34">
        <v>4500</v>
      </c>
      <c r="O10" s="34">
        <v>3800</v>
      </c>
      <c r="P10" s="34">
        <v>3500</v>
      </c>
      <c r="Q10" s="32">
        <v>3400</v>
      </c>
      <c r="R10" s="39">
        <v>224</v>
      </c>
      <c r="S10" s="39">
        <v>180</v>
      </c>
      <c r="T10" s="39">
        <v>152</v>
      </c>
      <c r="U10" s="39">
        <v>140</v>
      </c>
      <c r="V10" s="39">
        <v>136</v>
      </c>
      <c r="W10" s="59">
        <v>0.44800000000000001</v>
      </c>
      <c r="X10" s="59">
        <v>0.36</v>
      </c>
      <c r="Y10" s="59">
        <v>0.30399999999999999</v>
      </c>
      <c r="Z10" s="59">
        <v>0.28000000000000003</v>
      </c>
      <c r="AA10" s="59">
        <v>0.27200000000000002</v>
      </c>
      <c r="AB10" s="32">
        <v>30</v>
      </c>
      <c r="AC10" s="32"/>
      <c r="AD10" s="32"/>
      <c r="AE10" s="33">
        <v>31.536000000000001</v>
      </c>
      <c r="AF10" s="31">
        <v>0.42</v>
      </c>
      <c r="AG10" s="31">
        <v>0.42</v>
      </c>
      <c r="AH10" s="31">
        <v>0.42</v>
      </c>
      <c r="AI10" s="31">
        <v>0.42</v>
      </c>
      <c r="AJ10" s="31">
        <v>0.42</v>
      </c>
      <c r="AL10" s="41" t="s">
        <v>84</v>
      </c>
      <c r="AM10" s="1" t="str">
        <f t="shared" si="0"/>
        <v>P-RNW-SOL-CSP04</v>
      </c>
      <c r="AN10" s="10" t="str">
        <f t="shared" si="1"/>
        <v>PWR Solar thermal electricity power plants without thermal storage (power/heat=0.38) new</v>
      </c>
      <c r="AO10" s="1" t="s">
        <v>85</v>
      </c>
      <c r="AP10" s="1" t="s">
        <v>2</v>
      </c>
      <c r="AQ10" s="40" t="s">
        <v>92</v>
      </c>
      <c r="AR10" s="89" t="s">
        <v>82</v>
      </c>
      <c r="AS10" s="23"/>
      <c r="AW10" s="29" t="s">
        <v>81</v>
      </c>
    </row>
    <row r="11" spans="1:49">
      <c r="A11" s="29" t="s">
        <v>2777</v>
      </c>
      <c r="B11" s="93" t="s">
        <v>2926</v>
      </c>
      <c r="C11" s="93"/>
      <c r="D11" s="30" t="str">
        <f t="shared" si="2"/>
        <v>PWR Hydropower dam and reservoir, &gt;100 MW new</v>
      </c>
      <c r="E11" s="36" t="s">
        <v>2822</v>
      </c>
      <c r="F11" s="29" t="s">
        <v>82</v>
      </c>
      <c r="G11" s="31">
        <v>1</v>
      </c>
      <c r="H11" s="31"/>
      <c r="I11" s="31"/>
      <c r="J11" s="31"/>
      <c r="K11" s="31"/>
      <c r="L11" s="32">
        <v>2018</v>
      </c>
      <c r="M11" s="34">
        <f>VLOOKUP($A11,ETRI_Cost!$A:$I,5,FALSE)</f>
        <v>3500</v>
      </c>
      <c r="N11" s="34">
        <f>VLOOKUP($A11,ETRI_Cost!$A:$I,6,FALSE)</f>
        <v>3500</v>
      </c>
      <c r="O11" s="34">
        <f>VLOOKUP($A11,ETRI_Cost!$A:$I,7,FALSE)</f>
        <v>3490</v>
      </c>
      <c r="P11" s="34">
        <f>VLOOKUP($A11,ETRI_Cost!$A:$I,8,FALSE)</f>
        <v>3480</v>
      </c>
      <c r="Q11" s="34">
        <f>VLOOKUP($A11,ETRI_Cost!$A:$I,9,FALSE)</f>
        <v>3470</v>
      </c>
      <c r="R11" s="39">
        <v>22</v>
      </c>
      <c r="S11" s="39">
        <v>22</v>
      </c>
      <c r="T11" s="39">
        <v>22</v>
      </c>
      <c r="U11" s="39">
        <v>22</v>
      </c>
      <c r="V11" s="39">
        <v>22</v>
      </c>
      <c r="W11" s="59">
        <v>6.6000000000000003E-2</v>
      </c>
      <c r="X11" s="59">
        <v>6.6000000000000003E-2</v>
      </c>
      <c r="Y11" s="59">
        <v>6.6000000000000003E-2</v>
      </c>
      <c r="Z11" s="59">
        <v>6.6000000000000003E-2</v>
      </c>
      <c r="AA11" s="59">
        <v>6.6000000000000003E-2</v>
      </c>
      <c r="AB11" s="32">
        <v>60</v>
      </c>
      <c r="AC11" s="32"/>
      <c r="AD11" s="32"/>
      <c r="AE11" s="33">
        <v>31.536000000000001</v>
      </c>
      <c r="AF11" s="31">
        <v>0.35</v>
      </c>
      <c r="AG11" s="31">
        <v>0.35</v>
      </c>
      <c r="AH11" s="31">
        <v>0.35</v>
      </c>
      <c r="AI11" s="31">
        <v>0.35</v>
      </c>
      <c r="AJ11" s="31">
        <v>0.35</v>
      </c>
      <c r="AL11" s="41" t="s">
        <v>84</v>
      </c>
      <c r="AM11" s="1" t="str">
        <f t="shared" si="0"/>
        <v>P-RNW-HYD-DAM01</v>
      </c>
      <c r="AN11" s="10" t="str">
        <f t="shared" si="1"/>
        <v>PWR Hydropower dam and reservoir, &gt;100 MW new</v>
      </c>
      <c r="AO11" s="1" t="s">
        <v>85</v>
      </c>
      <c r="AP11" s="1" t="s">
        <v>2</v>
      </c>
      <c r="AQ11" s="40" t="s">
        <v>92</v>
      </c>
      <c r="AR11" s="89" t="s">
        <v>82</v>
      </c>
      <c r="AS11" s="23"/>
      <c r="AW11" s="29" t="s">
        <v>6</v>
      </c>
    </row>
    <row r="12" spans="1:49">
      <c r="A12" s="93" t="s">
        <v>2778</v>
      </c>
      <c r="B12" s="93" t="s">
        <v>2926</v>
      </c>
      <c r="C12" s="93"/>
      <c r="D12" s="30" t="str">
        <f t="shared" si="2"/>
        <v>PWR Hydropower dam and reservoir, 10-100 MW new</v>
      </c>
      <c r="E12" s="36" t="s">
        <v>2822</v>
      </c>
      <c r="F12" s="29" t="s">
        <v>82</v>
      </c>
      <c r="G12" s="31">
        <v>1</v>
      </c>
      <c r="H12" s="31"/>
      <c r="I12" s="31"/>
      <c r="J12" s="31"/>
      <c r="K12" s="31"/>
      <c r="L12" s="32">
        <v>2018</v>
      </c>
      <c r="M12" s="34">
        <f>VLOOKUP($A12,ETRI_Cost!$A:$I,5,FALSE)</f>
        <v>4000</v>
      </c>
      <c r="N12" s="34">
        <f>VLOOKUP($A12,ETRI_Cost!$A:$I,6,FALSE)</f>
        <v>4000</v>
      </c>
      <c r="O12" s="34">
        <f>VLOOKUP($A12,ETRI_Cost!$A:$I,7,FALSE)</f>
        <v>3980</v>
      </c>
      <c r="P12" s="34">
        <f>VLOOKUP($A12,ETRI_Cost!$A:$I,8,FALSE)</f>
        <v>3970</v>
      </c>
      <c r="Q12" s="34">
        <f>VLOOKUP($A12,ETRI_Cost!$A:$I,9,FALSE)</f>
        <v>3970</v>
      </c>
      <c r="R12" s="39">
        <v>49.5</v>
      </c>
      <c r="S12" s="39">
        <v>50.4</v>
      </c>
      <c r="T12" s="39">
        <v>50.55</v>
      </c>
      <c r="U12" s="39">
        <v>50.55</v>
      </c>
      <c r="V12" s="39">
        <v>50.55</v>
      </c>
      <c r="W12" s="59">
        <v>0.16500000000000001</v>
      </c>
      <c r="X12" s="59">
        <v>0.16800000000000001</v>
      </c>
      <c r="Y12" s="59">
        <v>0.16850000000000001</v>
      </c>
      <c r="Z12" s="59">
        <v>0.16850000000000001</v>
      </c>
      <c r="AA12" s="59">
        <v>0.16850000000000001</v>
      </c>
      <c r="AB12" s="32">
        <v>60</v>
      </c>
      <c r="AC12" s="32"/>
      <c r="AD12" s="32"/>
      <c r="AE12" s="33">
        <v>31.536000000000001</v>
      </c>
      <c r="AF12" s="31">
        <v>0.4</v>
      </c>
      <c r="AG12" s="31">
        <v>0.4</v>
      </c>
      <c r="AH12" s="31">
        <v>0.4</v>
      </c>
      <c r="AI12" s="31">
        <v>0.4</v>
      </c>
      <c r="AJ12" s="31">
        <v>0.4</v>
      </c>
      <c r="AL12" s="41" t="s">
        <v>84</v>
      </c>
      <c r="AM12" s="1" t="str">
        <f t="shared" si="0"/>
        <v>P-RNW-HYD-DAM02</v>
      </c>
      <c r="AN12" s="10" t="str">
        <f t="shared" si="1"/>
        <v>PWR Hydropower dam and reservoir, 10-100 MW new</v>
      </c>
      <c r="AO12" s="1" t="s">
        <v>85</v>
      </c>
      <c r="AP12" s="1" t="s">
        <v>2</v>
      </c>
      <c r="AQ12" s="40" t="s">
        <v>92</v>
      </c>
      <c r="AR12" s="89" t="s">
        <v>82</v>
      </c>
      <c r="AS12" s="23"/>
      <c r="AW12" s="29" t="s">
        <v>7</v>
      </c>
    </row>
    <row r="13" spans="1:49">
      <c r="A13" s="93" t="s">
        <v>2779</v>
      </c>
      <c r="B13" s="93" t="s">
        <v>2926</v>
      </c>
      <c r="C13" s="93"/>
      <c r="D13" s="30" t="str">
        <f t="shared" si="2"/>
        <v>PWR Hydropower dam and reservoir, &lt;10 MW new</v>
      </c>
      <c r="E13" s="36" t="s">
        <v>2822</v>
      </c>
      <c r="F13" s="29" t="s">
        <v>82</v>
      </c>
      <c r="G13" s="31">
        <v>1</v>
      </c>
      <c r="H13" s="31"/>
      <c r="I13" s="31"/>
      <c r="J13" s="31"/>
      <c r="K13" s="31"/>
      <c r="L13" s="32">
        <v>2018</v>
      </c>
      <c r="M13" s="34">
        <f>VLOOKUP($A13,ETRI_Cost!$A:$I,5,FALSE)</f>
        <v>5000</v>
      </c>
      <c r="N13" s="34">
        <f>VLOOKUP($A13,ETRI_Cost!$A:$I,6,FALSE)</f>
        <v>5000</v>
      </c>
      <c r="O13" s="34">
        <f>VLOOKUP($A13,ETRI_Cost!$A:$I,7,FALSE)</f>
        <v>4980</v>
      </c>
      <c r="P13" s="34">
        <f>VLOOKUP($A13,ETRI_Cost!$A:$I,8,FALSE)</f>
        <v>4970</v>
      </c>
      <c r="Q13" s="34">
        <f>VLOOKUP($A13,ETRI_Cost!$A:$I,9,FALSE)</f>
        <v>4960</v>
      </c>
      <c r="R13" s="39">
        <v>66</v>
      </c>
      <c r="S13" s="39">
        <v>67.2</v>
      </c>
      <c r="T13" s="39">
        <v>67.5</v>
      </c>
      <c r="U13" s="39">
        <v>67.5</v>
      </c>
      <c r="V13" s="39">
        <v>67.5</v>
      </c>
      <c r="W13" s="59">
        <v>0.22</v>
      </c>
      <c r="X13" s="59">
        <v>0.224</v>
      </c>
      <c r="Y13" s="59">
        <v>0.22500000000000001</v>
      </c>
      <c r="Z13" s="59">
        <v>0.22500000000000001</v>
      </c>
      <c r="AA13" s="59">
        <v>0.22500000000000001</v>
      </c>
      <c r="AB13" s="32">
        <v>60</v>
      </c>
      <c r="AC13" s="32"/>
      <c r="AD13" s="32"/>
      <c r="AE13" s="33">
        <v>31.536000000000001</v>
      </c>
      <c r="AF13" s="31">
        <v>0.37</v>
      </c>
      <c r="AG13" s="31">
        <v>0.37</v>
      </c>
      <c r="AH13" s="31">
        <v>0.37</v>
      </c>
      <c r="AI13" s="31">
        <v>0.37</v>
      </c>
      <c r="AJ13" s="31">
        <v>0.37</v>
      </c>
      <c r="AL13" s="41" t="s">
        <v>84</v>
      </c>
      <c r="AM13" s="1" t="str">
        <f t="shared" si="0"/>
        <v>P-RNW-HYD-DAM03</v>
      </c>
      <c r="AN13" s="10" t="str">
        <f t="shared" si="1"/>
        <v>PWR Hydropower dam and reservoir, &lt;10 MW new</v>
      </c>
      <c r="AO13" s="1" t="s">
        <v>85</v>
      </c>
      <c r="AP13" s="1" t="s">
        <v>2</v>
      </c>
      <c r="AQ13" s="40" t="s">
        <v>92</v>
      </c>
      <c r="AR13" s="89" t="s">
        <v>82</v>
      </c>
      <c r="AS13" s="23"/>
      <c r="AW13" s="29" t="s">
        <v>8</v>
      </c>
    </row>
    <row r="14" spans="1:49">
      <c r="A14" s="93" t="s">
        <v>2780</v>
      </c>
      <c r="B14" s="93" t="s">
        <v>2926</v>
      </c>
      <c r="C14" s="93"/>
      <c r="D14" s="30" t="str">
        <f t="shared" si="2"/>
        <v>PWR Hydropower run-of-a-river new</v>
      </c>
      <c r="E14" s="36" t="s">
        <v>2822</v>
      </c>
      <c r="F14" s="29" t="s">
        <v>83</v>
      </c>
      <c r="G14" s="31">
        <v>1</v>
      </c>
      <c r="H14" s="31"/>
      <c r="I14" s="31"/>
      <c r="J14" s="31"/>
      <c r="K14" s="31"/>
      <c r="L14" s="32">
        <v>2018</v>
      </c>
      <c r="M14" s="34">
        <f>VLOOKUP($A14,ETRI_Cost!$A:$I,5,FALSE)</f>
        <v>3000</v>
      </c>
      <c r="N14" s="34">
        <f>VLOOKUP($A14,ETRI_Cost!$A:$I,6,FALSE)</f>
        <v>3000</v>
      </c>
      <c r="O14" s="34">
        <f>VLOOKUP($A14,ETRI_Cost!$A:$I,7,FALSE)</f>
        <v>2990</v>
      </c>
      <c r="P14" s="34">
        <f>VLOOKUP($A14,ETRI_Cost!$A:$I,8,FALSE)</f>
        <v>2980</v>
      </c>
      <c r="Q14" s="34">
        <f>VLOOKUP($A14,ETRI_Cost!$A:$I,9,FALSE)</f>
        <v>2970</v>
      </c>
      <c r="R14" s="39">
        <v>82.5</v>
      </c>
      <c r="S14" s="39">
        <v>84</v>
      </c>
      <c r="T14" s="39">
        <v>84.3</v>
      </c>
      <c r="U14" s="39">
        <v>84.3</v>
      </c>
      <c r="V14" s="39">
        <v>84.3</v>
      </c>
      <c r="W14" s="59">
        <v>0.27500000000000002</v>
      </c>
      <c r="X14" s="59">
        <v>0.28000000000000003</v>
      </c>
      <c r="Y14" s="59">
        <v>0.28100000000000003</v>
      </c>
      <c r="Z14" s="59">
        <v>0.28100000000000003</v>
      </c>
      <c r="AA14" s="59">
        <v>0.28100000000000003</v>
      </c>
      <c r="AB14" s="32">
        <v>60</v>
      </c>
      <c r="AC14" s="32"/>
      <c r="AD14" s="32"/>
      <c r="AE14" s="33">
        <v>31.536000000000001</v>
      </c>
      <c r="AF14" s="31">
        <v>0.37</v>
      </c>
      <c r="AG14" s="31">
        <v>0.37</v>
      </c>
      <c r="AH14" s="31">
        <v>0.37</v>
      </c>
      <c r="AI14" s="31">
        <v>0.37</v>
      </c>
      <c r="AJ14" s="31">
        <v>0.37</v>
      </c>
      <c r="AL14" s="41" t="s">
        <v>84</v>
      </c>
      <c r="AM14" s="1" t="str">
        <f t="shared" si="0"/>
        <v>P-RNW-HYD-ROR04</v>
      </c>
      <c r="AN14" s="10" t="str">
        <f t="shared" si="1"/>
        <v>PWR Hydropower run-of-a-river new</v>
      </c>
      <c r="AO14" s="1" t="s">
        <v>85</v>
      </c>
      <c r="AP14" s="1" t="s">
        <v>2</v>
      </c>
      <c r="AQ14" s="40" t="s">
        <v>92</v>
      </c>
      <c r="AR14" s="89" t="s">
        <v>83</v>
      </c>
      <c r="AS14" s="23"/>
      <c r="AW14" s="29" t="s">
        <v>9</v>
      </c>
    </row>
    <row r="15" spans="1:49">
      <c r="A15" s="93" t="s">
        <v>2781</v>
      </c>
      <c r="B15" s="93" t="s">
        <v>2926</v>
      </c>
      <c r="C15" s="93" t="s">
        <v>2935</v>
      </c>
      <c r="D15" s="30" t="str">
        <f t="shared" si="2"/>
        <v>PWR Flash power plant extracting fluid from hydrothermal system at 2.5 km depth new</v>
      </c>
      <c r="E15" s="30" t="s">
        <v>2823</v>
      </c>
      <c r="F15" s="29" t="s">
        <v>82</v>
      </c>
      <c r="G15" s="31">
        <v>0.1</v>
      </c>
      <c r="H15" s="94">
        <v>0.1</v>
      </c>
      <c r="I15" s="94">
        <v>0.1</v>
      </c>
      <c r="J15" s="94">
        <v>0.1</v>
      </c>
      <c r="K15" s="94">
        <v>0.1</v>
      </c>
      <c r="L15" s="32">
        <v>2018</v>
      </c>
      <c r="M15" s="34">
        <f>VLOOKUP($A15,ETRI_Cost!$A:$I,5,FALSE)</f>
        <v>3540</v>
      </c>
      <c r="N15" s="34">
        <f>VLOOKUP($A15,ETRI_Cost!$A:$I,6,FALSE)</f>
        <v>3350</v>
      </c>
      <c r="O15" s="34">
        <f>VLOOKUP($A15,ETRI_Cost!$A:$I,7,FALSE)</f>
        <v>3150</v>
      </c>
      <c r="P15" s="34">
        <f>VLOOKUP($A15,ETRI_Cost!$A:$I,8,FALSE)</f>
        <v>3020</v>
      </c>
      <c r="Q15" s="34">
        <f>VLOOKUP($A15,ETRI_Cost!$A:$I,9,FALSE)</f>
        <v>2910</v>
      </c>
      <c r="R15" s="39">
        <v>77.419999999999987</v>
      </c>
      <c r="S15" s="39">
        <v>79.52</v>
      </c>
      <c r="T15" s="39">
        <v>80.459999999999994</v>
      </c>
      <c r="U15" s="39">
        <v>80.400000000000006</v>
      </c>
      <c r="V15" s="39">
        <v>79.420000000000016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32">
        <v>30</v>
      </c>
      <c r="AC15" s="32"/>
      <c r="AD15" s="32"/>
      <c r="AE15" s="33">
        <v>31.536000000000001</v>
      </c>
      <c r="AF15" s="31">
        <v>0.95</v>
      </c>
      <c r="AG15" s="31">
        <v>0.95</v>
      </c>
      <c r="AH15" s="31">
        <v>0.95</v>
      </c>
      <c r="AI15" s="31">
        <v>0.95</v>
      </c>
      <c r="AJ15" s="31">
        <v>0.95</v>
      </c>
      <c r="AL15" s="41" t="s">
        <v>84</v>
      </c>
      <c r="AM15" s="1" t="str">
        <f t="shared" si="0"/>
        <v>P-RNW-GEO01</v>
      </c>
      <c r="AN15" s="10" t="str">
        <f t="shared" si="1"/>
        <v>PWR Flash power plant extracting fluid from hydrothermal system at 2.5 km depth new</v>
      </c>
      <c r="AO15" s="1" t="s">
        <v>85</v>
      </c>
      <c r="AP15" s="1" t="s">
        <v>2</v>
      </c>
      <c r="AQ15" s="40" t="s">
        <v>92</v>
      </c>
      <c r="AR15" s="89" t="s">
        <v>82</v>
      </c>
      <c r="AS15" s="23"/>
      <c r="AW15" s="29" t="s">
        <v>10</v>
      </c>
    </row>
    <row r="16" spans="1:49">
      <c r="A16" s="93" t="s">
        <v>2782</v>
      </c>
      <c r="B16" s="93" t="s">
        <v>2926</v>
      </c>
      <c r="C16" s="93" t="s">
        <v>2935</v>
      </c>
      <c r="D16" s="30" t="str">
        <f t="shared" si="2"/>
        <v>PWR Organic Rankine Cycle hydrothermal system. new</v>
      </c>
      <c r="E16" s="30" t="s">
        <v>2823</v>
      </c>
      <c r="F16" s="29" t="s">
        <v>82</v>
      </c>
      <c r="G16" s="94">
        <v>0.1</v>
      </c>
      <c r="H16" s="94">
        <v>0.1</v>
      </c>
      <c r="I16" s="94">
        <v>0.1</v>
      </c>
      <c r="J16" s="94">
        <v>0.1</v>
      </c>
      <c r="K16" s="94">
        <v>0.1</v>
      </c>
      <c r="L16" s="32">
        <v>2018</v>
      </c>
      <c r="M16" s="34">
        <f>VLOOKUP($A16,ETRI_Cost!$A:$I,5,FALSE)</f>
        <v>6970</v>
      </c>
      <c r="N16" s="34">
        <f>VLOOKUP($A16,ETRI_Cost!$A:$I,6,FALSE)</f>
        <v>6600</v>
      </c>
      <c r="O16" s="34">
        <f>VLOOKUP($A16,ETRI_Cost!$A:$I,7,FALSE)</f>
        <v>6190</v>
      </c>
      <c r="P16" s="34">
        <f>VLOOKUP($A16,ETRI_Cost!$A:$I,8,FALSE)</f>
        <v>5950</v>
      </c>
      <c r="Q16" s="34">
        <f>VLOOKUP($A16,ETRI_Cost!$A:$I,9,FALSE)</f>
        <v>5720</v>
      </c>
      <c r="R16" s="39">
        <v>146.37</v>
      </c>
      <c r="S16" s="39">
        <v>145.20000000000002</v>
      </c>
      <c r="T16" s="39">
        <v>143.51999999999998</v>
      </c>
      <c r="U16" s="39">
        <v>146.75</v>
      </c>
      <c r="V16" s="39">
        <v>148.77000000000001</v>
      </c>
      <c r="W16" s="59">
        <v>0</v>
      </c>
      <c r="X16" s="59">
        <v>0</v>
      </c>
      <c r="Y16" s="59">
        <v>0</v>
      </c>
      <c r="Z16" s="59">
        <v>0</v>
      </c>
      <c r="AA16" s="59">
        <v>0</v>
      </c>
      <c r="AB16" s="32">
        <v>30</v>
      </c>
      <c r="AC16" s="32"/>
      <c r="AD16" s="32"/>
      <c r="AE16" s="33">
        <v>31.536000000000001</v>
      </c>
      <c r="AF16" s="31">
        <v>0.95</v>
      </c>
      <c r="AG16" s="31">
        <v>0.95</v>
      </c>
      <c r="AH16" s="31">
        <v>0.95</v>
      </c>
      <c r="AI16" s="31">
        <v>0.95</v>
      </c>
      <c r="AJ16" s="31">
        <v>0.95</v>
      </c>
      <c r="AL16" s="41" t="s">
        <v>84</v>
      </c>
      <c r="AM16" s="1" t="str">
        <f t="shared" si="0"/>
        <v>P-RNW-GEO02</v>
      </c>
      <c r="AN16" s="10" t="str">
        <f t="shared" si="1"/>
        <v>PWR Organic Rankine Cycle hydrothermal system. new</v>
      </c>
      <c r="AO16" s="1" t="s">
        <v>85</v>
      </c>
      <c r="AP16" s="1" t="s">
        <v>2</v>
      </c>
      <c r="AQ16" s="40" t="s">
        <v>92</v>
      </c>
      <c r="AR16" s="89" t="s">
        <v>82</v>
      </c>
      <c r="AS16" s="23"/>
      <c r="AW16" s="32" t="s">
        <v>11</v>
      </c>
    </row>
    <row r="17" spans="1:49">
      <c r="A17" s="93" t="s">
        <v>2783</v>
      </c>
      <c r="B17" s="93" t="s">
        <v>2935</v>
      </c>
      <c r="C17" s="93" t="s">
        <v>2935</v>
      </c>
      <c r="D17" s="30" t="str">
        <f t="shared" si="2"/>
        <v>PWR Organic Rankine Cycle Enhanced Geothermal System at 5.5 km depth new</v>
      </c>
      <c r="E17" s="30" t="s">
        <v>2823</v>
      </c>
      <c r="F17" s="29" t="s">
        <v>82</v>
      </c>
      <c r="G17" s="94">
        <v>0.1</v>
      </c>
      <c r="H17" s="94">
        <v>0.1</v>
      </c>
      <c r="I17" s="94">
        <v>0.1</v>
      </c>
      <c r="J17" s="94">
        <v>0.1</v>
      </c>
      <c r="K17" s="94">
        <v>0.1</v>
      </c>
      <c r="L17" s="32">
        <v>2018</v>
      </c>
      <c r="M17" s="32">
        <v>12600</v>
      </c>
      <c r="N17" s="32">
        <v>10300</v>
      </c>
      <c r="O17" s="32">
        <v>9000</v>
      </c>
      <c r="P17" s="32">
        <v>8600</v>
      </c>
      <c r="Q17" s="32">
        <v>8200</v>
      </c>
      <c r="R17" s="39">
        <v>226.8</v>
      </c>
      <c r="S17" s="39">
        <v>185.4</v>
      </c>
      <c r="T17" s="39">
        <v>171</v>
      </c>
      <c r="U17" s="39">
        <v>163.4</v>
      </c>
      <c r="V17" s="39">
        <v>155.80000000000001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32">
        <v>30</v>
      </c>
      <c r="AC17" s="32"/>
      <c r="AD17" s="32"/>
      <c r="AE17" s="33">
        <v>31.536000000000001</v>
      </c>
      <c r="AF17" s="31">
        <v>0.95</v>
      </c>
      <c r="AG17" s="31">
        <v>0.95</v>
      </c>
      <c r="AH17" s="31">
        <v>0.95</v>
      </c>
      <c r="AI17" s="31">
        <v>0.95</v>
      </c>
      <c r="AJ17" s="31">
        <v>0.95</v>
      </c>
      <c r="AL17" s="41" t="s">
        <v>84</v>
      </c>
      <c r="AM17" s="1" t="str">
        <f t="shared" si="0"/>
        <v>P-RNW-GEO03</v>
      </c>
      <c r="AN17" s="10" t="str">
        <f t="shared" si="1"/>
        <v>PWR Organic Rankine Cycle Enhanced Geothermal System at 5.5 km depth new</v>
      </c>
      <c r="AO17" s="1" t="s">
        <v>85</v>
      </c>
      <c r="AP17" s="1" t="s">
        <v>2</v>
      </c>
      <c r="AQ17" s="40" t="s">
        <v>92</v>
      </c>
      <c r="AR17" s="89" t="s">
        <v>82</v>
      </c>
      <c r="AS17" s="23"/>
      <c r="AW17" s="32" t="s">
        <v>12</v>
      </c>
    </row>
    <row r="18" spans="1:49">
      <c r="A18" s="93" t="s">
        <v>2784</v>
      </c>
      <c r="B18" s="93" t="s">
        <v>2926</v>
      </c>
      <c r="C18" s="93"/>
      <c r="D18" s="30" t="str">
        <f t="shared" si="2"/>
        <v>PWR Wave energy new</v>
      </c>
      <c r="E18" s="30" t="s">
        <v>2824</v>
      </c>
      <c r="F18" s="29" t="s">
        <v>138</v>
      </c>
      <c r="G18" s="31">
        <v>1</v>
      </c>
      <c r="H18" s="31"/>
      <c r="I18" s="31"/>
      <c r="J18" s="31"/>
      <c r="K18" s="31"/>
      <c r="L18" s="32">
        <v>2018</v>
      </c>
      <c r="M18" s="34">
        <f>VLOOKUP($A18,ETRI_Cost!$A:$I,5,FALSE)</f>
        <v>7910</v>
      </c>
      <c r="N18" s="34">
        <f>VLOOKUP($A18,ETRI_Cost!$A:$I,6,FALSE)</f>
        <v>6310</v>
      </c>
      <c r="O18" s="34">
        <f>VLOOKUP($A18,ETRI_Cost!$A:$I,7,FALSE)</f>
        <v>5320</v>
      </c>
      <c r="P18" s="34">
        <f>VLOOKUP($A18,ETRI_Cost!$A:$I,8,FALSE)</f>
        <v>4040</v>
      </c>
      <c r="Q18" s="34">
        <f>VLOOKUP($A18,ETRI_Cost!$A:$I,9,FALSE)</f>
        <v>3240</v>
      </c>
      <c r="R18" s="39">
        <v>326.88</v>
      </c>
      <c r="S18" s="39">
        <v>237.38999999999996</v>
      </c>
      <c r="T18" s="39">
        <v>210.56</v>
      </c>
      <c r="U18" s="39">
        <v>153.69999999999999</v>
      </c>
      <c r="V18" s="39">
        <v>133.4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32">
        <v>20</v>
      </c>
      <c r="AC18" s="32"/>
      <c r="AD18" s="32"/>
      <c r="AE18" s="33">
        <v>31.536000000000001</v>
      </c>
      <c r="AF18" s="31">
        <v>0.36</v>
      </c>
      <c r="AG18" s="31">
        <v>0.45</v>
      </c>
      <c r="AH18" s="31">
        <v>0.47</v>
      </c>
      <c r="AI18" s="31">
        <v>0.47</v>
      </c>
      <c r="AJ18" s="31">
        <v>0.5</v>
      </c>
      <c r="AL18" s="41" t="s">
        <v>84</v>
      </c>
      <c r="AM18" s="1" t="str">
        <f t="shared" si="0"/>
        <v>P-RNW-OCE-WAV01</v>
      </c>
      <c r="AN18" s="10" t="str">
        <f t="shared" si="1"/>
        <v>PWR Wave energy new</v>
      </c>
      <c r="AO18" s="1" t="s">
        <v>85</v>
      </c>
      <c r="AP18" s="1" t="s">
        <v>2</v>
      </c>
      <c r="AQ18" s="40" t="s">
        <v>92</v>
      </c>
      <c r="AR18" s="89" t="s">
        <v>82</v>
      </c>
      <c r="AS18" s="23"/>
      <c r="AW18" s="32" t="s">
        <v>13</v>
      </c>
    </row>
    <row r="19" spans="1:49">
      <c r="A19" s="93" t="s">
        <v>2785</v>
      </c>
      <c r="B19" s="93" t="s">
        <v>2926</v>
      </c>
      <c r="C19" s="93"/>
      <c r="D19" s="30" t="str">
        <f t="shared" si="2"/>
        <v>PWR Tidal energy new</v>
      </c>
      <c r="E19" s="30" t="s">
        <v>2824</v>
      </c>
      <c r="F19" s="29" t="s">
        <v>138</v>
      </c>
      <c r="G19" s="31">
        <v>1</v>
      </c>
      <c r="H19" s="31"/>
      <c r="I19" s="31"/>
      <c r="J19" s="31"/>
      <c r="K19" s="31"/>
      <c r="L19" s="32">
        <v>2018</v>
      </c>
      <c r="M19" s="34">
        <f>VLOOKUP($A19,ETRI_Cost!$A:$I,5,FALSE)</f>
        <v>7840</v>
      </c>
      <c r="N19" s="34">
        <f>VLOOKUP($A19,ETRI_Cost!$A:$I,6,FALSE)</f>
        <v>6260</v>
      </c>
      <c r="O19" s="34">
        <f>VLOOKUP($A19,ETRI_Cost!$A:$I,7,FALSE)</f>
        <v>5270</v>
      </c>
      <c r="P19" s="34">
        <f>VLOOKUP($A19,ETRI_Cost!$A:$I,8,FALSE)</f>
        <v>4000</v>
      </c>
      <c r="Q19" s="34">
        <f>VLOOKUP($A19,ETRI_Cost!$A:$I,9,FALSE)</f>
        <v>3210</v>
      </c>
      <c r="R19" s="39">
        <v>363.8</v>
      </c>
      <c r="S19" s="39">
        <v>158.4</v>
      </c>
      <c r="T19" s="39">
        <v>117.8</v>
      </c>
      <c r="U19" s="39">
        <v>90.3</v>
      </c>
      <c r="V19" s="39">
        <v>93.1</v>
      </c>
      <c r="W19" s="59">
        <v>0</v>
      </c>
      <c r="X19" s="59">
        <v>0</v>
      </c>
      <c r="Y19" s="59">
        <v>0</v>
      </c>
      <c r="Z19" s="59">
        <v>0</v>
      </c>
      <c r="AA19" s="59">
        <v>0</v>
      </c>
      <c r="AB19" s="32">
        <v>20</v>
      </c>
      <c r="AC19" s="32"/>
      <c r="AD19" s="32"/>
      <c r="AE19" s="33">
        <v>31.536000000000001</v>
      </c>
      <c r="AF19" s="31">
        <v>0.36</v>
      </c>
      <c r="AG19" s="31">
        <v>0.45</v>
      </c>
      <c r="AH19" s="31">
        <v>0.47</v>
      </c>
      <c r="AI19" s="31">
        <v>0.47</v>
      </c>
      <c r="AJ19" s="31">
        <v>0.5</v>
      </c>
      <c r="AL19" s="41" t="s">
        <v>84</v>
      </c>
      <c r="AM19" s="1" t="str">
        <f t="shared" si="0"/>
        <v>P-RNW-OCE-TID02</v>
      </c>
      <c r="AN19" s="10" t="str">
        <f t="shared" si="1"/>
        <v>PWR Tidal energy new</v>
      </c>
      <c r="AO19" s="1" t="s">
        <v>85</v>
      </c>
      <c r="AP19" s="1" t="s">
        <v>2</v>
      </c>
      <c r="AQ19" s="40" t="s">
        <v>92</v>
      </c>
      <c r="AR19" s="89" t="s">
        <v>82</v>
      </c>
      <c r="AS19" s="23"/>
      <c r="AW19" s="32" t="s">
        <v>14</v>
      </c>
    </row>
    <row r="20" spans="1:49">
      <c r="A20" s="93" t="s">
        <v>2771</v>
      </c>
      <c r="B20" s="93" t="s">
        <v>2935</v>
      </c>
      <c r="C20" s="93"/>
      <c r="D20" s="30" t="str">
        <f t="shared" si="2"/>
        <v>PWR Open-Cycle Gas Turbine conventional new</v>
      </c>
      <c r="E20" s="36" t="s">
        <v>2825</v>
      </c>
      <c r="F20" s="29" t="s">
        <v>82</v>
      </c>
      <c r="G20" s="31">
        <v>0.38</v>
      </c>
      <c r="H20" s="31"/>
      <c r="I20" s="31"/>
      <c r="J20" s="31"/>
      <c r="K20" s="31"/>
      <c r="L20" s="32">
        <v>2018</v>
      </c>
      <c r="M20" s="32">
        <v>770</v>
      </c>
      <c r="N20" s="32"/>
      <c r="O20" s="32"/>
      <c r="P20" s="32"/>
      <c r="Q20" s="32"/>
      <c r="R20" s="39">
        <v>7.7</v>
      </c>
      <c r="S20" s="39"/>
      <c r="T20" s="39"/>
      <c r="U20" s="39"/>
      <c r="V20" s="39"/>
      <c r="W20" s="59">
        <v>0.10009999999999999</v>
      </c>
      <c r="X20" s="59">
        <v>0</v>
      </c>
      <c r="Y20" s="59">
        <v>0</v>
      </c>
      <c r="Z20" s="59">
        <v>0</v>
      </c>
      <c r="AA20" s="59">
        <v>0</v>
      </c>
      <c r="AB20" s="32">
        <v>30</v>
      </c>
      <c r="AC20" s="32"/>
      <c r="AD20" s="32"/>
      <c r="AE20" s="33">
        <v>31.536000000000001</v>
      </c>
      <c r="AF20" s="31">
        <v>0.95</v>
      </c>
      <c r="AG20" s="31"/>
      <c r="AH20" s="31"/>
      <c r="AI20" s="31"/>
      <c r="AJ20" s="31"/>
      <c r="AL20" s="41" t="s">
        <v>84</v>
      </c>
      <c r="AM20" s="1" t="str">
        <f t="shared" si="0"/>
        <v>P-TH-OCGT-GAS01</v>
      </c>
      <c r="AN20" s="10" t="str">
        <f t="shared" si="1"/>
        <v>PWR Open-Cycle Gas Turbine conventional new</v>
      </c>
      <c r="AO20" s="1" t="s">
        <v>85</v>
      </c>
      <c r="AP20" s="1" t="s">
        <v>2</v>
      </c>
      <c r="AQ20" s="118" t="s">
        <v>92</v>
      </c>
      <c r="AR20" s="89" t="s">
        <v>82</v>
      </c>
      <c r="AS20" s="23"/>
      <c r="AW20" s="32" t="s">
        <v>15</v>
      </c>
    </row>
    <row r="21" spans="1:49">
      <c r="A21" s="93" t="s">
        <v>2772</v>
      </c>
      <c r="B21" s="93" t="s">
        <v>2935</v>
      </c>
      <c r="C21" s="93"/>
      <c r="D21" s="30" t="str">
        <f t="shared" si="2"/>
        <v>PWR Open Cycle Gas Turbine advanced new</v>
      </c>
      <c r="E21" s="36" t="s">
        <v>2825</v>
      </c>
      <c r="F21" s="29" t="s">
        <v>82</v>
      </c>
      <c r="G21" s="31">
        <v>0.4</v>
      </c>
      <c r="H21" s="31">
        <v>0.4</v>
      </c>
      <c r="I21" s="31">
        <v>0.43</v>
      </c>
      <c r="J21" s="31">
        <v>0.44</v>
      </c>
      <c r="K21" s="31">
        <v>0.45</v>
      </c>
      <c r="L21" s="32">
        <v>2018</v>
      </c>
      <c r="M21" s="32">
        <v>550</v>
      </c>
      <c r="N21" s="32">
        <v>550</v>
      </c>
      <c r="O21" s="32">
        <v>550</v>
      </c>
      <c r="P21" s="32">
        <v>550</v>
      </c>
      <c r="Q21" s="32">
        <v>550</v>
      </c>
      <c r="R21" s="39">
        <v>16.5</v>
      </c>
      <c r="S21" s="39">
        <v>16.5</v>
      </c>
      <c r="T21" s="39">
        <v>16.5</v>
      </c>
      <c r="U21" s="39">
        <v>16.5</v>
      </c>
      <c r="V21" s="39">
        <v>16.5</v>
      </c>
      <c r="W21" s="59">
        <v>6.0499999999999998E-2</v>
      </c>
      <c r="X21" s="59">
        <v>6.0499999999999998E-2</v>
      </c>
      <c r="Y21" s="59">
        <v>6.0499999999999998E-2</v>
      </c>
      <c r="Z21" s="59">
        <v>6.0499999999999998E-2</v>
      </c>
      <c r="AA21" s="59">
        <v>6.0499999999999998E-2</v>
      </c>
      <c r="AB21" s="32">
        <v>30</v>
      </c>
      <c r="AC21" s="32"/>
      <c r="AD21" s="32"/>
      <c r="AE21" s="33">
        <v>31.536000000000001</v>
      </c>
      <c r="AF21" s="31">
        <v>0.95</v>
      </c>
      <c r="AG21" s="31">
        <v>0.95</v>
      </c>
      <c r="AH21" s="31">
        <v>0.95</v>
      </c>
      <c r="AI21" s="31">
        <v>0.95</v>
      </c>
      <c r="AJ21" s="31">
        <v>0.95</v>
      </c>
      <c r="AL21" s="41" t="s">
        <v>84</v>
      </c>
      <c r="AM21" s="1" t="str">
        <f t="shared" si="0"/>
        <v>P-TH-OCGT-GAS02</v>
      </c>
      <c r="AN21" s="10" t="str">
        <f t="shared" si="1"/>
        <v>PWR Open Cycle Gas Turbine advanced new</v>
      </c>
      <c r="AO21" s="1" t="s">
        <v>85</v>
      </c>
      <c r="AP21" s="1" t="s">
        <v>2</v>
      </c>
      <c r="AQ21" s="118" t="s">
        <v>92</v>
      </c>
      <c r="AR21" s="89" t="s">
        <v>82</v>
      </c>
      <c r="AS21" s="23"/>
      <c r="AW21" s="32" t="s">
        <v>16</v>
      </c>
    </row>
    <row r="22" spans="1:49">
      <c r="A22" s="93" t="s">
        <v>2773</v>
      </c>
      <c r="B22" s="93" t="s">
        <v>2935</v>
      </c>
      <c r="C22" s="93" t="s">
        <v>2935</v>
      </c>
      <c r="D22" s="30" t="str">
        <f t="shared" si="2"/>
        <v>PWR Combined Cycle Gas Turbine advanced new</v>
      </c>
      <c r="E22" s="36" t="s">
        <v>2825</v>
      </c>
      <c r="F22" s="29" t="s">
        <v>82</v>
      </c>
      <c r="G22" s="31">
        <v>0.57999999999999996</v>
      </c>
      <c r="H22" s="31">
        <v>0.6</v>
      </c>
      <c r="I22" s="31">
        <v>0.62</v>
      </c>
      <c r="J22" s="31">
        <v>0.62</v>
      </c>
      <c r="K22" s="31">
        <v>0.63</v>
      </c>
      <c r="L22" s="32">
        <v>2018</v>
      </c>
      <c r="M22" s="32">
        <v>850</v>
      </c>
      <c r="N22" s="32">
        <v>850</v>
      </c>
      <c r="O22" s="32">
        <v>850</v>
      </c>
      <c r="P22" s="32">
        <v>850</v>
      </c>
      <c r="Q22" s="32">
        <v>850</v>
      </c>
      <c r="R22" s="39">
        <v>21.25</v>
      </c>
      <c r="S22" s="39">
        <v>21.25</v>
      </c>
      <c r="T22" s="39">
        <v>21.25</v>
      </c>
      <c r="U22" s="39">
        <v>21.25</v>
      </c>
      <c r="V22" s="39">
        <v>21.25</v>
      </c>
      <c r="W22" s="59">
        <v>1.7000000000000001E-2</v>
      </c>
      <c r="X22" s="59">
        <v>1.7000000000000001E-2</v>
      </c>
      <c r="Y22" s="59">
        <v>1.7000000000000001E-2</v>
      </c>
      <c r="Z22" s="59">
        <v>1.7000000000000001E-2</v>
      </c>
      <c r="AA22" s="59">
        <v>1.7000000000000001E-2</v>
      </c>
      <c r="AB22" s="32">
        <v>30</v>
      </c>
      <c r="AC22" s="32"/>
      <c r="AD22" s="32"/>
      <c r="AE22" s="33">
        <v>31.536000000000001</v>
      </c>
      <c r="AF22" s="31">
        <v>0.9</v>
      </c>
      <c r="AG22" s="31">
        <v>0.9</v>
      </c>
      <c r="AH22" s="31">
        <v>0.9</v>
      </c>
      <c r="AI22" s="31">
        <v>0.9</v>
      </c>
      <c r="AJ22" s="31">
        <v>0.9</v>
      </c>
      <c r="AL22" s="119" t="s">
        <v>84</v>
      </c>
      <c r="AM22" s="1" t="str">
        <f t="shared" si="0"/>
        <v>P-TH-CCGT-GAS03</v>
      </c>
      <c r="AN22" s="10" t="str">
        <f t="shared" si="1"/>
        <v>PWR Combined Cycle Gas Turbine advanced new</v>
      </c>
      <c r="AO22" s="1" t="s">
        <v>85</v>
      </c>
      <c r="AP22" s="1" t="s">
        <v>2</v>
      </c>
      <c r="AQ22" s="118" t="s">
        <v>92</v>
      </c>
      <c r="AR22" s="89" t="s">
        <v>82</v>
      </c>
      <c r="AS22" s="23"/>
      <c r="AW22" s="32" t="s">
        <v>121</v>
      </c>
    </row>
    <row r="23" spans="1:49" s="158" customFormat="1">
      <c r="A23" s="163" t="s">
        <v>2786</v>
      </c>
      <c r="B23" s="93" t="s">
        <v>2935</v>
      </c>
      <c r="C23" s="93" t="s">
        <v>2935</v>
      </c>
      <c r="D23" s="30" t="str">
        <f t="shared" si="2"/>
        <v>PWR Pulverised coal supercritical new</v>
      </c>
      <c r="E23" s="97" t="s">
        <v>2826</v>
      </c>
      <c r="F23" s="163" t="s">
        <v>82</v>
      </c>
      <c r="G23" s="94">
        <v>0.45</v>
      </c>
      <c r="H23" s="94">
        <v>0.46</v>
      </c>
      <c r="I23" s="94">
        <v>0.48</v>
      </c>
      <c r="J23" s="94">
        <v>0.48</v>
      </c>
      <c r="K23" s="94">
        <v>0.48</v>
      </c>
      <c r="L23" s="163">
        <v>2013</v>
      </c>
      <c r="M23" s="163">
        <v>1600</v>
      </c>
      <c r="N23" s="163">
        <v>1600</v>
      </c>
      <c r="O23" s="163">
        <v>1600</v>
      </c>
      <c r="P23" s="163">
        <v>1600</v>
      </c>
      <c r="Q23" s="163">
        <v>1600</v>
      </c>
      <c r="R23" s="164">
        <v>40</v>
      </c>
      <c r="S23" s="164">
        <v>40</v>
      </c>
      <c r="T23" s="164">
        <v>40</v>
      </c>
      <c r="U23" s="164">
        <v>40</v>
      </c>
      <c r="V23" s="164">
        <v>40</v>
      </c>
      <c r="W23" s="165">
        <v>5.7599999999999998E-2</v>
      </c>
      <c r="X23" s="165">
        <v>5.7599999999999998E-2</v>
      </c>
      <c r="Y23" s="165">
        <v>5.7599999999999998E-2</v>
      </c>
      <c r="Z23" s="165">
        <v>5.7599999999999998E-2</v>
      </c>
      <c r="AA23" s="165">
        <v>5.7599999999999998E-2</v>
      </c>
      <c r="AB23" s="163">
        <v>40</v>
      </c>
      <c r="AC23" s="163"/>
      <c r="AD23" s="163"/>
      <c r="AE23" s="166">
        <v>31.536000000000001</v>
      </c>
      <c r="AF23" s="94">
        <v>0.9</v>
      </c>
      <c r="AG23" s="94">
        <v>0.9</v>
      </c>
      <c r="AH23" s="94">
        <v>0.9</v>
      </c>
      <c r="AI23" s="94">
        <v>0.9</v>
      </c>
      <c r="AJ23" s="94">
        <v>0.9</v>
      </c>
      <c r="AL23" s="119" t="s">
        <v>84</v>
      </c>
      <c r="AM23" s="158" t="str">
        <f t="shared" si="0"/>
        <v>P-TH-SC-COA01</v>
      </c>
      <c r="AN23" s="158" t="str">
        <f t="shared" si="1"/>
        <v>PWR Pulverised coal supercritical new</v>
      </c>
      <c r="AO23" s="158" t="s">
        <v>85</v>
      </c>
      <c r="AP23" s="158" t="s">
        <v>2</v>
      </c>
      <c r="AQ23" s="118" t="s">
        <v>92</v>
      </c>
      <c r="AR23" s="185" t="s">
        <v>82</v>
      </c>
      <c r="AW23" s="163" t="s">
        <v>2760</v>
      </c>
    </row>
    <row r="24" spans="1:49" s="158" customFormat="1">
      <c r="A24" s="163" t="s">
        <v>2788</v>
      </c>
      <c r="B24" s="93" t="s">
        <v>2935</v>
      </c>
      <c r="C24" s="93" t="s">
        <v>2935</v>
      </c>
      <c r="D24" s="30" t="str">
        <f t="shared" si="2"/>
        <v>PWR Pulverised peat supercritical new</v>
      </c>
      <c r="E24" s="97" t="s">
        <v>2827</v>
      </c>
      <c r="F24" s="163" t="s">
        <v>82</v>
      </c>
      <c r="G24" s="94">
        <v>0.42</v>
      </c>
      <c r="H24" s="94">
        <v>0.45</v>
      </c>
      <c r="I24" s="94">
        <v>0.47</v>
      </c>
      <c r="J24" s="94">
        <v>0.47</v>
      </c>
      <c r="K24" s="94">
        <v>0.47</v>
      </c>
      <c r="L24" s="163">
        <v>2013</v>
      </c>
      <c r="M24" s="163">
        <v>2000</v>
      </c>
      <c r="N24" s="163">
        <v>2000</v>
      </c>
      <c r="O24" s="163">
        <v>2000</v>
      </c>
      <c r="P24" s="163">
        <v>2000</v>
      </c>
      <c r="Q24" s="163">
        <v>2000</v>
      </c>
      <c r="R24" s="164">
        <v>50</v>
      </c>
      <c r="S24" s="164">
        <v>50</v>
      </c>
      <c r="T24" s="164">
        <v>50</v>
      </c>
      <c r="U24" s="164">
        <v>50</v>
      </c>
      <c r="V24" s="164">
        <v>50</v>
      </c>
      <c r="W24" s="165">
        <v>0.09</v>
      </c>
      <c r="X24" s="165">
        <v>0.09</v>
      </c>
      <c r="Y24" s="165">
        <v>0.09</v>
      </c>
      <c r="Z24" s="165">
        <v>0.09</v>
      </c>
      <c r="AA24" s="165">
        <v>0.09</v>
      </c>
      <c r="AB24" s="163">
        <v>40</v>
      </c>
      <c r="AC24" s="163"/>
      <c r="AD24" s="163"/>
      <c r="AE24" s="166">
        <v>31.536000000000001</v>
      </c>
      <c r="AF24" s="94">
        <v>0.9</v>
      </c>
      <c r="AG24" s="94">
        <v>0.9</v>
      </c>
      <c r="AH24" s="94">
        <v>0.9</v>
      </c>
      <c r="AI24" s="94">
        <v>0.9</v>
      </c>
      <c r="AJ24" s="94">
        <v>0.9</v>
      </c>
      <c r="AL24" s="119" t="s">
        <v>84</v>
      </c>
      <c r="AM24" s="158" t="str">
        <f t="shared" si="0"/>
        <v>P-TH-FB-PEA01</v>
      </c>
      <c r="AN24" s="158" t="str">
        <f t="shared" si="1"/>
        <v>PWR Pulverised peat supercritical new</v>
      </c>
      <c r="AO24" s="158" t="s">
        <v>85</v>
      </c>
      <c r="AP24" s="158" t="s">
        <v>2</v>
      </c>
      <c r="AQ24" s="118" t="s">
        <v>92</v>
      </c>
      <c r="AR24" s="185" t="s">
        <v>82</v>
      </c>
      <c r="AW24" s="163" t="s">
        <v>2761</v>
      </c>
    </row>
    <row r="25" spans="1:49" s="158" customFormat="1">
      <c r="A25" s="163" t="s">
        <v>2787</v>
      </c>
      <c r="B25" s="93" t="s">
        <v>2935</v>
      </c>
      <c r="C25" s="93" t="s">
        <v>2935</v>
      </c>
      <c r="D25" s="30" t="str">
        <f t="shared" si="2"/>
        <v>PWR Supercritical fluidized bed peat new</v>
      </c>
      <c r="E25" s="97" t="s">
        <v>2827</v>
      </c>
      <c r="F25" s="163" t="s">
        <v>82</v>
      </c>
      <c r="G25" s="94">
        <v>0.42</v>
      </c>
      <c r="H25" s="94">
        <v>0.43</v>
      </c>
      <c r="I25" s="94">
        <v>0.45</v>
      </c>
      <c r="J25" s="94">
        <v>0.45</v>
      </c>
      <c r="K25" s="94">
        <v>0.45</v>
      </c>
      <c r="L25" s="163">
        <v>2013</v>
      </c>
      <c r="M25" s="163">
        <v>1900</v>
      </c>
      <c r="N25" s="163">
        <v>1900</v>
      </c>
      <c r="O25" s="163">
        <v>1900</v>
      </c>
      <c r="P25" s="163">
        <v>1900</v>
      </c>
      <c r="Q25" s="163">
        <v>1900</v>
      </c>
      <c r="R25" s="164">
        <v>38</v>
      </c>
      <c r="S25" s="164">
        <v>38</v>
      </c>
      <c r="T25" s="164">
        <v>38</v>
      </c>
      <c r="U25" s="164">
        <v>38</v>
      </c>
      <c r="V25" s="164">
        <v>38</v>
      </c>
      <c r="W25" s="165">
        <v>0.114</v>
      </c>
      <c r="X25" s="165">
        <v>0.114</v>
      </c>
      <c r="Y25" s="165">
        <v>0.114</v>
      </c>
      <c r="Z25" s="165">
        <v>0.114</v>
      </c>
      <c r="AA25" s="165">
        <v>0.114</v>
      </c>
      <c r="AB25" s="163">
        <v>40</v>
      </c>
      <c r="AC25" s="163"/>
      <c r="AD25" s="163"/>
      <c r="AE25" s="166">
        <v>31.536000000000001</v>
      </c>
      <c r="AF25" s="94">
        <v>0.85</v>
      </c>
      <c r="AG25" s="94">
        <v>0.85</v>
      </c>
      <c r="AH25" s="94">
        <v>0.85</v>
      </c>
      <c r="AI25" s="94">
        <v>0.85</v>
      </c>
      <c r="AJ25" s="94">
        <v>0.85</v>
      </c>
      <c r="AL25" s="119" t="s">
        <v>84</v>
      </c>
      <c r="AM25" s="158" t="str">
        <f t="shared" si="0"/>
        <v>P-TH-SC-PEA02</v>
      </c>
      <c r="AN25" s="158" t="str">
        <f t="shared" si="1"/>
        <v>PWR Supercritical fluidized bed peat new</v>
      </c>
      <c r="AO25" s="158" t="s">
        <v>85</v>
      </c>
      <c r="AP25" s="158" t="s">
        <v>2</v>
      </c>
      <c r="AQ25" s="118" t="s">
        <v>92</v>
      </c>
      <c r="AR25" s="185" t="s">
        <v>82</v>
      </c>
      <c r="AW25" s="163" t="s">
        <v>2762</v>
      </c>
    </row>
    <row r="26" spans="1:49" s="158" customFormat="1">
      <c r="A26" s="163" t="s">
        <v>2789</v>
      </c>
      <c r="B26" s="93" t="s">
        <v>2935</v>
      </c>
      <c r="C26" s="93" t="s">
        <v>2935</v>
      </c>
      <c r="D26" s="30" t="str">
        <f t="shared" si="2"/>
        <v>PWR Integrated Gasification Combined Cycle coal new</v>
      </c>
      <c r="E26" s="97" t="s">
        <v>2826</v>
      </c>
      <c r="F26" s="163" t="s">
        <v>82</v>
      </c>
      <c r="G26" s="94">
        <v>0.45</v>
      </c>
      <c r="H26" s="94">
        <v>0.46</v>
      </c>
      <c r="I26" s="94">
        <v>0.46</v>
      </c>
      <c r="J26" s="94">
        <v>0.47</v>
      </c>
      <c r="K26" s="94">
        <v>0.5</v>
      </c>
      <c r="L26" s="163">
        <v>2013</v>
      </c>
      <c r="M26" s="163">
        <v>2500</v>
      </c>
      <c r="N26" s="163">
        <v>2300</v>
      </c>
      <c r="O26" s="163">
        <v>2300</v>
      </c>
      <c r="P26" s="163">
        <v>2300</v>
      </c>
      <c r="Q26" s="163">
        <v>2200</v>
      </c>
      <c r="R26" s="164">
        <v>62.5</v>
      </c>
      <c r="S26" s="164">
        <v>57.5</v>
      </c>
      <c r="T26" s="164">
        <v>57.5</v>
      </c>
      <c r="U26" s="164">
        <v>57.5</v>
      </c>
      <c r="V26" s="164">
        <v>55</v>
      </c>
      <c r="W26" s="165">
        <v>0.125</v>
      </c>
      <c r="X26" s="165">
        <v>0.115</v>
      </c>
      <c r="Y26" s="165">
        <v>0.115</v>
      </c>
      <c r="Z26" s="165">
        <v>0.115</v>
      </c>
      <c r="AA26" s="165">
        <v>0.11</v>
      </c>
      <c r="AB26" s="163">
        <v>35</v>
      </c>
      <c r="AC26" s="163"/>
      <c r="AD26" s="163"/>
      <c r="AE26" s="166">
        <v>31.536000000000001</v>
      </c>
      <c r="AF26" s="94">
        <v>0.9</v>
      </c>
      <c r="AG26" s="94">
        <v>0.9</v>
      </c>
      <c r="AH26" s="94">
        <v>0.9</v>
      </c>
      <c r="AI26" s="94">
        <v>0.9</v>
      </c>
      <c r="AJ26" s="94">
        <v>0.9</v>
      </c>
      <c r="AL26" s="119" t="s">
        <v>84</v>
      </c>
      <c r="AM26" s="158" t="str">
        <f t="shared" si="0"/>
        <v>P-TH-IGCC-COA03</v>
      </c>
      <c r="AN26" s="158" t="str">
        <f t="shared" si="1"/>
        <v>PWR Integrated Gasification Combined Cycle coal new</v>
      </c>
      <c r="AO26" s="158" t="s">
        <v>85</v>
      </c>
      <c r="AP26" s="158" t="s">
        <v>2</v>
      </c>
      <c r="AQ26" s="118" t="s">
        <v>92</v>
      </c>
      <c r="AR26" s="185" t="s">
        <v>82</v>
      </c>
      <c r="AW26" s="163" t="s">
        <v>2763</v>
      </c>
    </row>
    <row r="27" spans="1:49" s="158" customFormat="1">
      <c r="A27" s="163" t="s">
        <v>2790</v>
      </c>
      <c r="B27" s="93" t="s">
        <v>2935</v>
      </c>
      <c r="C27" s="93" t="s">
        <v>2935</v>
      </c>
      <c r="D27" s="30" t="str">
        <f t="shared" si="2"/>
        <v>PWR Integrated Gasification Combined Cycle peat new</v>
      </c>
      <c r="E27" s="97" t="s">
        <v>2827</v>
      </c>
      <c r="F27" s="163" t="s">
        <v>82</v>
      </c>
      <c r="G27" s="94">
        <v>0.43</v>
      </c>
      <c r="H27" s="94">
        <v>0.45</v>
      </c>
      <c r="I27" s="94">
        <v>0.46</v>
      </c>
      <c r="J27" s="94">
        <v>0.47</v>
      </c>
      <c r="K27" s="94">
        <v>0.47</v>
      </c>
      <c r="L27" s="163">
        <v>2013</v>
      </c>
      <c r="M27" s="163">
        <v>3100</v>
      </c>
      <c r="N27" s="163">
        <v>3000</v>
      </c>
      <c r="O27" s="163">
        <v>3000</v>
      </c>
      <c r="P27" s="163">
        <v>3000</v>
      </c>
      <c r="Q27" s="163">
        <v>3000</v>
      </c>
      <c r="R27" s="164">
        <v>93</v>
      </c>
      <c r="S27" s="164">
        <v>90</v>
      </c>
      <c r="T27" s="164">
        <v>90</v>
      </c>
      <c r="U27" s="164">
        <v>90</v>
      </c>
      <c r="V27" s="164">
        <v>90</v>
      </c>
      <c r="W27" s="165">
        <v>0.217</v>
      </c>
      <c r="X27" s="165">
        <v>0.21</v>
      </c>
      <c r="Y27" s="165">
        <v>0.21</v>
      </c>
      <c r="Z27" s="165">
        <v>0.21</v>
      </c>
      <c r="AA27" s="165">
        <v>0.21</v>
      </c>
      <c r="AB27" s="163">
        <v>35</v>
      </c>
      <c r="AC27" s="163"/>
      <c r="AD27" s="163"/>
      <c r="AE27" s="166">
        <v>31.536000000000001</v>
      </c>
      <c r="AF27" s="94">
        <v>0.9</v>
      </c>
      <c r="AG27" s="94">
        <v>0.9</v>
      </c>
      <c r="AH27" s="94">
        <v>0.9</v>
      </c>
      <c r="AI27" s="94">
        <v>0.9</v>
      </c>
      <c r="AJ27" s="94">
        <v>0.9</v>
      </c>
      <c r="AL27" s="119" t="s">
        <v>84</v>
      </c>
      <c r="AM27" s="158" t="str">
        <f t="shared" si="0"/>
        <v>P-TH-IGCC-PEA03</v>
      </c>
      <c r="AN27" s="158" t="str">
        <f t="shared" si="1"/>
        <v>PWR Integrated Gasification Combined Cycle peat new</v>
      </c>
      <c r="AO27" s="158" t="s">
        <v>85</v>
      </c>
      <c r="AP27" s="158" t="s">
        <v>2</v>
      </c>
      <c r="AQ27" s="118" t="s">
        <v>92</v>
      </c>
      <c r="AR27" s="185" t="s">
        <v>82</v>
      </c>
      <c r="AW27" s="163" t="s">
        <v>2764</v>
      </c>
    </row>
    <row r="28" spans="1:49" s="158" customFormat="1">
      <c r="A28" s="167" t="s">
        <v>2802</v>
      </c>
      <c r="B28" s="93" t="s">
        <v>2926</v>
      </c>
      <c r="C28" s="93" t="s">
        <v>2935</v>
      </c>
      <c r="D28" s="167" t="str">
        <f t="shared" si="2"/>
        <v>PWR CCGT advanced CCS post combustion new</v>
      </c>
      <c r="E28" s="168" t="s">
        <v>2825</v>
      </c>
      <c r="F28" s="167" t="s">
        <v>82</v>
      </c>
      <c r="G28" s="169">
        <v>0.5</v>
      </c>
      <c r="H28" s="169">
        <v>0.52</v>
      </c>
      <c r="I28" s="169">
        <v>0.55000000000000004</v>
      </c>
      <c r="J28" s="169">
        <v>0.55000000000000004</v>
      </c>
      <c r="K28" s="169">
        <v>0.55000000000000004</v>
      </c>
      <c r="L28" s="167">
        <v>2013</v>
      </c>
      <c r="M28" s="34"/>
      <c r="N28" s="34"/>
      <c r="O28" s="34">
        <f>VLOOKUP($A28,ETRI_Cost!$A:$I,7,FALSE)</f>
        <v>1390</v>
      </c>
      <c r="P28" s="34">
        <f>VLOOKUP($A28,ETRI_Cost!$A:$I,8,FALSE)</f>
        <v>1310</v>
      </c>
      <c r="Q28" s="34">
        <f>VLOOKUP($A28,ETRI_Cost!$A:$I,9,FALSE)</f>
        <v>1280</v>
      </c>
      <c r="R28" s="170">
        <v>37.5</v>
      </c>
      <c r="S28" s="170">
        <v>37.5</v>
      </c>
      <c r="T28" s="170">
        <v>37.5</v>
      </c>
      <c r="U28" s="170">
        <v>37.5</v>
      </c>
      <c r="V28" s="170">
        <v>37.5</v>
      </c>
      <c r="W28" s="171">
        <v>0.06</v>
      </c>
      <c r="X28" s="171">
        <v>0.06</v>
      </c>
      <c r="Y28" s="171">
        <v>0.06</v>
      </c>
      <c r="Z28" s="171">
        <v>0.06</v>
      </c>
      <c r="AA28" s="171">
        <v>0.06</v>
      </c>
      <c r="AB28" s="167">
        <v>30</v>
      </c>
      <c r="AC28" s="167"/>
      <c r="AD28" s="167"/>
      <c r="AE28" s="172">
        <v>31.536000000000001</v>
      </c>
      <c r="AF28" s="169">
        <v>0.9</v>
      </c>
      <c r="AG28" s="169">
        <v>0.9</v>
      </c>
      <c r="AH28" s="169">
        <v>0.9</v>
      </c>
      <c r="AI28" s="169">
        <v>0.9</v>
      </c>
      <c r="AJ28" s="169">
        <v>0.9</v>
      </c>
      <c r="AL28" s="119" t="s">
        <v>84</v>
      </c>
      <c r="AM28" s="158" t="str">
        <f t="shared" si="0"/>
        <v>*P-TH-CCGT-GAS-CCS04</v>
      </c>
      <c r="AN28" s="158" t="str">
        <f t="shared" si="1"/>
        <v>PWR CCGT advanced CCS post combustion new</v>
      </c>
      <c r="AO28" s="158" t="s">
        <v>85</v>
      </c>
      <c r="AP28" s="158" t="s">
        <v>2</v>
      </c>
      <c r="AQ28" s="118" t="s">
        <v>92</v>
      </c>
      <c r="AR28" s="185" t="s">
        <v>82</v>
      </c>
      <c r="AW28" s="163" t="s">
        <v>2765</v>
      </c>
    </row>
    <row r="29" spans="1:49" s="158" customFormat="1">
      <c r="A29" s="167" t="s">
        <v>2803</v>
      </c>
      <c r="B29" s="93" t="s">
        <v>2926</v>
      </c>
      <c r="C29" s="93" t="s">
        <v>2935</v>
      </c>
      <c r="D29" s="167" t="str">
        <f t="shared" si="2"/>
        <v>PWR Pulverised coal supercritical CCS post-combustion new</v>
      </c>
      <c r="E29" s="168" t="s">
        <v>2826</v>
      </c>
      <c r="F29" s="167" t="s">
        <v>82</v>
      </c>
      <c r="G29" s="169">
        <v>0.34</v>
      </c>
      <c r="H29" s="169">
        <v>0.35</v>
      </c>
      <c r="I29" s="169">
        <v>0.35</v>
      </c>
      <c r="J29" s="169">
        <v>0.38</v>
      </c>
      <c r="K29" s="169">
        <v>0.38</v>
      </c>
      <c r="L29" s="167">
        <v>2013</v>
      </c>
      <c r="M29" s="34"/>
      <c r="N29" s="34"/>
      <c r="O29" s="34">
        <f>VLOOKUP($A29,ETRI_Cost!$A:$I,7,FALSE)</f>
        <v>2740</v>
      </c>
      <c r="P29" s="34">
        <f>VLOOKUP($A29,ETRI_Cost!$A:$I,8,FALSE)</f>
        <v>2590</v>
      </c>
      <c r="Q29" s="34">
        <f>VLOOKUP($A29,ETRI_Cost!$A:$I,9,FALSE)</f>
        <v>2570</v>
      </c>
      <c r="R29" s="170">
        <v>75</v>
      </c>
      <c r="S29" s="170">
        <v>67.5</v>
      </c>
      <c r="T29" s="170">
        <v>63.75</v>
      </c>
      <c r="U29" s="170">
        <v>63.75</v>
      </c>
      <c r="V29" s="170">
        <v>63.75</v>
      </c>
      <c r="W29" s="171">
        <v>0.16500000000000001</v>
      </c>
      <c r="X29" s="171">
        <v>0.14849999999999999</v>
      </c>
      <c r="Y29" s="171">
        <v>0.14025000000000001</v>
      </c>
      <c r="Z29" s="171">
        <v>0.14025000000000001</v>
      </c>
      <c r="AA29" s="171">
        <v>0.14025000000000001</v>
      </c>
      <c r="AB29" s="167">
        <v>40</v>
      </c>
      <c r="AC29" s="167"/>
      <c r="AD29" s="167"/>
      <c r="AE29" s="172">
        <v>31.536000000000001</v>
      </c>
      <c r="AF29" s="169">
        <v>0.9</v>
      </c>
      <c r="AG29" s="169">
        <v>0.9</v>
      </c>
      <c r="AH29" s="169">
        <v>0.9</v>
      </c>
      <c r="AI29" s="169">
        <v>0.9</v>
      </c>
      <c r="AJ29" s="169">
        <v>0.9</v>
      </c>
      <c r="AL29" s="119" t="s">
        <v>84</v>
      </c>
      <c r="AM29" s="158" t="str">
        <f t="shared" si="0"/>
        <v>*P-TH-SC-COA-CCS04</v>
      </c>
      <c r="AN29" s="158" t="str">
        <f t="shared" si="1"/>
        <v>PWR Pulverised coal supercritical CCS post-combustion new</v>
      </c>
      <c r="AO29" s="158" t="s">
        <v>85</v>
      </c>
      <c r="AP29" s="158" t="s">
        <v>2</v>
      </c>
      <c r="AQ29" s="118" t="s">
        <v>92</v>
      </c>
      <c r="AR29" s="185" t="s">
        <v>82</v>
      </c>
      <c r="AW29" s="163" t="s">
        <v>2766</v>
      </c>
    </row>
    <row r="30" spans="1:49" s="158" customFormat="1">
      <c r="A30" s="167" t="s">
        <v>2804</v>
      </c>
      <c r="B30" s="93" t="s">
        <v>2935</v>
      </c>
      <c r="C30" s="93" t="s">
        <v>2935</v>
      </c>
      <c r="D30" s="167" t="str">
        <f t="shared" si="2"/>
        <v>PWR Fluidised bed peat CCS post combustion new</v>
      </c>
      <c r="E30" s="168" t="s">
        <v>2827</v>
      </c>
      <c r="F30" s="167" t="s">
        <v>82</v>
      </c>
      <c r="G30" s="169">
        <v>0.31</v>
      </c>
      <c r="H30" s="169">
        <v>0.32</v>
      </c>
      <c r="I30" s="169">
        <v>0.34</v>
      </c>
      <c r="J30" s="169">
        <v>0.34</v>
      </c>
      <c r="K30" s="169">
        <v>0.34</v>
      </c>
      <c r="L30" s="167">
        <v>2013</v>
      </c>
      <c r="M30" s="167">
        <v>3500</v>
      </c>
      <c r="N30" s="167">
        <v>3500</v>
      </c>
      <c r="O30" s="167">
        <v>3500</v>
      </c>
      <c r="P30" s="167">
        <v>3500</v>
      </c>
      <c r="Q30" s="167">
        <v>3500</v>
      </c>
      <c r="R30" s="170">
        <v>87.5</v>
      </c>
      <c r="S30" s="170">
        <v>87.5</v>
      </c>
      <c r="T30" s="170">
        <v>87.5</v>
      </c>
      <c r="U30" s="170">
        <v>87.5</v>
      </c>
      <c r="V30" s="170">
        <v>87.5</v>
      </c>
      <c r="W30" s="171">
        <v>0.35</v>
      </c>
      <c r="X30" s="171">
        <v>0.35</v>
      </c>
      <c r="Y30" s="171">
        <v>0.35</v>
      </c>
      <c r="Z30" s="171">
        <v>0.35</v>
      </c>
      <c r="AA30" s="171">
        <v>0.35</v>
      </c>
      <c r="AB30" s="167">
        <v>40</v>
      </c>
      <c r="AC30" s="167"/>
      <c r="AD30" s="167"/>
      <c r="AE30" s="172">
        <v>31.536000000000001</v>
      </c>
      <c r="AF30" s="169">
        <v>0.85</v>
      </c>
      <c r="AG30" s="169">
        <v>0.85</v>
      </c>
      <c r="AH30" s="169">
        <v>0.85</v>
      </c>
      <c r="AI30" s="169">
        <v>0.85</v>
      </c>
      <c r="AJ30" s="169">
        <v>0.85</v>
      </c>
      <c r="AL30" s="119" t="s">
        <v>84</v>
      </c>
      <c r="AM30" s="158" t="str">
        <f t="shared" si="0"/>
        <v>*P-TH-FB-PEA-CCS04</v>
      </c>
      <c r="AN30" s="158" t="str">
        <f t="shared" si="1"/>
        <v>PWR Fluidised bed peat CCS post combustion new</v>
      </c>
      <c r="AO30" s="158" t="s">
        <v>85</v>
      </c>
      <c r="AP30" s="158" t="s">
        <v>2</v>
      </c>
      <c r="AQ30" s="118" t="s">
        <v>92</v>
      </c>
      <c r="AR30" s="185" t="s">
        <v>82</v>
      </c>
      <c r="AW30" s="163" t="s">
        <v>2767</v>
      </c>
    </row>
    <row r="31" spans="1:49" s="158" customFormat="1">
      <c r="A31" s="167" t="s">
        <v>2805</v>
      </c>
      <c r="B31" s="93" t="s">
        <v>2926</v>
      </c>
      <c r="C31" s="93" t="s">
        <v>2935</v>
      </c>
      <c r="D31" s="167" t="str">
        <f t="shared" si="2"/>
        <v>PWR Pulverised coal supercritical CCS oxyfuel new</v>
      </c>
      <c r="E31" s="168" t="s">
        <v>2826</v>
      </c>
      <c r="F31" s="167" t="s">
        <v>82</v>
      </c>
      <c r="G31" s="169">
        <v>0.36</v>
      </c>
      <c r="H31" s="169">
        <v>0.37</v>
      </c>
      <c r="I31" s="169">
        <v>0.39</v>
      </c>
      <c r="J31" s="169">
        <v>0.4</v>
      </c>
      <c r="K31" s="169">
        <v>0.4</v>
      </c>
      <c r="L31" s="167">
        <v>2013</v>
      </c>
      <c r="M31" s="34"/>
      <c r="N31" s="34"/>
      <c r="O31" s="34">
        <f>VLOOKUP($A31,ETRI_Cost!$A:$I,7,FALSE)</f>
        <v>2690</v>
      </c>
      <c r="P31" s="34">
        <f>VLOOKUP($A31,ETRI_Cost!$A:$I,8,FALSE)</f>
        <v>2490</v>
      </c>
      <c r="Q31" s="34">
        <f>VLOOKUP($A31,ETRI_Cost!$A:$I,9,FALSE)</f>
        <v>2470</v>
      </c>
      <c r="R31" s="170">
        <v>75</v>
      </c>
      <c r="S31" s="170">
        <v>67.5</v>
      </c>
      <c r="T31" s="170">
        <v>63.75</v>
      </c>
      <c r="U31" s="170">
        <v>63.75</v>
      </c>
      <c r="V31" s="170">
        <v>63.75</v>
      </c>
      <c r="W31" s="171">
        <v>0.09</v>
      </c>
      <c r="X31" s="171">
        <v>8.1000000000000003E-2</v>
      </c>
      <c r="Y31" s="171">
        <v>7.6499999999999999E-2</v>
      </c>
      <c r="Z31" s="171">
        <v>7.6499999999999999E-2</v>
      </c>
      <c r="AA31" s="171">
        <v>7.6499999999999999E-2</v>
      </c>
      <c r="AB31" s="167">
        <v>40</v>
      </c>
      <c r="AC31" s="167"/>
      <c r="AD31" s="167"/>
      <c r="AE31" s="172">
        <v>31.536000000000001</v>
      </c>
      <c r="AF31" s="169">
        <v>0.9</v>
      </c>
      <c r="AG31" s="169">
        <v>0.9</v>
      </c>
      <c r="AH31" s="169">
        <v>0.9</v>
      </c>
      <c r="AI31" s="169">
        <v>0.9</v>
      </c>
      <c r="AJ31" s="169">
        <v>0.9</v>
      </c>
      <c r="AL31" s="119" t="s">
        <v>84</v>
      </c>
      <c r="AM31" s="158" t="str">
        <f t="shared" si="0"/>
        <v>*P-TH-SC-COA-CCS05</v>
      </c>
      <c r="AN31" s="158" t="str">
        <f t="shared" si="1"/>
        <v>PWR Pulverised coal supercritical CCS oxyfuel new</v>
      </c>
      <c r="AO31" s="158" t="s">
        <v>85</v>
      </c>
      <c r="AP31" s="158" t="s">
        <v>2</v>
      </c>
      <c r="AQ31" s="118" t="s">
        <v>92</v>
      </c>
      <c r="AR31" s="185" t="s">
        <v>82</v>
      </c>
      <c r="AW31" s="163" t="s">
        <v>2768</v>
      </c>
    </row>
    <row r="32" spans="1:49" s="158" customFormat="1">
      <c r="A32" s="167" t="s">
        <v>2806</v>
      </c>
      <c r="B32" s="93" t="s">
        <v>2926</v>
      </c>
      <c r="C32" s="93" t="s">
        <v>2935</v>
      </c>
      <c r="D32" s="167" t="str">
        <f t="shared" si="2"/>
        <v>PWR IGCC coal CCS pre-combustion new</v>
      </c>
      <c r="E32" s="168" t="s">
        <v>2826</v>
      </c>
      <c r="F32" s="167" t="s">
        <v>82</v>
      </c>
      <c r="G32" s="169">
        <v>0.35</v>
      </c>
      <c r="H32" s="169">
        <v>0.37</v>
      </c>
      <c r="I32" s="169">
        <v>0.4</v>
      </c>
      <c r="J32" s="169">
        <v>0.41</v>
      </c>
      <c r="K32" s="169">
        <v>0.44</v>
      </c>
      <c r="L32" s="167">
        <v>2013</v>
      </c>
      <c r="M32" s="34"/>
      <c r="N32" s="34"/>
      <c r="O32" s="34">
        <f>VLOOKUP($A32,ETRI_Cost!$A:$I,7,FALSE)</f>
        <v>2540</v>
      </c>
      <c r="P32" s="34">
        <f>VLOOKUP($A32,ETRI_Cost!$A:$I,8,FALSE)</f>
        <v>2220</v>
      </c>
      <c r="Q32" s="34">
        <f>VLOOKUP($A32,ETRI_Cost!$A:$I,9,FALSE)</f>
        <v>2180</v>
      </c>
      <c r="R32" s="170">
        <v>93</v>
      </c>
      <c r="S32" s="170">
        <v>86.55</v>
      </c>
      <c r="T32" s="170">
        <v>84.75</v>
      </c>
      <c r="U32" s="170">
        <v>84.75</v>
      </c>
      <c r="V32" s="170">
        <v>84.75</v>
      </c>
      <c r="W32" s="171">
        <v>0.186</v>
      </c>
      <c r="X32" s="171">
        <v>0.1731</v>
      </c>
      <c r="Y32" s="171">
        <v>0.16950000000000001</v>
      </c>
      <c r="Z32" s="171">
        <v>0.16950000000000001</v>
      </c>
      <c r="AA32" s="171">
        <v>0.16950000000000001</v>
      </c>
      <c r="AB32" s="167">
        <v>35</v>
      </c>
      <c r="AC32" s="167"/>
      <c r="AD32" s="167"/>
      <c r="AE32" s="172">
        <v>31.536000000000001</v>
      </c>
      <c r="AF32" s="169">
        <v>0.9</v>
      </c>
      <c r="AG32" s="169">
        <v>0.9</v>
      </c>
      <c r="AH32" s="169">
        <v>0.9</v>
      </c>
      <c r="AI32" s="169">
        <v>0.9</v>
      </c>
      <c r="AJ32" s="169">
        <v>0.9</v>
      </c>
      <c r="AL32" s="119" t="s">
        <v>84</v>
      </c>
      <c r="AM32" s="158" t="str">
        <f t="shared" si="0"/>
        <v>*P-TH-IGCC-COA-CCS06</v>
      </c>
      <c r="AN32" s="158" t="str">
        <f t="shared" si="1"/>
        <v>PWR IGCC coal CCS pre-combustion new</v>
      </c>
      <c r="AO32" s="158" t="s">
        <v>85</v>
      </c>
      <c r="AP32" s="158" t="s">
        <v>2</v>
      </c>
      <c r="AQ32" s="118" t="s">
        <v>92</v>
      </c>
      <c r="AR32" s="185" t="s">
        <v>82</v>
      </c>
      <c r="AW32" s="163" t="s">
        <v>2769</v>
      </c>
    </row>
    <row r="33" spans="1:56" s="158" customFormat="1">
      <c r="A33" s="167" t="s">
        <v>2807</v>
      </c>
      <c r="B33" s="93" t="s">
        <v>2926</v>
      </c>
      <c r="C33" s="93" t="s">
        <v>2935</v>
      </c>
      <c r="D33" s="167" t="str">
        <f t="shared" si="2"/>
        <v>PWR IGCC peat CCS pre combustion new</v>
      </c>
      <c r="E33" s="168" t="s">
        <v>2827</v>
      </c>
      <c r="F33" s="167" t="s">
        <v>82</v>
      </c>
      <c r="G33" s="169">
        <v>0.35</v>
      </c>
      <c r="H33" s="169">
        <v>0.37</v>
      </c>
      <c r="I33" s="169">
        <v>0.4</v>
      </c>
      <c r="J33" s="169">
        <v>0.41</v>
      </c>
      <c r="K33" s="169">
        <v>0.41</v>
      </c>
      <c r="L33" s="167">
        <v>2013</v>
      </c>
      <c r="M33" s="34"/>
      <c r="N33" s="34"/>
      <c r="O33" s="34">
        <f>VLOOKUP($A33,ETRI_Cost!$A:$I,7,FALSE)</f>
        <v>3870</v>
      </c>
      <c r="P33" s="34">
        <f>VLOOKUP($A33,ETRI_Cost!$A:$I,8,FALSE)</f>
        <v>3380</v>
      </c>
      <c r="Q33" s="34">
        <f>VLOOKUP($A33,ETRI_Cost!$A:$I,9,FALSE)</f>
        <v>3310</v>
      </c>
      <c r="R33" s="170">
        <v>103.5</v>
      </c>
      <c r="S33" s="170">
        <v>100.51</v>
      </c>
      <c r="T33" s="170">
        <v>100.51</v>
      </c>
      <c r="U33" s="170">
        <v>100.51</v>
      </c>
      <c r="V33" s="170">
        <v>100.51</v>
      </c>
      <c r="W33" s="171">
        <v>0.36</v>
      </c>
      <c r="X33" s="171">
        <v>0.34960000000000002</v>
      </c>
      <c r="Y33" s="171">
        <v>0.34960000000000002</v>
      </c>
      <c r="Z33" s="171">
        <v>0.34960000000000002</v>
      </c>
      <c r="AA33" s="171">
        <v>0.34960000000000002</v>
      </c>
      <c r="AB33" s="167">
        <v>35</v>
      </c>
      <c r="AC33" s="167"/>
      <c r="AD33" s="167"/>
      <c r="AE33" s="172">
        <v>31.536000000000001</v>
      </c>
      <c r="AF33" s="169">
        <v>0.9</v>
      </c>
      <c r="AG33" s="169">
        <v>0.9</v>
      </c>
      <c r="AH33" s="169">
        <v>0.9</v>
      </c>
      <c r="AI33" s="169">
        <v>0.9</v>
      </c>
      <c r="AJ33" s="169">
        <v>0.9</v>
      </c>
      <c r="AL33" s="119" t="s">
        <v>84</v>
      </c>
      <c r="AM33" s="158" t="str">
        <f t="shared" si="0"/>
        <v>*P-TH-IGCC-PEA-CCS05</v>
      </c>
      <c r="AN33" s="158" t="str">
        <f t="shared" si="1"/>
        <v>PWR IGCC peat CCS pre combustion new</v>
      </c>
      <c r="AO33" s="158" t="s">
        <v>85</v>
      </c>
      <c r="AP33" s="158" t="s">
        <v>2</v>
      </c>
      <c r="AQ33" s="118" t="s">
        <v>92</v>
      </c>
      <c r="AR33" s="185" t="s">
        <v>82</v>
      </c>
      <c r="AW33" s="163" t="s">
        <v>2770</v>
      </c>
    </row>
    <row r="34" spans="1:56" s="41" customFormat="1">
      <c r="A34" s="93" t="s">
        <v>2792</v>
      </c>
      <c r="B34" s="93" t="s">
        <v>2935</v>
      </c>
      <c r="C34" s="93" t="s">
        <v>2935</v>
      </c>
      <c r="D34" s="30" t="str">
        <f t="shared" si="2"/>
        <v>PWR Biomass grate furnace steam turbine new</v>
      </c>
      <c r="E34" s="97" t="s">
        <v>2828</v>
      </c>
      <c r="F34" s="93" t="s">
        <v>82</v>
      </c>
      <c r="G34" s="94">
        <v>0.34</v>
      </c>
      <c r="H34" s="94">
        <v>0.35</v>
      </c>
      <c r="I34" s="94">
        <v>0.36</v>
      </c>
      <c r="J34" s="94">
        <v>0.38</v>
      </c>
      <c r="K34" s="94">
        <v>0.38</v>
      </c>
      <c r="L34" s="95">
        <v>2013</v>
      </c>
      <c r="M34" s="95">
        <v>2890</v>
      </c>
      <c r="N34" s="95">
        <v>2620</v>
      </c>
      <c r="O34" s="95">
        <v>2370</v>
      </c>
      <c r="P34" s="95">
        <v>2150</v>
      </c>
      <c r="Q34" s="95">
        <v>1950</v>
      </c>
      <c r="R34" s="98">
        <v>63.580000000000013</v>
      </c>
      <c r="S34" s="98">
        <v>57.640000000000008</v>
      </c>
      <c r="T34" s="98">
        <v>52.14</v>
      </c>
      <c r="U34" s="98">
        <v>47.3</v>
      </c>
      <c r="V34" s="98">
        <v>42.9</v>
      </c>
      <c r="W34" s="100">
        <v>0.10115</v>
      </c>
      <c r="X34" s="100">
        <v>9.1700000000000004E-2</v>
      </c>
      <c r="Y34" s="100">
        <v>8.2949999999999996E-2</v>
      </c>
      <c r="Z34" s="100">
        <v>7.5249999999999997E-2</v>
      </c>
      <c r="AA34" s="100">
        <v>6.8250000000000005E-2</v>
      </c>
      <c r="AB34" s="95">
        <v>25</v>
      </c>
      <c r="AC34" s="95"/>
      <c r="AD34" s="95"/>
      <c r="AE34" s="96">
        <v>31.536000000000001</v>
      </c>
      <c r="AF34" s="94">
        <v>0.9</v>
      </c>
      <c r="AG34" s="94">
        <v>0.9</v>
      </c>
      <c r="AH34" s="94">
        <v>0.9</v>
      </c>
      <c r="AI34" s="94">
        <v>0.9</v>
      </c>
      <c r="AJ34" s="94">
        <v>0.9</v>
      </c>
      <c r="AK34" s="90"/>
      <c r="AL34" s="119" t="s">
        <v>84</v>
      </c>
      <c r="AM34" s="158" t="str">
        <f t="shared" ref="AM34:AM38" si="3">A34</f>
        <v>P-RNW-FB-BIO01</v>
      </c>
      <c r="AN34" s="92" t="s">
        <v>139</v>
      </c>
      <c r="AO34" s="91" t="s">
        <v>85</v>
      </c>
      <c r="AP34" s="91" t="s">
        <v>2</v>
      </c>
      <c r="AQ34" s="118" t="s">
        <v>92</v>
      </c>
      <c r="AR34" s="185" t="s">
        <v>82</v>
      </c>
      <c r="AS34" s="91"/>
      <c r="AT34" s="90"/>
      <c r="AU34" s="90"/>
      <c r="AV34" s="90"/>
      <c r="AW34" s="95" t="s">
        <v>140</v>
      </c>
      <c r="AX34" s="90"/>
      <c r="AY34" s="90"/>
      <c r="AZ34" s="90"/>
      <c r="BA34" s="90"/>
      <c r="BB34" s="90"/>
      <c r="BC34" s="90"/>
      <c r="BD34" s="90"/>
    </row>
    <row r="35" spans="1:56" s="41" customFormat="1">
      <c r="A35" s="93" t="s">
        <v>2791</v>
      </c>
      <c r="B35" s="93" t="s">
        <v>2935</v>
      </c>
      <c r="C35" s="93" t="s">
        <v>2935</v>
      </c>
      <c r="D35" s="30" t="str">
        <f t="shared" si="2"/>
        <v>PWR Fluidised bed boiler (circulating or bubbling) plus steam turbine new</v>
      </c>
      <c r="E35" s="97" t="s">
        <v>2828</v>
      </c>
      <c r="F35" s="93" t="s">
        <v>82</v>
      </c>
      <c r="G35" s="94">
        <v>0.35</v>
      </c>
      <c r="H35" s="94">
        <v>0.36</v>
      </c>
      <c r="I35" s="94">
        <v>0.37</v>
      </c>
      <c r="J35" s="94">
        <v>0.38</v>
      </c>
      <c r="K35" s="94">
        <v>0.39</v>
      </c>
      <c r="L35" s="95">
        <v>2013</v>
      </c>
      <c r="M35" s="95">
        <v>2960</v>
      </c>
      <c r="N35" s="95">
        <v>2620</v>
      </c>
      <c r="O35" s="95">
        <v>2330</v>
      </c>
      <c r="P35" s="95">
        <v>2060</v>
      </c>
      <c r="Q35" s="95">
        <v>1830</v>
      </c>
      <c r="R35" s="98">
        <v>53.28</v>
      </c>
      <c r="S35" s="98">
        <v>47.16</v>
      </c>
      <c r="T35" s="98">
        <v>41.94</v>
      </c>
      <c r="U35" s="98">
        <v>37.08</v>
      </c>
      <c r="V35" s="98">
        <v>32.94</v>
      </c>
      <c r="W35" s="100">
        <v>0.11248000000000001</v>
      </c>
      <c r="X35" s="100">
        <v>9.9559999999999996E-2</v>
      </c>
      <c r="Y35" s="100">
        <v>8.8540000000000008E-2</v>
      </c>
      <c r="Z35" s="100">
        <v>7.8280000000000002E-2</v>
      </c>
      <c r="AA35" s="100">
        <v>6.9540000000000005E-2</v>
      </c>
      <c r="AB35" s="95">
        <v>25</v>
      </c>
      <c r="AC35" s="95"/>
      <c r="AD35" s="95"/>
      <c r="AE35" s="96">
        <v>31.536000000000001</v>
      </c>
      <c r="AF35" s="94">
        <v>0.9</v>
      </c>
      <c r="AG35" s="94"/>
      <c r="AH35" s="94"/>
      <c r="AI35" s="94"/>
      <c r="AJ35" s="94"/>
      <c r="AK35" s="90"/>
      <c r="AL35" s="119" t="s">
        <v>84</v>
      </c>
      <c r="AM35" s="158" t="str">
        <f t="shared" si="3"/>
        <v>P-RNW-ST-BIO02</v>
      </c>
      <c r="AN35" s="92" t="s">
        <v>141</v>
      </c>
      <c r="AO35" s="91" t="s">
        <v>85</v>
      </c>
      <c r="AP35" s="91" t="s">
        <v>2</v>
      </c>
      <c r="AQ35" s="118" t="s">
        <v>92</v>
      </c>
      <c r="AR35" s="185" t="s">
        <v>82</v>
      </c>
      <c r="AS35" s="91"/>
      <c r="AT35" s="90"/>
      <c r="AU35" s="90"/>
      <c r="AV35" s="90"/>
      <c r="AW35" s="95" t="s">
        <v>142</v>
      </c>
      <c r="AX35" s="90"/>
      <c r="AY35" s="90"/>
      <c r="AZ35" s="90"/>
      <c r="BA35" s="90"/>
      <c r="BB35" s="90"/>
      <c r="BC35" s="90"/>
      <c r="BD35" s="90"/>
    </row>
    <row r="36" spans="1:56" s="41" customFormat="1">
      <c r="A36" s="93" t="s">
        <v>2793</v>
      </c>
      <c r="B36" s="93" t="s">
        <v>2935</v>
      </c>
      <c r="C36" s="93" t="s">
        <v>2935</v>
      </c>
      <c r="D36" s="30" t="str">
        <f t="shared" si="2"/>
        <v>PWR Biomass IGCC new</v>
      </c>
      <c r="E36" s="97" t="s">
        <v>2828</v>
      </c>
      <c r="F36" s="93" t="s">
        <v>82</v>
      </c>
      <c r="G36" s="94">
        <v>0.35</v>
      </c>
      <c r="H36" s="94">
        <v>0.37</v>
      </c>
      <c r="I36" s="94">
        <v>0.43</v>
      </c>
      <c r="J36" s="94">
        <v>0.47</v>
      </c>
      <c r="K36" s="94">
        <v>0.48</v>
      </c>
      <c r="L36" s="95">
        <v>2013</v>
      </c>
      <c r="M36" s="95">
        <v>4810</v>
      </c>
      <c r="N36" s="95">
        <v>3810</v>
      </c>
      <c r="O36" s="95">
        <v>3140</v>
      </c>
      <c r="P36" s="95">
        <v>2840</v>
      </c>
      <c r="Q36" s="95">
        <v>2560</v>
      </c>
      <c r="R36" s="98">
        <v>105.82</v>
      </c>
      <c r="S36" s="98">
        <v>83.82</v>
      </c>
      <c r="T36" s="98">
        <v>69.080000000000013</v>
      </c>
      <c r="U36" s="98">
        <v>62.480000000000011</v>
      </c>
      <c r="V36" s="98">
        <v>56.32</v>
      </c>
      <c r="W36" s="100">
        <v>0.39441999999999999</v>
      </c>
      <c r="X36" s="100">
        <v>0.31241999999999998</v>
      </c>
      <c r="Y36" s="100">
        <v>0.25747999999999999</v>
      </c>
      <c r="Z36" s="100">
        <v>0.23287999999999998</v>
      </c>
      <c r="AA36" s="100">
        <v>0.20992</v>
      </c>
      <c r="AB36" s="95">
        <v>25</v>
      </c>
      <c r="AC36" s="95"/>
      <c r="AD36" s="95"/>
      <c r="AE36" s="96">
        <v>31.536000000000001</v>
      </c>
      <c r="AF36" s="94">
        <v>0.9</v>
      </c>
      <c r="AG36" s="94">
        <v>0.9</v>
      </c>
      <c r="AH36" s="94">
        <v>0.9</v>
      </c>
      <c r="AI36" s="94">
        <v>0.9</v>
      </c>
      <c r="AJ36" s="94">
        <v>0.9</v>
      </c>
      <c r="AK36" s="90"/>
      <c r="AL36" s="119" t="s">
        <v>84</v>
      </c>
      <c r="AM36" s="158" t="str">
        <f t="shared" si="3"/>
        <v>P-RNW-IGCC-BIO03</v>
      </c>
      <c r="AN36" s="92" t="s">
        <v>143</v>
      </c>
      <c r="AO36" s="91" t="s">
        <v>85</v>
      </c>
      <c r="AP36" s="91" t="s">
        <v>2</v>
      </c>
      <c r="AQ36" s="118" t="s">
        <v>92</v>
      </c>
      <c r="AR36" s="185" t="s">
        <v>82</v>
      </c>
      <c r="AS36" s="91"/>
      <c r="AT36" s="90"/>
      <c r="AU36" s="90"/>
      <c r="AV36" s="90"/>
      <c r="AW36" s="95" t="s">
        <v>144</v>
      </c>
      <c r="AX36" s="90"/>
      <c r="AY36" s="90"/>
      <c r="AZ36" s="90"/>
      <c r="BA36" s="90"/>
      <c r="BB36" s="90"/>
      <c r="BC36" s="90"/>
      <c r="BD36" s="90"/>
    </row>
    <row r="37" spans="1:56" s="41" customFormat="1">
      <c r="A37" s="93" t="s">
        <v>2794</v>
      </c>
      <c r="B37" s="93" t="s">
        <v>2926</v>
      </c>
      <c r="C37" s="93" t="s">
        <v>2935</v>
      </c>
      <c r="D37" s="30" t="str">
        <f t="shared" si="2"/>
        <v>PWR Anaerobic digestion new</v>
      </c>
      <c r="E37" s="97" t="s">
        <v>2828</v>
      </c>
      <c r="F37" s="93" t="s">
        <v>83</v>
      </c>
      <c r="G37" s="94">
        <v>0.36</v>
      </c>
      <c r="H37" s="94">
        <v>0.38</v>
      </c>
      <c r="I37" s="94">
        <v>0.4</v>
      </c>
      <c r="J37" s="94">
        <v>0.42</v>
      </c>
      <c r="K37" s="94">
        <v>0.45</v>
      </c>
      <c r="L37" s="95">
        <v>2013</v>
      </c>
      <c r="M37" s="34">
        <f>VLOOKUP($A37,ETRI_Cost!$A:$I,5,FALSE)</f>
        <v>3100</v>
      </c>
      <c r="N37" s="34">
        <f>VLOOKUP($A37,ETRI_Cost!$A:$I,6,FALSE)</f>
        <v>2860</v>
      </c>
      <c r="O37" s="34">
        <f>VLOOKUP($A37,ETRI_Cost!$A:$I,7,FALSE)</f>
        <v>2740</v>
      </c>
      <c r="P37" s="34">
        <f>VLOOKUP($A37,ETRI_Cost!$A:$I,8,FALSE)</f>
        <v>2630</v>
      </c>
      <c r="Q37" s="34">
        <f>VLOOKUP($A37,ETRI_Cost!$A:$I,9,FALSE)</f>
        <v>2510</v>
      </c>
      <c r="R37" s="98">
        <v>159.07999999999998</v>
      </c>
      <c r="S37" s="98">
        <v>130.38</v>
      </c>
      <c r="T37" s="98">
        <v>113.15999999999998</v>
      </c>
      <c r="U37" s="98">
        <v>103.32</v>
      </c>
      <c r="V37" s="98">
        <v>94.3</v>
      </c>
      <c r="W37" s="100">
        <v>0.12028</v>
      </c>
      <c r="X37" s="100">
        <v>9.8580000000000001E-2</v>
      </c>
      <c r="Y37" s="100">
        <v>8.5559999999999997E-2</v>
      </c>
      <c r="Z37" s="100">
        <v>7.8120000000000009E-2</v>
      </c>
      <c r="AA37" s="100">
        <v>7.1300000000000002E-2</v>
      </c>
      <c r="AB37" s="95">
        <v>20</v>
      </c>
      <c r="AC37" s="95"/>
      <c r="AD37" s="95"/>
      <c r="AE37" s="96">
        <v>31.536000000000001</v>
      </c>
      <c r="AF37" s="94">
        <v>0.9</v>
      </c>
      <c r="AG37" s="94">
        <v>0.9</v>
      </c>
      <c r="AH37" s="94">
        <v>0.9</v>
      </c>
      <c r="AI37" s="94">
        <v>0.9</v>
      </c>
      <c r="AJ37" s="94">
        <v>0.9</v>
      </c>
      <c r="AK37" s="90"/>
      <c r="AL37" s="119" t="s">
        <v>84</v>
      </c>
      <c r="AM37" s="158" t="str">
        <f t="shared" si="3"/>
        <v>P-RNW-AB-BIO04</v>
      </c>
      <c r="AN37" s="92" t="s">
        <v>145</v>
      </c>
      <c r="AO37" s="91" t="s">
        <v>85</v>
      </c>
      <c r="AP37" s="91" t="s">
        <v>2</v>
      </c>
      <c r="AQ37" s="99" t="s">
        <v>92</v>
      </c>
      <c r="AR37" s="185" t="s">
        <v>2834</v>
      </c>
      <c r="AS37" s="91"/>
      <c r="AT37" s="90"/>
      <c r="AU37" s="90"/>
      <c r="AV37" s="90"/>
      <c r="AW37" s="95" t="s">
        <v>146</v>
      </c>
      <c r="AX37" s="90"/>
      <c r="AY37" s="90"/>
      <c r="AZ37" s="90"/>
      <c r="BA37" s="90"/>
      <c r="BB37" s="90"/>
      <c r="BC37" s="90"/>
      <c r="BD37" s="90"/>
    </row>
    <row r="38" spans="1:56" s="41" customFormat="1">
      <c r="A38" s="93" t="s">
        <v>2795</v>
      </c>
      <c r="B38" s="93" t="s">
        <v>2935</v>
      </c>
      <c r="C38" s="93" t="s">
        <v>2935</v>
      </c>
      <c r="D38" s="30" t="str">
        <f t="shared" si="2"/>
        <v>PWR Municipal solid waste incinerator new</v>
      </c>
      <c r="E38" s="97" t="s">
        <v>2829</v>
      </c>
      <c r="F38" s="93" t="s">
        <v>82</v>
      </c>
      <c r="G38" s="94">
        <v>0.27</v>
      </c>
      <c r="H38" s="94">
        <v>0.31</v>
      </c>
      <c r="I38" s="94">
        <v>0.34</v>
      </c>
      <c r="J38" s="94">
        <v>0.37</v>
      </c>
      <c r="K38" s="94">
        <v>0.42</v>
      </c>
      <c r="L38" s="95">
        <v>2013</v>
      </c>
      <c r="M38" s="95">
        <v>6080</v>
      </c>
      <c r="N38" s="95">
        <v>5630</v>
      </c>
      <c r="O38" s="95">
        <v>5240</v>
      </c>
      <c r="P38" s="95">
        <v>4870</v>
      </c>
      <c r="Q38" s="95">
        <v>4540</v>
      </c>
      <c r="R38" s="98">
        <v>182.4</v>
      </c>
      <c r="S38" s="98">
        <v>168.9</v>
      </c>
      <c r="T38" s="98">
        <v>157.19999999999999</v>
      </c>
      <c r="U38" s="98">
        <v>146.1</v>
      </c>
      <c r="V38" s="98">
        <v>136.19999999999999</v>
      </c>
      <c r="W38" s="100">
        <v>0.41952</v>
      </c>
      <c r="X38" s="100">
        <v>0.38847000000000004</v>
      </c>
      <c r="Y38" s="100">
        <v>0.36155999999999999</v>
      </c>
      <c r="Z38" s="100">
        <v>0.33603</v>
      </c>
      <c r="AA38" s="100">
        <v>0.31325999999999998</v>
      </c>
      <c r="AB38" s="95">
        <v>25</v>
      </c>
      <c r="AC38" s="95"/>
      <c r="AD38" s="95"/>
      <c r="AE38" s="96">
        <v>31.536000000000001</v>
      </c>
      <c r="AF38" s="94">
        <v>0.9</v>
      </c>
      <c r="AG38" s="94">
        <v>0.9</v>
      </c>
      <c r="AH38" s="94">
        <v>0.9</v>
      </c>
      <c r="AI38" s="94">
        <v>0.9</v>
      </c>
      <c r="AJ38" s="94">
        <v>0.9</v>
      </c>
      <c r="AK38" s="90"/>
      <c r="AL38" s="119" t="s">
        <v>84</v>
      </c>
      <c r="AM38" s="158" t="str">
        <f t="shared" si="3"/>
        <v>P-RNW-ST-MSW04</v>
      </c>
      <c r="AN38" s="92" t="s">
        <v>147</v>
      </c>
      <c r="AO38" s="91" t="s">
        <v>85</v>
      </c>
      <c r="AP38" s="91" t="s">
        <v>2</v>
      </c>
      <c r="AQ38" s="99" t="s">
        <v>92</v>
      </c>
      <c r="AR38" s="185" t="s">
        <v>82</v>
      </c>
      <c r="AS38" s="91"/>
      <c r="AT38" s="90"/>
      <c r="AU38" s="90"/>
      <c r="AV38" s="90"/>
      <c r="AW38" s="95" t="s">
        <v>148</v>
      </c>
      <c r="AX38" s="90"/>
      <c r="AY38" s="90"/>
      <c r="AZ38" s="90"/>
      <c r="BA38" s="90"/>
      <c r="BB38" s="90"/>
      <c r="BC38" s="90"/>
      <c r="BD38" s="90"/>
    </row>
    <row r="39" spans="1:56" s="41" customFormat="1">
      <c r="A39" s="29"/>
      <c r="B39" s="93"/>
      <c r="C39" s="93"/>
      <c r="D39" s="36"/>
      <c r="E39" s="36"/>
      <c r="F39" s="29"/>
      <c r="G39" s="31"/>
      <c r="H39" s="31"/>
      <c r="I39" s="31"/>
      <c r="J39" s="31"/>
      <c r="K39" s="31"/>
      <c r="L39" s="32"/>
      <c r="M39" s="32"/>
      <c r="N39" s="32"/>
      <c r="O39" s="32"/>
      <c r="P39" s="32"/>
      <c r="Q39" s="32"/>
      <c r="R39" s="39"/>
      <c r="S39" s="39"/>
      <c r="T39" s="39"/>
      <c r="U39" s="39"/>
      <c r="V39" s="39"/>
      <c r="W39" s="59"/>
      <c r="X39" s="59"/>
      <c r="Y39" s="59"/>
      <c r="Z39" s="59"/>
      <c r="AA39" s="59"/>
      <c r="AB39" s="32"/>
      <c r="AC39" s="32"/>
      <c r="AD39" s="32"/>
      <c r="AE39" s="33"/>
      <c r="AF39" s="31"/>
      <c r="AG39" s="31"/>
      <c r="AH39" s="31"/>
      <c r="AI39" s="31"/>
      <c r="AJ39" s="31"/>
      <c r="AN39" s="10"/>
      <c r="AQ39" s="40"/>
      <c r="AR39" s="89"/>
      <c r="AW39" s="32"/>
    </row>
    <row r="40" spans="1:56" s="41" customFormat="1">
      <c r="A40" s="69"/>
      <c r="B40" s="69"/>
      <c r="C40" s="69"/>
      <c r="D40" s="70"/>
      <c r="E40" s="70"/>
      <c r="F40" s="69"/>
      <c r="G40" s="71"/>
      <c r="H40" s="71"/>
      <c r="I40" s="71"/>
      <c r="J40" s="71"/>
      <c r="K40" s="71"/>
      <c r="L40" s="72"/>
      <c r="M40" s="72"/>
      <c r="N40" s="72"/>
      <c r="O40" s="72"/>
      <c r="P40" s="72"/>
      <c r="Q40" s="72"/>
      <c r="R40" s="73"/>
      <c r="S40" s="73"/>
      <c r="T40" s="73"/>
      <c r="U40" s="73"/>
      <c r="V40" s="73"/>
      <c r="W40" s="74"/>
      <c r="X40" s="74"/>
      <c r="Y40" s="74"/>
      <c r="Z40" s="74"/>
      <c r="AA40" s="74"/>
      <c r="AB40" s="72"/>
      <c r="AC40" s="72"/>
      <c r="AD40" s="72"/>
      <c r="AE40" s="75"/>
      <c r="AF40" s="71"/>
      <c r="AG40" s="71"/>
      <c r="AH40" s="71"/>
      <c r="AI40" s="71"/>
      <c r="AJ40" s="71"/>
      <c r="AN40" s="10"/>
      <c r="AQ40" s="40"/>
      <c r="AW40" s="40"/>
    </row>
    <row r="41" spans="1:56" s="41" customFormat="1">
      <c r="A41" s="68" t="s">
        <v>131</v>
      </c>
      <c r="B41" s="68"/>
      <c r="C41" s="68"/>
      <c r="D41" s="21"/>
      <c r="E41" s="21"/>
      <c r="F41" s="68"/>
      <c r="G41" s="20"/>
      <c r="H41" s="20"/>
      <c r="I41" s="20"/>
      <c r="J41" s="20"/>
      <c r="K41" s="20"/>
      <c r="L41" s="40"/>
      <c r="M41" s="40"/>
      <c r="N41" s="40"/>
      <c r="O41" s="40"/>
      <c r="P41" s="40"/>
      <c r="Q41" s="40"/>
      <c r="R41" s="76"/>
      <c r="S41" s="76"/>
      <c r="T41" s="76"/>
      <c r="U41" s="76"/>
      <c r="V41" s="76"/>
      <c r="W41" s="77"/>
      <c r="X41" s="77"/>
      <c r="Y41" s="77"/>
      <c r="Z41" s="77"/>
      <c r="AA41" s="77"/>
      <c r="AB41" s="40"/>
      <c r="AC41" s="40"/>
      <c r="AD41" s="40"/>
      <c r="AE41" s="78"/>
      <c r="AF41" s="20"/>
      <c r="AG41" s="20"/>
      <c r="AH41" s="20"/>
      <c r="AI41" s="20"/>
      <c r="AJ41" s="20"/>
      <c r="AN41" s="10"/>
      <c r="AQ41" s="40"/>
      <c r="AW41" s="40"/>
    </row>
    <row r="42" spans="1:56" s="41" customFormat="1">
      <c r="A42" s="2"/>
      <c r="B42" s="187"/>
      <c r="C42" s="187"/>
      <c r="D42" s="2"/>
      <c r="E42" s="2"/>
      <c r="F42" s="5" t="s">
        <v>130</v>
      </c>
      <c r="G42" s="3"/>
      <c r="H42" s="3"/>
      <c r="I42" s="3"/>
      <c r="J42" s="3"/>
      <c r="K42" s="3"/>
      <c r="L42" s="4"/>
      <c r="M42" s="4"/>
      <c r="N42" s="4"/>
      <c r="O42" s="4"/>
      <c r="P42" s="4"/>
      <c r="Q42" s="4"/>
      <c r="R42" s="2"/>
      <c r="S42" s="2"/>
      <c r="T42" s="2"/>
      <c r="U42" s="2"/>
      <c r="W42" s="2"/>
      <c r="X42" s="2"/>
      <c r="Y42" s="2"/>
      <c r="AA42" s="2"/>
      <c r="AB42" s="2"/>
      <c r="AL42" s="5" t="s">
        <v>37</v>
      </c>
      <c r="AM42" s="11"/>
      <c r="AN42" s="12"/>
      <c r="AO42" s="12"/>
      <c r="AP42" s="12"/>
      <c r="AQ42" s="12"/>
      <c r="AR42" s="12"/>
      <c r="AS42" s="12"/>
      <c r="AW42" s="40"/>
    </row>
    <row r="43" spans="1:56" s="41" customFormat="1" ht="27.6">
      <c r="A43" s="6" t="s">
        <v>17</v>
      </c>
      <c r="B43" s="106"/>
      <c r="C43" s="106"/>
      <c r="D43" s="7" t="s">
        <v>18</v>
      </c>
      <c r="E43" s="6" t="s">
        <v>19</v>
      </c>
      <c r="F43" s="6" t="s">
        <v>20</v>
      </c>
      <c r="G43" s="8" t="s">
        <v>75</v>
      </c>
      <c r="H43" s="8" t="s">
        <v>76</v>
      </c>
      <c r="I43" s="8" t="s">
        <v>77</v>
      </c>
      <c r="J43" s="8" t="s">
        <v>78</v>
      </c>
      <c r="K43" s="8" t="s">
        <v>79</v>
      </c>
      <c r="L43" s="42" t="s">
        <v>31</v>
      </c>
      <c r="M43" s="42" t="s">
        <v>21</v>
      </c>
      <c r="N43" s="42" t="s">
        <v>22</v>
      </c>
      <c r="O43" s="42" t="s">
        <v>23</v>
      </c>
      <c r="P43" s="42" t="s">
        <v>66</v>
      </c>
      <c r="Q43" s="42" t="s">
        <v>67</v>
      </c>
      <c r="R43" s="42" t="s">
        <v>24</v>
      </c>
      <c r="S43" s="42" t="s">
        <v>25</v>
      </c>
      <c r="T43" s="42" t="s">
        <v>26</v>
      </c>
      <c r="U43" s="42" t="s">
        <v>68</v>
      </c>
      <c r="V43" s="42" t="s">
        <v>69</v>
      </c>
      <c r="W43" s="42" t="s">
        <v>27</v>
      </c>
      <c r="X43" s="42" t="s">
        <v>28</v>
      </c>
      <c r="Y43" s="42" t="s">
        <v>29</v>
      </c>
      <c r="Z43" s="42" t="s">
        <v>70</v>
      </c>
      <c r="AA43" s="42" t="s">
        <v>71</v>
      </c>
      <c r="AB43" s="42" t="s">
        <v>30</v>
      </c>
      <c r="AC43" s="42" t="s">
        <v>72</v>
      </c>
      <c r="AD43" s="42" t="s">
        <v>73</v>
      </c>
      <c r="AE43" s="42" t="s">
        <v>32</v>
      </c>
      <c r="AF43" s="42" t="s">
        <v>133</v>
      </c>
      <c r="AG43" s="42" t="s">
        <v>134</v>
      </c>
      <c r="AH43" s="42" t="s">
        <v>135</v>
      </c>
      <c r="AI43" s="42" t="s">
        <v>136</v>
      </c>
      <c r="AJ43" s="42" t="s">
        <v>137</v>
      </c>
      <c r="AL43" s="7" t="s">
        <v>38</v>
      </c>
      <c r="AM43" s="7" t="s">
        <v>17</v>
      </c>
      <c r="AN43" s="7" t="s">
        <v>39</v>
      </c>
      <c r="AO43" s="7" t="s">
        <v>40</v>
      </c>
      <c r="AP43" s="7" t="s">
        <v>41</v>
      </c>
      <c r="AQ43" s="7" t="s">
        <v>42</v>
      </c>
      <c r="AR43" s="7" t="s">
        <v>43</v>
      </c>
      <c r="AS43" s="7" t="s">
        <v>44</v>
      </c>
      <c r="AW43" s="40"/>
    </row>
    <row r="44" spans="1:56" s="41" customFormat="1" ht="27.6">
      <c r="A44" s="86" t="s">
        <v>33</v>
      </c>
      <c r="B44" s="86"/>
      <c r="C44" s="86"/>
      <c r="D44" s="86" t="s">
        <v>34</v>
      </c>
      <c r="E44" s="86" t="s">
        <v>35</v>
      </c>
      <c r="F44" s="86" t="s">
        <v>36</v>
      </c>
      <c r="G44" s="87" t="s">
        <v>80</v>
      </c>
      <c r="H44" s="87"/>
      <c r="I44" s="87"/>
      <c r="J44" s="87"/>
      <c r="K44" s="87"/>
      <c r="L44" s="88"/>
      <c r="M44" s="37" t="s">
        <v>132</v>
      </c>
      <c r="N44" s="88"/>
      <c r="O44" s="88"/>
      <c r="P44" s="88"/>
      <c r="Q44" s="88"/>
      <c r="R44" s="37" t="s">
        <v>90</v>
      </c>
      <c r="S44" s="88"/>
      <c r="T44" s="88"/>
      <c r="U44" s="88"/>
      <c r="V44" s="88"/>
      <c r="W44" s="38" t="s">
        <v>91</v>
      </c>
      <c r="X44" s="38"/>
      <c r="Y44" s="38"/>
      <c r="Z44" s="38"/>
      <c r="AA44" s="38"/>
      <c r="AB44" s="333" t="s">
        <v>74</v>
      </c>
      <c r="AC44" s="333"/>
      <c r="AD44" s="333"/>
      <c r="AE44" s="88"/>
      <c r="AF44" s="37" t="s">
        <v>1</v>
      </c>
      <c r="AG44" s="37"/>
      <c r="AH44" s="37"/>
      <c r="AI44" s="37"/>
      <c r="AJ44" s="37"/>
      <c r="AL44" s="13" t="s">
        <v>45</v>
      </c>
      <c r="AM44" s="13" t="s">
        <v>46</v>
      </c>
      <c r="AN44" s="13" t="s">
        <v>34</v>
      </c>
      <c r="AO44" s="13" t="s">
        <v>47</v>
      </c>
      <c r="AP44" s="13" t="s">
        <v>48</v>
      </c>
      <c r="AQ44" s="13" t="s">
        <v>86</v>
      </c>
      <c r="AR44" s="13" t="s">
        <v>49</v>
      </c>
      <c r="AS44" s="13" t="s">
        <v>50</v>
      </c>
      <c r="AW44" s="40"/>
    </row>
    <row r="45" spans="1:56">
      <c r="A45" s="79" t="s">
        <v>2832</v>
      </c>
      <c r="B45" s="79"/>
      <c r="C45" s="79"/>
      <c r="D45" s="80" t="s">
        <v>128</v>
      </c>
      <c r="E45" s="80" t="s">
        <v>2830</v>
      </c>
      <c r="F45" s="79" t="s">
        <v>82</v>
      </c>
      <c r="G45" s="81"/>
      <c r="H45" s="81">
        <v>0.42735000000000001</v>
      </c>
      <c r="I45" s="81"/>
      <c r="J45" s="81"/>
      <c r="K45" s="81"/>
      <c r="L45" s="82">
        <v>2030</v>
      </c>
      <c r="M45" s="83">
        <v>520.82330184680677</v>
      </c>
      <c r="N45" s="83">
        <v>515.50765998241911</v>
      </c>
      <c r="O45" s="83">
        <v>509.75361466529853</v>
      </c>
      <c r="P45" s="83">
        <v>504.71197495886901</v>
      </c>
      <c r="Q45" s="82"/>
      <c r="R45" s="83"/>
      <c r="S45" s="83"/>
      <c r="T45" s="83"/>
      <c r="U45" s="83"/>
      <c r="V45" s="83"/>
      <c r="W45" s="84"/>
      <c r="X45" s="84"/>
      <c r="Y45" s="84"/>
      <c r="Z45" s="84"/>
      <c r="AA45" s="84"/>
      <c r="AB45" s="82">
        <v>30</v>
      </c>
      <c r="AC45" s="82"/>
      <c r="AD45" s="82"/>
      <c r="AE45" s="85">
        <v>31.536000000000001</v>
      </c>
      <c r="AF45" s="81">
        <v>0.91200000000000003</v>
      </c>
      <c r="AG45" s="81"/>
      <c r="AH45" s="81"/>
      <c r="AI45" s="81"/>
      <c r="AJ45" s="81"/>
      <c r="AK45" s="41"/>
      <c r="AL45" s="41" t="s">
        <v>84</v>
      </c>
      <c r="AM45" s="41" t="str">
        <f>A45</f>
        <v>P-TH-OCGT-H2-01</v>
      </c>
      <c r="AN45" s="10" t="str">
        <f t="shared" ref="AN45:AN46" si="4">D45</f>
        <v>New Power Plant - Hydrogen Open Cycle Gas Turbine</v>
      </c>
      <c r="AO45" s="41" t="s">
        <v>85</v>
      </c>
      <c r="AP45" s="41" t="s">
        <v>2</v>
      </c>
      <c r="AQ45" s="40" t="s">
        <v>92</v>
      </c>
      <c r="AR45" s="89" t="s">
        <v>82</v>
      </c>
    </row>
    <row r="46" spans="1:56">
      <c r="A46" s="79" t="s">
        <v>2833</v>
      </c>
      <c r="B46" s="68"/>
      <c r="C46" s="68"/>
      <c r="D46" s="62" t="s">
        <v>127</v>
      </c>
      <c r="E46" s="62" t="s">
        <v>2830</v>
      </c>
      <c r="F46" s="61" t="s">
        <v>82</v>
      </c>
      <c r="G46" s="63"/>
      <c r="H46" s="63">
        <v>0.59</v>
      </c>
      <c r="I46" s="63"/>
      <c r="J46" s="63"/>
      <c r="K46" s="63"/>
      <c r="L46" s="64">
        <v>2030</v>
      </c>
      <c r="M46" s="65">
        <v>700.29671746046984</v>
      </c>
      <c r="N46" s="65">
        <v>690.76686594620696</v>
      </c>
      <c r="O46" s="65">
        <v>680.45104729674722</v>
      </c>
      <c r="P46" s="65">
        <v>671.41242524198253</v>
      </c>
      <c r="Q46" s="64"/>
      <c r="R46" s="65"/>
      <c r="S46" s="65"/>
      <c r="T46" s="65"/>
      <c r="U46" s="65"/>
      <c r="V46" s="65"/>
      <c r="W46" s="60"/>
      <c r="X46" s="60"/>
      <c r="Y46" s="60"/>
      <c r="Z46" s="60"/>
      <c r="AA46" s="60"/>
      <c r="AB46" s="64">
        <v>35</v>
      </c>
      <c r="AC46" s="64"/>
      <c r="AD46" s="64"/>
      <c r="AE46" s="66">
        <v>31.536000000000001</v>
      </c>
      <c r="AF46" s="63">
        <v>0.91200000000000003</v>
      </c>
      <c r="AG46" s="63"/>
      <c r="AH46" s="63"/>
      <c r="AI46" s="63"/>
      <c r="AJ46" s="63"/>
      <c r="AK46" s="41"/>
      <c r="AL46" s="41"/>
      <c r="AM46" s="41" t="str">
        <f>A46</f>
        <v>P-TH-CCGT-H2-02</v>
      </c>
      <c r="AN46" s="10" t="str">
        <f t="shared" si="4"/>
        <v>New Power Plant - Hydrogen Combined Cycle Gas Turbine</v>
      </c>
      <c r="AO46" s="41" t="s">
        <v>85</v>
      </c>
      <c r="AP46" s="41" t="s">
        <v>2</v>
      </c>
      <c r="AQ46" s="40" t="s">
        <v>92</v>
      </c>
      <c r="AR46" s="89" t="s">
        <v>82</v>
      </c>
    </row>
    <row r="47" spans="1:56">
      <c r="D47" s="41"/>
    </row>
  </sheetData>
  <mergeCells count="2">
    <mergeCell ref="AB5:AD5"/>
    <mergeCell ref="AB44:AD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D2" sqref="D2"/>
    </sheetView>
  </sheetViews>
  <sheetFormatPr defaultRowHeight="14.4"/>
  <cols>
    <col min="1" max="1" width="18.44140625" customWidth="1"/>
    <col min="2" max="2" width="20.77734375" customWidth="1"/>
  </cols>
  <sheetData>
    <row r="1" spans="1:43">
      <c r="A1" s="102"/>
      <c r="B1" s="102"/>
      <c r="C1" s="102"/>
      <c r="D1" s="105" t="s">
        <v>2938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7.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75</v>
      </c>
      <c r="F2" s="108" t="s">
        <v>76</v>
      </c>
      <c r="G2" s="108" t="s">
        <v>77</v>
      </c>
      <c r="H2" s="108" t="s">
        <v>78</v>
      </c>
      <c r="I2" s="108" t="s">
        <v>79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149</v>
      </c>
      <c r="AE2" s="120" t="s">
        <v>150</v>
      </c>
      <c r="AF2" s="120" t="s">
        <v>151</v>
      </c>
      <c r="AG2" s="120" t="s">
        <v>152</v>
      </c>
      <c r="AH2" s="120" t="s">
        <v>153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5.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80</v>
      </c>
      <c r="F3" s="115"/>
      <c r="G3" s="115"/>
      <c r="H3" s="115"/>
      <c r="I3" s="115"/>
      <c r="J3" s="122"/>
      <c r="K3" s="113" t="s">
        <v>89</v>
      </c>
      <c r="L3" s="122"/>
      <c r="M3" s="122"/>
      <c r="N3" s="122"/>
      <c r="O3" s="122"/>
      <c r="P3" s="113" t="s">
        <v>90</v>
      </c>
      <c r="Q3" s="122"/>
      <c r="R3" s="122"/>
      <c r="S3" s="122"/>
      <c r="T3" s="122"/>
      <c r="U3" s="117" t="s">
        <v>91</v>
      </c>
      <c r="V3" s="117"/>
      <c r="W3" s="117"/>
      <c r="X3" s="117"/>
      <c r="Y3" s="117"/>
      <c r="Z3" s="334" t="s">
        <v>74</v>
      </c>
      <c r="AA3" s="334"/>
      <c r="AB3" s="334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86</v>
      </c>
      <c r="AP3" s="112" t="s">
        <v>49</v>
      </c>
      <c r="AQ3" s="112" t="s">
        <v>50</v>
      </c>
    </row>
    <row r="4" spans="1:43">
      <c r="A4" s="185" t="s">
        <v>2796</v>
      </c>
      <c r="B4" s="101" t="s">
        <v>154</v>
      </c>
      <c r="C4" s="101" t="s">
        <v>2831</v>
      </c>
      <c r="D4" s="101" t="s">
        <v>82</v>
      </c>
      <c r="E4" s="101">
        <v>1</v>
      </c>
      <c r="F4" s="101"/>
      <c r="G4" s="101"/>
      <c r="H4" s="101"/>
      <c r="I4" s="101"/>
      <c r="J4" s="101">
        <v>2018</v>
      </c>
      <c r="K4" s="101">
        <f>Win_ON_Connection_Cost!AG4</f>
        <v>1374.5378345723761</v>
      </c>
      <c r="L4" s="186">
        <f>Win_ON_Connection_Cost!AH4</f>
        <v>1314.5378345723761</v>
      </c>
      <c r="M4" s="186">
        <f>Win_ON_Connection_Cost!AI4</f>
        <v>1214.5378345723761</v>
      </c>
      <c r="N4" s="186">
        <f>Win_ON_Connection_Cost!AJ4</f>
        <v>1164.5378345723761</v>
      </c>
      <c r="O4" s="186">
        <f>Win_ON_Connection_Cost!AK4</f>
        <v>1134.5378345723761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84</v>
      </c>
      <c r="AK4" s="185" t="s">
        <v>2796</v>
      </c>
      <c r="AL4" s="109" t="s">
        <v>154</v>
      </c>
      <c r="AM4" s="119" t="s">
        <v>85</v>
      </c>
      <c r="AN4" s="119" t="s">
        <v>2</v>
      </c>
      <c r="AO4" s="118" t="s">
        <v>92</v>
      </c>
      <c r="AP4" s="121" t="s">
        <v>82</v>
      </c>
      <c r="AQ4" s="119"/>
    </row>
    <row r="5" spans="1:43">
      <c r="A5" s="185" t="s">
        <v>2797</v>
      </c>
      <c r="B5" s="101" t="s">
        <v>155</v>
      </c>
      <c r="C5" s="158" t="s">
        <v>2831</v>
      </c>
      <c r="D5" s="101" t="s">
        <v>82</v>
      </c>
      <c r="E5" s="101">
        <v>1</v>
      </c>
      <c r="F5" s="101"/>
      <c r="G5" s="101"/>
      <c r="H5" s="101"/>
      <c r="I5" s="101"/>
      <c r="J5" s="101">
        <v>2018</v>
      </c>
      <c r="K5" s="186">
        <f>Win_ON_Connection_Cost!AG5</f>
        <v>1413.3291701388109</v>
      </c>
      <c r="L5" s="186">
        <f>Win_ON_Connection_Cost!AH5</f>
        <v>1353.3291701388109</v>
      </c>
      <c r="M5" s="186">
        <f>Win_ON_Connection_Cost!AI5</f>
        <v>1253.3291701388109</v>
      </c>
      <c r="N5" s="186">
        <f>Win_ON_Connection_Cost!AJ5</f>
        <v>1203.3291701388109</v>
      </c>
      <c r="O5" s="186">
        <f>Win_ON_Connection_Cost!AK5</f>
        <v>1173.3291701388109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84</v>
      </c>
      <c r="AK5" s="185" t="s">
        <v>2797</v>
      </c>
      <c r="AL5" s="109" t="s">
        <v>155</v>
      </c>
      <c r="AM5" s="119" t="s">
        <v>85</v>
      </c>
      <c r="AN5" s="119" t="s">
        <v>2</v>
      </c>
      <c r="AO5" s="118" t="s">
        <v>92</v>
      </c>
      <c r="AP5" s="121" t="s">
        <v>82</v>
      </c>
      <c r="AQ5" s="119"/>
    </row>
    <row r="6" spans="1:43">
      <c r="A6" s="185" t="s">
        <v>2798</v>
      </c>
      <c r="B6" s="101" t="s">
        <v>156</v>
      </c>
      <c r="C6" s="158" t="s">
        <v>2831</v>
      </c>
      <c r="D6" s="101" t="s">
        <v>82</v>
      </c>
      <c r="E6" s="101">
        <v>1</v>
      </c>
      <c r="F6" s="101"/>
      <c r="G6" s="101"/>
      <c r="H6" s="101"/>
      <c r="I6" s="101"/>
      <c r="J6" s="101">
        <v>2018</v>
      </c>
      <c r="K6" s="186">
        <f>Win_ON_Connection_Cost!AG6</f>
        <v>1482.284416524634</v>
      </c>
      <c r="L6" s="186">
        <f>Win_ON_Connection_Cost!AH6</f>
        <v>1422.284416524634</v>
      </c>
      <c r="M6" s="186">
        <f>Win_ON_Connection_Cost!AI6</f>
        <v>1322.284416524634</v>
      </c>
      <c r="N6" s="186">
        <f>Win_ON_Connection_Cost!AJ6</f>
        <v>1272.284416524634</v>
      </c>
      <c r="O6" s="186">
        <f>Win_ON_Connection_Cost!AK6</f>
        <v>1242.284416524634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84</v>
      </c>
      <c r="AK6" s="185" t="s">
        <v>2798</v>
      </c>
      <c r="AL6" s="109" t="s">
        <v>156</v>
      </c>
      <c r="AM6" s="119" t="s">
        <v>85</v>
      </c>
      <c r="AN6" s="119" t="s">
        <v>2</v>
      </c>
      <c r="AO6" s="118" t="s">
        <v>92</v>
      </c>
      <c r="AP6" s="121" t="s">
        <v>82</v>
      </c>
      <c r="AQ6" s="119"/>
    </row>
    <row r="7" spans="1:43">
      <c r="A7" s="185" t="s">
        <v>2799</v>
      </c>
      <c r="B7" s="101" t="s">
        <v>157</v>
      </c>
      <c r="C7" s="158" t="s">
        <v>2831</v>
      </c>
      <c r="D7" s="101" t="s">
        <v>82</v>
      </c>
      <c r="E7" s="101">
        <v>1</v>
      </c>
      <c r="F7" s="101"/>
      <c r="G7" s="101"/>
      <c r="H7" s="101"/>
      <c r="I7" s="101"/>
      <c r="J7" s="101">
        <v>2018</v>
      </c>
      <c r="K7" s="186">
        <f>Win_ON_Connection_Cost!AG7</f>
        <v>1634.7669541720195</v>
      </c>
      <c r="L7" s="186">
        <f>Win_ON_Connection_Cost!AH7</f>
        <v>1574.7669541720195</v>
      </c>
      <c r="M7" s="186">
        <f>Win_ON_Connection_Cost!AI7</f>
        <v>1474.7669541720195</v>
      </c>
      <c r="N7" s="186">
        <f>Win_ON_Connection_Cost!AJ7</f>
        <v>1424.7669541720195</v>
      </c>
      <c r="O7" s="186">
        <f>Win_ON_Connection_Cost!AK7</f>
        <v>1394.7669541720195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84</v>
      </c>
      <c r="AK7" s="185" t="s">
        <v>2799</v>
      </c>
      <c r="AL7" s="109" t="s">
        <v>157</v>
      </c>
      <c r="AM7" s="119" t="s">
        <v>85</v>
      </c>
      <c r="AN7" s="119" t="s">
        <v>2</v>
      </c>
      <c r="AO7" s="118" t="s">
        <v>92</v>
      </c>
      <c r="AP7" s="121" t="s">
        <v>82</v>
      </c>
      <c r="AQ7" s="119"/>
    </row>
    <row r="8" spans="1:43">
      <c r="A8" s="185" t="s">
        <v>2800</v>
      </c>
      <c r="B8" s="101" t="s">
        <v>158</v>
      </c>
      <c r="C8" s="158" t="s">
        <v>2831</v>
      </c>
      <c r="D8" s="101" t="s">
        <v>82</v>
      </c>
      <c r="E8" s="101">
        <v>1</v>
      </c>
      <c r="F8" s="101"/>
      <c r="G8" s="101"/>
      <c r="H8" s="101"/>
      <c r="I8" s="101"/>
      <c r="J8" s="101">
        <v>2018</v>
      </c>
      <c r="K8" s="186">
        <f>Win_ON_Connection_Cost!AG8</f>
        <v>1992.4210868538507</v>
      </c>
      <c r="L8" s="186">
        <f>Win_ON_Connection_Cost!AH8</f>
        <v>1932.4210868538507</v>
      </c>
      <c r="M8" s="186">
        <f>Win_ON_Connection_Cost!AI8</f>
        <v>1832.4210868538507</v>
      </c>
      <c r="N8" s="186">
        <f>Win_ON_Connection_Cost!AJ8</f>
        <v>1782.4210868538507</v>
      </c>
      <c r="O8" s="186">
        <f>Win_ON_Connection_Cost!AK8</f>
        <v>1752.4210868538507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84</v>
      </c>
      <c r="AK8" s="185" t="s">
        <v>2800</v>
      </c>
      <c r="AL8" s="109" t="s">
        <v>158</v>
      </c>
      <c r="AM8" s="119" t="s">
        <v>85</v>
      </c>
      <c r="AN8" s="119" t="s">
        <v>2</v>
      </c>
      <c r="AO8" s="118" t="s">
        <v>92</v>
      </c>
      <c r="AP8" s="121" t="s">
        <v>82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topLeftCell="A2" zoomScale="70" zoomScaleNormal="70" workbookViewId="0">
      <selection activeCell="K19" sqref="K19"/>
    </sheetView>
  </sheetViews>
  <sheetFormatPr defaultColWidth="8.77734375" defaultRowHeight="14.4"/>
  <cols>
    <col min="1" max="1" width="4.44140625" style="43" customWidth="1"/>
    <col min="2" max="2" width="43.6640625" style="43" customWidth="1"/>
    <col min="3" max="3" width="40.44140625" style="43" customWidth="1"/>
    <col min="4" max="4" width="14.6640625" style="43" customWidth="1"/>
    <col min="5" max="5" width="20.44140625" style="43" customWidth="1"/>
    <col min="6" max="11" width="7.44140625" style="43" customWidth="1"/>
    <col min="12" max="12" width="12.109375" style="43" customWidth="1"/>
    <col min="13" max="13" width="13.44140625" style="43" customWidth="1"/>
    <col min="14" max="15" width="7.44140625" style="43" customWidth="1"/>
    <col min="16" max="16" width="13.5546875" style="43" customWidth="1"/>
    <col min="17" max="39" width="7.44140625" style="43" customWidth="1"/>
    <col min="41" max="41" width="14.44140625" style="22" customWidth="1"/>
    <col min="42" max="42" width="27.21875" style="22" bestFit="1" customWidth="1"/>
    <col min="43" max="43" width="87.44140625" style="22" bestFit="1" customWidth="1"/>
    <col min="44" max="49" width="8.77734375" style="22"/>
    <col min="50" max="50" width="14.6640625" style="43" customWidth="1"/>
    <col min="51" max="51" width="14.44140625" style="43" bestFit="1" customWidth="1"/>
    <col min="52" max="52" width="21.44140625" style="43" customWidth="1"/>
    <col min="53" max="269" width="8.77734375" style="43"/>
    <col min="270" max="270" width="4.44140625" style="43" customWidth="1"/>
    <col min="271" max="271" width="25.77734375" style="43" customWidth="1"/>
    <col min="272" max="272" width="55" style="43" bestFit="1" customWidth="1"/>
    <col min="273" max="273" width="42.44140625" style="43" customWidth="1"/>
    <col min="274" max="274" width="11.77734375" style="43" customWidth="1"/>
    <col min="275" max="275" width="8.21875" style="43" customWidth="1"/>
    <col min="276" max="276" width="12" style="43" customWidth="1"/>
    <col min="277" max="277" width="11.77734375" style="43" customWidth="1"/>
    <col min="278" max="278" width="12.44140625" style="43" customWidth="1"/>
    <col min="279" max="279" width="10.6640625" style="43" bestFit="1" customWidth="1"/>
    <col min="280" max="280" width="11" style="43" customWidth="1"/>
    <col min="281" max="282" width="10.6640625" style="43" customWidth="1"/>
    <col min="283" max="284" width="8.21875" style="43" customWidth="1"/>
    <col min="285" max="295" width="9.44140625" style="43" customWidth="1"/>
    <col min="296" max="525" width="8.77734375" style="43"/>
    <col min="526" max="526" width="4.44140625" style="43" customWidth="1"/>
    <col min="527" max="527" width="25.77734375" style="43" customWidth="1"/>
    <col min="528" max="528" width="55" style="43" bestFit="1" customWidth="1"/>
    <col min="529" max="529" width="42.44140625" style="43" customWidth="1"/>
    <col min="530" max="530" width="11.77734375" style="43" customWidth="1"/>
    <col min="531" max="531" width="8.21875" style="43" customWidth="1"/>
    <col min="532" max="532" width="12" style="43" customWidth="1"/>
    <col min="533" max="533" width="11.77734375" style="43" customWidth="1"/>
    <col min="534" max="534" width="12.44140625" style="43" customWidth="1"/>
    <col min="535" max="535" width="10.6640625" style="43" bestFit="1" customWidth="1"/>
    <col min="536" max="536" width="11" style="43" customWidth="1"/>
    <col min="537" max="538" width="10.6640625" style="43" customWidth="1"/>
    <col min="539" max="540" width="8.21875" style="43" customWidth="1"/>
    <col min="541" max="551" width="9.44140625" style="43" customWidth="1"/>
    <col min="552" max="781" width="8.77734375" style="43"/>
    <col min="782" max="782" width="4.44140625" style="43" customWidth="1"/>
    <col min="783" max="783" width="25.77734375" style="43" customWidth="1"/>
    <col min="784" max="784" width="55" style="43" bestFit="1" customWidth="1"/>
    <col min="785" max="785" width="42.44140625" style="43" customWidth="1"/>
    <col min="786" max="786" width="11.77734375" style="43" customWidth="1"/>
    <col min="787" max="787" width="8.21875" style="43" customWidth="1"/>
    <col min="788" max="788" width="12" style="43" customWidth="1"/>
    <col min="789" max="789" width="11.77734375" style="43" customWidth="1"/>
    <col min="790" max="790" width="12.44140625" style="43" customWidth="1"/>
    <col min="791" max="791" width="10.6640625" style="43" bestFit="1" customWidth="1"/>
    <col min="792" max="792" width="11" style="43" customWidth="1"/>
    <col min="793" max="794" width="10.6640625" style="43" customWidth="1"/>
    <col min="795" max="796" width="8.21875" style="43" customWidth="1"/>
    <col min="797" max="807" width="9.44140625" style="43" customWidth="1"/>
    <col min="808" max="1037" width="8.77734375" style="43"/>
    <col min="1038" max="1038" width="4.44140625" style="43" customWidth="1"/>
    <col min="1039" max="1039" width="25.77734375" style="43" customWidth="1"/>
    <col min="1040" max="1040" width="55" style="43" bestFit="1" customWidth="1"/>
    <col min="1041" max="1041" width="42.44140625" style="43" customWidth="1"/>
    <col min="1042" max="1042" width="11.77734375" style="43" customWidth="1"/>
    <col min="1043" max="1043" width="8.21875" style="43" customWidth="1"/>
    <col min="1044" max="1044" width="12" style="43" customWidth="1"/>
    <col min="1045" max="1045" width="11.77734375" style="43" customWidth="1"/>
    <col min="1046" max="1046" width="12.44140625" style="43" customWidth="1"/>
    <col min="1047" max="1047" width="10.6640625" style="43" bestFit="1" customWidth="1"/>
    <col min="1048" max="1048" width="11" style="43" customWidth="1"/>
    <col min="1049" max="1050" width="10.6640625" style="43" customWidth="1"/>
    <col min="1051" max="1052" width="8.21875" style="43" customWidth="1"/>
    <col min="1053" max="1063" width="9.44140625" style="43" customWidth="1"/>
    <col min="1064" max="1293" width="8.77734375" style="43"/>
    <col min="1294" max="1294" width="4.44140625" style="43" customWidth="1"/>
    <col min="1295" max="1295" width="25.77734375" style="43" customWidth="1"/>
    <col min="1296" max="1296" width="55" style="43" bestFit="1" customWidth="1"/>
    <col min="1297" max="1297" width="42.44140625" style="43" customWidth="1"/>
    <col min="1298" max="1298" width="11.77734375" style="43" customWidth="1"/>
    <col min="1299" max="1299" width="8.21875" style="43" customWidth="1"/>
    <col min="1300" max="1300" width="12" style="43" customWidth="1"/>
    <col min="1301" max="1301" width="11.77734375" style="43" customWidth="1"/>
    <col min="1302" max="1302" width="12.44140625" style="43" customWidth="1"/>
    <col min="1303" max="1303" width="10.6640625" style="43" bestFit="1" customWidth="1"/>
    <col min="1304" max="1304" width="11" style="43" customWidth="1"/>
    <col min="1305" max="1306" width="10.6640625" style="43" customWidth="1"/>
    <col min="1307" max="1308" width="8.21875" style="43" customWidth="1"/>
    <col min="1309" max="1319" width="9.44140625" style="43" customWidth="1"/>
    <col min="1320" max="1549" width="8.77734375" style="43"/>
    <col min="1550" max="1550" width="4.44140625" style="43" customWidth="1"/>
    <col min="1551" max="1551" width="25.77734375" style="43" customWidth="1"/>
    <col min="1552" max="1552" width="55" style="43" bestFit="1" customWidth="1"/>
    <col min="1553" max="1553" width="42.44140625" style="43" customWidth="1"/>
    <col min="1554" max="1554" width="11.77734375" style="43" customWidth="1"/>
    <col min="1555" max="1555" width="8.21875" style="43" customWidth="1"/>
    <col min="1556" max="1556" width="12" style="43" customWidth="1"/>
    <col min="1557" max="1557" width="11.77734375" style="43" customWidth="1"/>
    <col min="1558" max="1558" width="12.44140625" style="43" customWidth="1"/>
    <col min="1559" max="1559" width="10.6640625" style="43" bestFit="1" customWidth="1"/>
    <col min="1560" max="1560" width="11" style="43" customWidth="1"/>
    <col min="1561" max="1562" width="10.6640625" style="43" customWidth="1"/>
    <col min="1563" max="1564" width="8.21875" style="43" customWidth="1"/>
    <col min="1565" max="1575" width="9.44140625" style="43" customWidth="1"/>
    <col min="1576" max="1805" width="8.77734375" style="43"/>
    <col min="1806" max="1806" width="4.44140625" style="43" customWidth="1"/>
    <col min="1807" max="1807" width="25.77734375" style="43" customWidth="1"/>
    <col min="1808" max="1808" width="55" style="43" bestFit="1" customWidth="1"/>
    <col min="1809" max="1809" width="42.44140625" style="43" customWidth="1"/>
    <col min="1810" max="1810" width="11.77734375" style="43" customWidth="1"/>
    <col min="1811" max="1811" width="8.21875" style="43" customWidth="1"/>
    <col min="1812" max="1812" width="12" style="43" customWidth="1"/>
    <col min="1813" max="1813" width="11.77734375" style="43" customWidth="1"/>
    <col min="1814" max="1814" width="12.44140625" style="43" customWidth="1"/>
    <col min="1815" max="1815" width="10.6640625" style="43" bestFit="1" customWidth="1"/>
    <col min="1816" max="1816" width="11" style="43" customWidth="1"/>
    <col min="1817" max="1818" width="10.6640625" style="43" customWidth="1"/>
    <col min="1819" max="1820" width="8.21875" style="43" customWidth="1"/>
    <col min="1821" max="1831" width="9.44140625" style="43" customWidth="1"/>
    <col min="1832" max="2061" width="8.77734375" style="43"/>
    <col min="2062" max="2062" width="4.44140625" style="43" customWidth="1"/>
    <col min="2063" max="2063" width="25.77734375" style="43" customWidth="1"/>
    <col min="2064" max="2064" width="55" style="43" bestFit="1" customWidth="1"/>
    <col min="2065" max="2065" width="42.44140625" style="43" customWidth="1"/>
    <col min="2066" max="2066" width="11.77734375" style="43" customWidth="1"/>
    <col min="2067" max="2067" width="8.21875" style="43" customWidth="1"/>
    <col min="2068" max="2068" width="12" style="43" customWidth="1"/>
    <col min="2069" max="2069" width="11.77734375" style="43" customWidth="1"/>
    <col min="2070" max="2070" width="12.44140625" style="43" customWidth="1"/>
    <col min="2071" max="2071" width="10.6640625" style="43" bestFit="1" customWidth="1"/>
    <col min="2072" max="2072" width="11" style="43" customWidth="1"/>
    <col min="2073" max="2074" width="10.6640625" style="43" customWidth="1"/>
    <col min="2075" max="2076" width="8.21875" style="43" customWidth="1"/>
    <col min="2077" max="2087" width="9.44140625" style="43" customWidth="1"/>
    <col min="2088" max="2317" width="8.77734375" style="43"/>
    <col min="2318" max="2318" width="4.44140625" style="43" customWidth="1"/>
    <col min="2319" max="2319" width="25.77734375" style="43" customWidth="1"/>
    <col min="2320" max="2320" width="55" style="43" bestFit="1" customWidth="1"/>
    <col min="2321" max="2321" width="42.44140625" style="43" customWidth="1"/>
    <col min="2322" max="2322" width="11.77734375" style="43" customWidth="1"/>
    <col min="2323" max="2323" width="8.21875" style="43" customWidth="1"/>
    <col min="2324" max="2324" width="12" style="43" customWidth="1"/>
    <col min="2325" max="2325" width="11.77734375" style="43" customWidth="1"/>
    <col min="2326" max="2326" width="12.44140625" style="43" customWidth="1"/>
    <col min="2327" max="2327" width="10.6640625" style="43" bestFit="1" customWidth="1"/>
    <col min="2328" max="2328" width="11" style="43" customWidth="1"/>
    <col min="2329" max="2330" width="10.6640625" style="43" customWidth="1"/>
    <col min="2331" max="2332" width="8.21875" style="43" customWidth="1"/>
    <col min="2333" max="2343" width="9.44140625" style="43" customWidth="1"/>
    <col min="2344" max="2573" width="8.77734375" style="43"/>
    <col min="2574" max="2574" width="4.44140625" style="43" customWidth="1"/>
    <col min="2575" max="2575" width="25.77734375" style="43" customWidth="1"/>
    <col min="2576" max="2576" width="55" style="43" bestFit="1" customWidth="1"/>
    <col min="2577" max="2577" width="42.44140625" style="43" customWidth="1"/>
    <col min="2578" max="2578" width="11.77734375" style="43" customWidth="1"/>
    <col min="2579" max="2579" width="8.21875" style="43" customWidth="1"/>
    <col min="2580" max="2580" width="12" style="43" customWidth="1"/>
    <col min="2581" max="2581" width="11.77734375" style="43" customWidth="1"/>
    <col min="2582" max="2582" width="12.44140625" style="43" customWidth="1"/>
    <col min="2583" max="2583" width="10.6640625" style="43" bestFit="1" customWidth="1"/>
    <col min="2584" max="2584" width="11" style="43" customWidth="1"/>
    <col min="2585" max="2586" width="10.6640625" style="43" customWidth="1"/>
    <col min="2587" max="2588" width="8.21875" style="43" customWidth="1"/>
    <col min="2589" max="2599" width="9.44140625" style="43" customWidth="1"/>
    <col min="2600" max="2829" width="8.77734375" style="43"/>
    <col min="2830" max="2830" width="4.44140625" style="43" customWidth="1"/>
    <col min="2831" max="2831" width="25.77734375" style="43" customWidth="1"/>
    <col min="2832" max="2832" width="55" style="43" bestFit="1" customWidth="1"/>
    <col min="2833" max="2833" width="42.44140625" style="43" customWidth="1"/>
    <col min="2834" max="2834" width="11.77734375" style="43" customWidth="1"/>
    <col min="2835" max="2835" width="8.21875" style="43" customWidth="1"/>
    <col min="2836" max="2836" width="12" style="43" customWidth="1"/>
    <col min="2837" max="2837" width="11.77734375" style="43" customWidth="1"/>
    <col min="2838" max="2838" width="12.44140625" style="43" customWidth="1"/>
    <col min="2839" max="2839" width="10.6640625" style="43" bestFit="1" customWidth="1"/>
    <col min="2840" max="2840" width="11" style="43" customWidth="1"/>
    <col min="2841" max="2842" width="10.6640625" style="43" customWidth="1"/>
    <col min="2843" max="2844" width="8.21875" style="43" customWidth="1"/>
    <col min="2845" max="2855" width="9.44140625" style="43" customWidth="1"/>
    <col min="2856" max="3085" width="8.77734375" style="43"/>
    <col min="3086" max="3086" width="4.44140625" style="43" customWidth="1"/>
    <col min="3087" max="3087" width="25.77734375" style="43" customWidth="1"/>
    <col min="3088" max="3088" width="55" style="43" bestFit="1" customWidth="1"/>
    <col min="3089" max="3089" width="42.44140625" style="43" customWidth="1"/>
    <col min="3090" max="3090" width="11.77734375" style="43" customWidth="1"/>
    <col min="3091" max="3091" width="8.21875" style="43" customWidth="1"/>
    <col min="3092" max="3092" width="12" style="43" customWidth="1"/>
    <col min="3093" max="3093" width="11.77734375" style="43" customWidth="1"/>
    <col min="3094" max="3094" width="12.44140625" style="43" customWidth="1"/>
    <col min="3095" max="3095" width="10.6640625" style="43" bestFit="1" customWidth="1"/>
    <col min="3096" max="3096" width="11" style="43" customWidth="1"/>
    <col min="3097" max="3098" width="10.6640625" style="43" customWidth="1"/>
    <col min="3099" max="3100" width="8.21875" style="43" customWidth="1"/>
    <col min="3101" max="3111" width="9.44140625" style="43" customWidth="1"/>
    <col min="3112" max="3341" width="8.77734375" style="43"/>
    <col min="3342" max="3342" width="4.44140625" style="43" customWidth="1"/>
    <col min="3343" max="3343" width="25.77734375" style="43" customWidth="1"/>
    <col min="3344" max="3344" width="55" style="43" bestFit="1" customWidth="1"/>
    <col min="3345" max="3345" width="42.44140625" style="43" customWidth="1"/>
    <col min="3346" max="3346" width="11.77734375" style="43" customWidth="1"/>
    <col min="3347" max="3347" width="8.21875" style="43" customWidth="1"/>
    <col min="3348" max="3348" width="12" style="43" customWidth="1"/>
    <col min="3349" max="3349" width="11.77734375" style="43" customWidth="1"/>
    <col min="3350" max="3350" width="12.44140625" style="43" customWidth="1"/>
    <col min="3351" max="3351" width="10.6640625" style="43" bestFit="1" customWidth="1"/>
    <col min="3352" max="3352" width="11" style="43" customWidth="1"/>
    <col min="3353" max="3354" width="10.6640625" style="43" customWidth="1"/>
    <col min="3355" max="3356" width="8.21875" style="43" customWidth="1"/>
    <col min="3357" max="3367" width="9.44140625" style="43" customWidth="1"/>
    <col min="3368" max="3597" width="8.77734375" style="43"/>
    <col min="3598" max="3598" width="4.44140625" style="43" customWidth="1"/>
    <col min="3599" max="3599" width="25.77734375" style="43" customWidth="1"/>
    <col min="3600" max="3600" width="55" style="43" bestFit="1" customWidth="1"/>
    <col min="3601" max="3601" width="42.44140625" style="43" customWidth="1"/>
    <col min="3602" max="3602" width="11.77734375" style="43" customWidth="1"/>
    <col min="3603" max="3603" width="8.21875" style="43" customWidth="1"/>
    <col min="3604" max="3604" width="12" style="43" customWidth="1"/>
    <col min="3605" max="3605" width="11.77734375" style="43" customWidth="1"/>
    <col min="3606" max="3606" width="12.44140625" style="43" customWidth="1"/>
    <col min="3607" max="3607" width="10.6640625" style="43" bestFit="1" customWidth="1"/>
    <col min="3608" max="3608" width="11" style="43" customWidth="1"/>
    <col min="3609" max="3610" width="10.6640625" style="43" customWidth="1"/>
    <col min="3611" max="3612" width="8.21875" style="43" customWidth="1"/>
    <col min="3613" max="3623" width="9.44140625" style="43" customWidth="1"/>
    <col min="3624" max="3853" width="8.77734375" style="43"/>
    <col min="3854" max="3854" width="4.44140625" style="43" customWidth="1"/>
    <col min="3855" max="3855" width="25.77734375" style="43" customWidth="1"/>
    <col min="3856" max="3856" width="55" style="43" bestFit="1" customWidth="1"/>
    <col min="3857" max="3857" width="42.44140625" style="43" customWidth="1"/>
    <col min="3858" max="3858" width="11.77734375" style="43" customWidth="1"/>
    <col min="3859" max="3859" width="8.21875" style="43" customWidth="1"/>
    <col min="3860" max="3860" width="12" style="43" customWidth="1"/>
    <col min="3861" max="3861" width="11.77734375" style="43" customWidth="1"/>
    <col min="3862" max="3862" width="12.44140625" style="43" customWidth="1"/>
    <col min="3863" max="3863" width="10.6640625" style="43" bestFit="1" customWidth="1"/>
    <col min="3864" max="3864" width="11" style="43" customWidth="1"/>
    <col min="3865" max="3866" width="10.6640625" style="43" customWidth="1"/>
    <col min="3867" max="3868" width="8.21875" style="43" customWidth="1"/>
    <col min="3869" max="3879" width="9.44140625" style="43" customWidth="1"/>
    <col min="3880" max="4109" width="8.77734375" style="43"/>
    <col min="4110" max="4110" width="4.44140625" style="43" customWidth="1"/>
    <col min="4111" max="4111" width="25.77734375" style="43" customWidth="1"/>
    <col min="4112" max="4112" width="55" style="43" bestFit="1" customWidth="1"/>
    <col min="4113" max="4113" width="42.44140625" style="43" customWidth="1"/>
    <col min="4114" max="4114" width="11.77734375" style="43" customWidth="1"/>
    <col min="4115" max="4115" width="8.21875" style="43" customWidth="1"/>
    <col min="4116" max="4116" width="12" style="43" customWidth="1"/>
    <col min="4117" max="4117" width="11.77734375" style="43" customWidth="1"/>
    <col min="4118" max="4118" width="12.44140625" style="43" customWidth="1"/>
    <col min="4119" max="4119" width="10.6640625" style="43" bestFit="1" customWidth="1"/>
    <col min="4120" max="4120" width="11" style="43" customWidth="1"/>
    <col min="4121" max="4122" width="10.6640625" style="43" customWidth="1"/>
    <col min="4123" max="4124" width="8.21875" style="43" customWidth="1"/>
    <col min="4125" max="4135" width="9.44140625" style="43" customWidth="1"/>
    <col min="4136" max="4365" width="8.77734375" style="43"/>
    <col min="4366" max="4366" width="4.44140625" style="43" customWidth="1"/>
    <col min="4367" max="4367" width="25.77734375" style="43" customWidth="1"/>
    <col min="4368" max="4368" width="55" style="43" bestFit="1" customWidth="1"/>
    <col min="4369" max="4369" width="42.44140625" style="43" customWidth="1"/>
    <col min="4370" max="4370" width="11.77734375" style="43" customWidth="1"/>
    <col min="4371" max="4371" width="8.21875" style="43" customWidth="1"/>
    <col min="4372" max="4372" width="12" style="43" customWidth="1"/>
    <col min="4373" max="4373" width="11.77734375" style="43" customWidth="1"/>
    <col min="4374" max="4374" width="12.44140625" style="43" customWidth="1"/>
    <col min="4375" max="4375" width="10.6640625" style="43" bestFit="1" customWidth="1"/>
    <col min="4376" max="4376" width="11" style="43" customWidth="1"/>
    <col min="4377" max="4378" width="10.6640625" style="43" customWidth="1"/>
    <col min="4379" max="4380" width="8.21875" style="43" customWidth="1"/>
    <col min="4381" max="4391" width="9.44140625" style="43" customWidth="1"/>
    <col min="4392" max="4621" width="8.77734375" style="43"/>
    <col min="4622" max="4622" width="4.44140625" style="43" customWidth="1"/>
    <col min="4623" max="4623" width="25.77734375" style="43" customWidth="1"/>
    <col min="4624" max="4624" width="55" style="43" bestFit="1" customWidth="1"/>
    <col min="4625" max="4625" width="42.44140625" style="43" customWidth="1"/>
    <col min="4626" max="4626" width="11.77734375" style="43" customWidth="1"/>
    <col min="4627" max="4627" width="8.21875" style="43" customWidth="1"/>
    <col min="4628" max="4628" width="12" style="43" customWidth="1"/>
    <col min="4629" max="4629" width="11.77734375" style="43" customWidth="1"/>
    <col min="4630" max="4630" width="12.44140625" style="43" customWidth="1"/>
    <col min="4631" max="4631" width="10.6640625" style="43" bestFit="1" customWidth="1"/>
    <col min="4632" max="4632" width="11" style="43" customWidth="1"/>
    <col min="4633" max="4634" width="10.6640625" style="43" customWidth="1"/>
    <col min="4635" max="4636" width="8.21875" style="43" customWidth="1"/>
    <col min="4637" max="4647" width="9.44140625" style="43" customWidth="1"/>
    <col min="4648" max="4877" width="8.77734375" style="43"/>
    <col min="4878" max="4878" width="4.44140625" style="43" customWidth="1"/>
    <col min="4879" max="4879" width="25.77734375" style="43" customWidth="1"/>
    <col min="4880" max="4880" width="55" style="43" bestFit="1" customWidth="1"/>
    <col min="4881" max="4881" width="42.44140625" style="43" customWidth="1"/>
    <col min="4882" max="4882" width="11.77734375" style="43" customWidth="1"/>
    <col min="4883" max="4883" width="8.21875" style="43" customWidth="1"/>
    <col min="4884" max="4884" width="12" style="43" customWidth="1"/>
    <col min="4885" max="4885" width="11.77734375" style="43" customWidth="1"/>
    <col min="4886" max="4886" width="12.44140625" style="43" customWidth="1"/>
    <col min="4887" max="4887" width="10.6640625" style="43" bestFit="1" customWidth="1"/>
    <col min="4888" max="4888" width="11" style="43" customWidth="1"/>
    <col min="4889" max="4890" width="10.6640625" style="43" customWidth="1"/>
    <col min="4891" max="4892" width="8.21875" style="43" customWidth="1"/>
    <col min="4893" max="4903" width="9.44140625" style="43" customWidth="1"/>
    <col min="4904" max="5133" width="8.77734375" style="43"/>
    <col min="5134" max="5134" width="4.44140625" style="43" customWidth="1"/>
    <col min="5135" max="5135" width="25.77734375" style="43" customWidth="1"/>
    <col min="5136" max="5136" width="55" style="43" bestFit="1" customWidth="1"/>
    <col min="5137" max="5137" width="42.44140625" style="43" customWidth="1"/>
    <col min="5138" max="5138" width="11.77734375" style="43" customWidth="1"/>
    <col min="5139" max="5139" width="8.21875" style="43" customWidth="1"/>
    <col min="5140" max="5140" width="12" style="43" customWidth="1"/>
    <col min="5141" max="5141" width="11.77734375" style="43" customWidth="1"/>
    <col min="5142" max="5142" width="12.44140625" style="43" customWidth="1"/>
    <col min="5143" max="5143" width="10.6640625" style="43" bestFit="1" customWidth="1"/>
    <col min="5144" max="5144" width="11" style="43" customWidth="1"/>
    <col min="5145" max="5146" width="10.6640625" style="43" customWidth="1"/>
    <col min="5147" max="5148" width="8.21875" style="43" customWidth="1"/>
    <col min="5149" max="5159" width="9.44140625" style="43" customWidth="1"/>
    <col min="5160" max="5389" width="8.77734375" style="43"/>
    <col min="5390" max="5390" width="4.44140625" style="43" customWidth="1"/>
    <col min="5391" max="5391" width="25.77734375" style="43" customWidth="1"/>
    <col min="5392" max="5392" width="55" style="43" bestFit="1" customWidth="1"/>
    <col min="5393" max="5393" width="42.44140625" style="43" customWidth="1"/>
    <col min="5394" max="5394" width="11.77734375" style="43" customWidth="1"/>
    <col min="5395" max="5395" width="8.21875" style="43" customWidth="1"/>
    <col min="5396" max="5396" width="12" style="43" customWidth="1"/>
    <col min="5397" max="5397" width="11.77734375" style="43" customWidth="1"/>
    <col min="5398" max="5398" width="12.44140625" style="43" customWidth="1"/>
    <col min="5399" max="5399" width="10.6640625" style="43" bestFit="1" customWidth="1"/>
    <col min="5400" max="5400" width="11" style="43" customWidth="1"/>
    <col min="5401" max="5402" width="10.6640625" style="43" customWidth="1"/>
    <col min="5403" max="5404" width="8.21875" style="43" customWidth="1"/>
    <col min="5405" max="5415" width="9.44140625" style="43" customWidth="1"/>
    <col min="5416" max="5645" width="8.77734375" style="43"/>
    <col min="5646" max="5646" width="4.44140625" style="43" customWidth="1"/>
    <col min="5647" max="5647" width="25.77734375" style="43" customWidth="1"/>
    <col min="5648" max="5648" width="55" style="43" bestFit="1" customWidth="1"/>
    <col min="5649" max="5649" width="42.44140625" style="43" customWidth="1"/>
    <col min="5650" max="5650" width="11.77734375" style="43" customWidth="1"/>
    <col min="5651" max="5651" width="8.21875" style="43" customWidth="1"/>
    <col min="5652" max="5652" width="12" style="43" customWidth="1"/>
    <col min="5653" max="5653" width="11.77734375" style="43" customWidth="1"/>
    <col min="5654" max="5654" width="12.44140625" style="43" customWidth="1"/>
    <col min="5655" max="5655" width="10.6640625" style="43" bestFit="1" customWidth="1"/>
    <col min="5656" max="5656" width="11" style="43" customWidth="1"/>
    <col min="5657" max="5658" width="10.6640625" style="43" customWidth="1"/>
    <col min="5659" max="5660" width="8.21875" style="43" customWidth="1"/>
    <col min="5661" max="5671" width="9.44140625" style="43" customWidth="1"/>
    <col min="5672" max="5901" width="8.77734375" style="43"/>
    <col min="5902" max="5902" width="4.44140625" style="43" customWidth="1"/>
    <col min="5903" max="5903" width="25.77734375" style="43" customWidth="1"/>
    <col min="5904" max="5904" width="55" style="43" bestFit="1" customWidth="1"/>
    <col min="5905" max="5905" width="42.44140625" style="43" customWidth="1"/>
    <col min="5906" max="5906" width="11.77734375" style="43" customWidth="1"/>
    <col min="5907" max="5907" width="8.21875" style="43" customWidth="1"/>
    <col min="5908" max="5908" width="12" style="43" customWidth="1"/>
    <col min="5909" max="5909" width="11.77734375" style="43" customWidth="1"/>
    <col min="5910" max="5910" width="12.44140625" style="43" customWidth="1"/>
    <col min="5911" max="5911" width="10.6640625" style="43" bestFit="1" customWidth="1"/>
    <col min="5912" max="5912" width="11" style="43" customWidth="1"/>
    <col min="5913" max="5914" width="10.6640625" style="43" customWidth="1"/>
    <col min="5915" max="5916" width="8.21875" style="43" customWidth="1"/>
    <col min="5917" max="5927" width="9.44140625" style="43" customWidth="1"/>
    <col min="5928" max="6157" width="8.77734375" style="43"/>
    <col min="6158" max="6158" width="4.44140625" style="43" customWidth="1"/>
    <col min="6159" max="6159" width="25.77734375" style="43" customWidth="1"/>
    <col min="6160" max="6160" width="55" style="43" bestFit="1" customWidth="1"/>
    <col min="6161" max="6161" width="42.44140625" style="43" customWidth="1"/>
    <col min="6162" max="6162" width="11.77734375" style="43" customWidth="1"/>
    <col min="6163" max="6163" width="8.21875" style="43" customWidth="1"/>
    <col min="6164" max="6164" width="12" style="43" customWidth="1"/>
    <col min="6165" max="6165" width="11.77734375" style="43" customWidth="1"/>
    <col min="6166" max="6166" width="12.44140625" style="43" customWidth="1"/>
    <col min="6167" max="6167" width="10.6640625" style="43" bestFit="1" customWidth="1"/>
    <col min="6168" max="6168" width="11" style="43" customWidth="1"/>
    <col min="6169" max="6170" width="10.6640625" style="43" customWidth="1"/>
    <col min="6171" max="6172" width="8.21875" style="43" customWidth="1"/>
    <col min="6173" max="6183" width="9.44140625" style="43" customWidth="1"/>
    <col min="6184" max="6413" width="8.77734375" style="43"/>
    <col min="6414" max="6414" width="4.44140625" style="43" customWidth="1"/>
    <col min="6415" max="6415" width="25.77734375" style="43" customWidth="1"/>
    <col min="6416" max="6416" width="55" style="43" bestFit="1" customWidth="1"/>
    <col min="6417" max="6417" width="42.44140625" style="43" customWidth="1"/>
    <col min="6418" max="6418" width="11.77734375" style="43" customWidth="1"/>
    <col min="6419" max="6419" width="8.21875" style="43" customWidth="1"/>
    <col min="6420" max="6420" width="12" style="43" customWidth="1"/>
    <col min="6421" max="6421" width="11.77734375" style="43" customWidth="1"/>
    <col min="6422" max="6422" width="12.44140625" style="43" customWidth="1"/>
    <col min="6423" max="6423" width="10.6640625" style="43" bestFit="1" customWidth="1"/>
    <col min="6424" max="6424" width="11" style="43" customWidth="1"/>
    <col min="6425" max="6426" width="10.6640625" style="43" customWidth="1"/>
    <col min="6427" max="6428" width="8.21875" style="43" customWidth="1"/>
    <col min="6429" max="6439" width="9.44140625" style="43" customWidth="1"/>
    <col min="6440" max="6669" width="8.77734375" style="43"/>
    <col min="6670" max="6670" width="4.44140625" style="43" customWidth="1"/>
    <col min="6671" max="6671" width="25.77734375" style="43" customWidth="1"/>
    <col min="6672" max="6672" width="55" style="43" bestFit="1" customWidth="1"/>
    <col min="6673" max="6673" width="42.44140625" style="43" customWidth="1"/>
    <col min="6674" max="6674" width="11.77734375" style="43" customWidth="1"/>
    <col min="6675" max="6675" width="8.21875" style="43" customWidth="1"/>
    <col min="6676" max="6676" width="12" style="43" customWidth="1"/>
    <col min="6677" max="6677" width="11.77734375" style="43" customWidth="1"/>
    <col min="6678" max="6678" width="12.44140625" style="43" customWidth="1"/>
    <col min="6679" max="6679" width="10.6640625" style="43" bestFit="1" customWidth="1"/>
    <col min="6680" max="6680" width="11" style="43" customWidth="1"/>
    <col min="6681" max="6682" width="10.6640625" style="43" customWidth="1"/>
    <col min="6683" max="6684" width="8.21875" style="43" customWidth="1"/>
    <col min="6685" max="6695" width="9.44140625" style="43" customWidth="1"/>
    <col min="6696" max="6925" width="8.77734375" style="43"/>
    <col min="6926" max="6926" width="4.44140625" style="43" customWidth="1"/>
    <col min="6927" max="6927" width="25.77734375" style="43" customWidth="1"/>
    <col min="6928" max="6928" width="55" style="43" bestFit="1" customWidth="1"/>
    <col min="6929" max="6929" width="42.44140625" style="43" customWidth="1"/>
    <col min="6930" max="6930" width="11.77734375" style="43" customWidth="1"/>
    <col min="6931" max="6931" width="8.21875" style="43" customWidth="1"/>
    <col min="6932" max="6932" width="12" style="43" customWidth="1"/>
    <col min="6933" max="6933" width="11.77734375" style="43" customWidth="1"/>
    <col min="6934" max="6934" width="12.44140625" style="43" customWidth="1"/>
    <col min="6935" max="6935" width="10.6640625" style="43" bestFit="1" customWidth="1"/>
    <col min="6936" max="6936" width="11" style="43" customWidth="1"/>
    <col min="6937" max="6938" width="10.6640625" style="43" customWidth="1"/>
    <col min="6939" max="6940" width="8.21875" style="43" customWidth="1"/>
    <col min="6941" max="6951" width="9.44140625" style="43" customWidth="1"/>
    <col min="6952" max="7181" width="8.77734375" style="43"/>
    <col min="7182" max="7182" width="4.44140625" style="43" customWidth="1"/>
    <col min="7183" max="7183" width="25.77734375" style="43" customWidth="1"/>
    <col min="7184" max="7184" width="55" style="43" bestFit="1" customWidth="1"/>
    <col min="7185" max="7185" width="42.44140625" style="43" customWidth="1"/>
    <col min="7186" max="7186" width="11.77734375" style="43" customWidth="1"/>
    <col min="7187" max="7187" width="8.21875" style="43" customWidth="1"/>
    <col min="7188" max="7188" width="12" style="43" customWidth="1"/>
    <col min="7189" max="7189" width="11.77734375" style="43" customWidth="1"/>
    <col min="7190" max="7190" width="12.44140625" style="43" customWidth="1"/>
    <col min="7191" max="7191" width="10.6640625" style="43" bestFit="1" customWidth="1"/>
    <col min="7192" max="7192" width="11" style="43" customWidth="1"/>
    <col min="7193" max="7194" width="10.6640625" style="43" customWidth="1"/>
    <col min="7195" max="7196" width="8.21875" style="43" customWidth="1"/>
    <col min="7197" max="7207" width="9.44140625" style="43" customWidth="1"/>
    <col min="7208" max="7437" width="8.77734375" style="43"/>
    <col min="7438" max="7438" width="4.44140625" style="43" customWidth="1"/>
    <col min="7439" max="7439" width="25.77734375" style="43" customWidth="1"/>
    <col min="7440" max="7440" width="55" style="43" bestFit="1" customWidth="1"/>
    <col min="7441" max="7441" width="42.44140625" style="43" customWidth="1"/>
    <col min="7442" max="7442" width="11.77734375" style="43" customWidth="1"/>
    <col min="7443" max="7443" width="8.21875" style="43" customWidth="1"/>
    <col min="7444" max="7444" width="12" style="43" customWidth="1"/>
    <col min="7445" max="7445" width="11.77734375" style="43" customWidth="1"/>
    <col min="7446" max="7446" width="12.44140625" style="43" customWidth="1"/>
    <col min="7447" max="7447" width="10.6640625" style="43" bestFit="1" customWidth="1"/>
    <col min="7448" max="7448" width="11" style="43" customWidth="1"/>
    <col min="7449" max="7450" width="10.6640625" style="43" customWidth="1"/>
    <col min="7451" max="7452" width="8.21875" style="43" customWidth="1"/>
    <col min="7453" max="7463" width="9.44140625" style="43" customWidth="1"/>
    <col min="7464" max="7693" width="8.77734375" style="43"/>
    <col min="7694" max="7694" width="4.44140625" style="43" customWidth="1"/>
    <col min="7695" max="7695" width="25.77734375" style="43" customWidth="1"/>
    <col min="7696" max="7696" width="55" style="43" bestFit="1" customWidth="1"/>
    <col min="7697" max="7697" width="42.44140625" style="43" customWidth="1"/>
    <col min="7698" max="7698" width="11.77734375" style="43" customWidth="1"/>
    <col min="7699" max="7699" width="8.21875" style="43" customWidth="1"/>
    <col min="7700" max="7700" width="12" style="43" customWidth="1"/>
    <col min="7701" max="7701" width="11.77734375" style="43" customWidth="1"/>
    <col min="7702" max="7702" width="12.44140625" style="43" customWidth="1"/>
    <col min="7703" max="7703" width="10.6640625" style="43" bestFit="1" customWidth="1"/>
    <col min="7704" max="7704" width="11" style="43" customWidth="1"/>
    <col min="7705" max="7706" width="10.6640625" style="43" customWidth="1"/>
    <col min="7707" max="7708" width="8.21875" style="43" customWidth="1"/>
    <col min="7709" max="7719" width="9.44140625" style="43" customWidth="1"/>
    <col min="7720" max="7949" width="8.77734375" style="43"/>
    <col min="7950" max="7950" width="4.44140625" style="43" customWidth="1"/>
    <col min="7951" max="7951" width="25.77734375" style="43" customWidth="1"/>
    <col min="7952" max="7952" width="55" style="43" bestFit="1" customWidth="1"/>
    <col min="7953" max="7953" width="42.44140625" style="43" customWidth="1"/>
    <col min="7954" max="7954" width="11.77734375" style="43" customWidth="1"/>
    <col min="7955" max="7955" width="8.21875" style="43" customWidth="1"/>
    <col min="7956" max="7956" width="12" style="43" customWidth="1"/>
    <col min="7957" max="7957" width="11.77734375" style="43" customWidth="1"/>
    <col min="7958" max="7958" width="12.44140625" style="43" customWidth="1"/>
    <col min="7959" max="7959" width="10.6640625" style="43" bestFit="1" customWidth="1"/>
    <col min="7960" max="7960" width="11" style="43" customWidth="1"/>
    <col min="7961" max="7962" width="10.6640625" style="43" customWidth="1"/>
    <col min="7963" max="7964" width="8.21875" style="43" customWidth="1"/>
    <col min="7965" max="7975" width="9.44140625" style="43" customWidth="1"/>
    <col min="7976" max="8205" width="8.77734375" style="43"/>
    <col min="8206" max="8206" width="4.44140625" style="43" customWidth="1"/>
    <col min="8207" max="8207" width="25.77734375" style="43" customWidth="1"/>
    <col min="8208" max="8208" width="55" style="43" bestFit="1" customWidth="1"/>
    <col min="8209" max="8209" width="42.44140625" style="43" customWidth="1"/>
    <col min="8210" max="8210" width="11.77734375" style="43" customWidth="1"/>
    <col min="8211" max="8211" width="8.21875" style="43" customWidth="1"/>
    <col min="8212" max="8212" width="12" style="43" customWidth="1"/>
    <col min="8213" max="8213" width="11.77734375" style="43" customWidth="1"/>
    <col min="8214" max="8214" width="12.44140625" style="43" customWidth="1"/>
    <col min="8215" max="8215" width="10.6640625" style="43" bestFit="1" customWidth="1"/>
    <col min="8216" max="8216" width="11" style="43" customWidth="1"/>
    <col min="8217" max="8218" width="10.6640625" style="43" customWidth="1"/>
    <col min="8219" max="8220" width="8.21875" style="43" customWidth="1"/>
    <col min="8221" max="8231" width="9.44140625" style="43" customWidth="1"/>
    <col min="8232" max="8461" width="8.77734375" style="43"/>
    <col min="8462" max="8462" width="4.44140625" style="43" customWidth="1"/>
    <col min="8463" max="8463" width="25.77734375" style="43" customWidth="1"/>
    <col min="8464" max="8464" width="55" style="43" bestFit="1" customWidth="1"/>
    <col min="8465" max="8465" width="42.44140625" style="43" customWidth="1"/>
    <col min="8466" max="8466" width="11.77734375" style="43" customWidth="1"/>
    <col min="8467" max="8467" width="8.21875" style="43" customWidth="1"/>
    <col min="8468" max="8468" width="12" style="43" customWidth="1"/>
    <col min="8469" max="8469" width="11.77734375" style="43" customWidth="1"/>
    <col min="8470" max="8470" width="12.44140625" style="43" customWidth="1"/>
    <col min="8471" max="8471" width="10.6640625" style="43" bestFit="1" customWidth="1"/>
    <col min="8472" max="8472" width="11" style="43" customWidth="1"/>
    <col min="8473" max="8474" width="10.6640625" style="43" customWidth="1"/>
    <col min="8475" max="8476" width="8.21875" style="43" customWidth="1"/>
    <col min="8477" max="8487" width="9.44140625" style="43" customWidth="1"/>
    <col min="8488" max="8717" width="8.77734375" style="43"/>
    <col min="8718" max="8718" width="4.44140625" style="43" customWidth="1"/>
    <col min="8719" max="8719" width="25.77734375" style="43" customWidth="1"/>
    <col min="8720" max="8720" width="55" style="43" bestFit="1" customWidth="1"/>
    <col min="8721" max="8721" width="42.44140625" style="43" customWidth="1"/>
    <col min="8722" max="8722" width="11.77734375" style="43" customWidth="1"/>
    <col min="8723" max="8723" width="8.21875" style="43" customWidth="1"/>
    <col min="8724" max="8724" width="12" style="43" customWidth="1"/>
    <col min="8725" max="8725" width="11.77734375" style="43" customWidth="1"/>
    <col min="8726" max="8726" width="12.44140625" style="43" customWidth="1"/>
    <col min="8727" max="8727" width="10.6640625" style="43" bestFit="1" customWidth="1"/>
    <col min="8728" max="8728" width="11" style="43" customWidth="1"/>
    <col min="8729" max="8730" width="10.6640625" style="43" customWidth="1"/>
    <col min="8731" max="8732" width="8.21875" style="43" customWidth="1"/>
    <col min="8733" max="8743" width="9.44140625" style="43" customWidth="1"/>
    <col min="8744" max="8973" width="8.77734375" style="43"/>
    <col min="8974" max="8974" width="4.44140625" style="43" customWidth="1"/>
    <col min="8975" max="8975" width="25.77734375" style="43" customWidth="1"/>
    <col min="8976" max="8976" width="55" style="43" bestFit="1" customWidth="1"/>
    <col min="8977" max="8977" width="42.44140625" style="43" customWidth="1"/>
    <col min="8978" max="8978" width="11.77734375" style="43" customWidth="1"/>
    <col min="8979" max="8979" width="8.21875" style="43" customWidth="1"/>
    <col min="8980" max="8980" width="12" style="43" customWidth="1"/>
    <col min="8981" max="8981" width="11.77734375" style="43" customWidth="1"/>
    <col min="8982" max="8982" width="12.44140625" style="43" customWidth="1"/>
    <col min="8983" max="8983" width="10.6640625" style="43" bestFit="1" customWidth="1"/>
    <col min="8984" max="8984" width="11" style="43" customWidth="1"/>
    <col min="8985" max="8986" width="10.6640625" style="43" customWidth="1"/>
    <col min="8987" max="8988" width="8.21875" style="43" customWidth="1"/>
    <col min="8989" max="8999" width="9.44140625" style="43" customWidth="1"/>
    <col min="9000" max="9229" width="8.77734375" style="43"/>
    <col min="9230" max="9230" width="4.44140625" style="43" customWidth="1"/>
    <col min="9231" max="9231" width="25.77734375" style="43" customWidth="1"/>
    <col min="9232" max="9232" width="55" style="43" bestFit="1" customWidth="1"/>
    <col min="9233" max="9233" width="42.44140625" style="43" customWidth="1"/>
    <col min="9234" max="9234" width="11.77734375" style="43" customWidth="1"/>
    <col min="9235" max="9235" width="8.21875" style="43" customWidth="1"/>
    <col min="9236" max="9236" width="12" style="43" customWidth="1"/>
    <col min="9237" max="9237" width="11.77734375" style="43" customWidth="1"/>
    <col min="9238" max="9238" width="12.44140625" style="43" customWidth="1"/>
    <col min="9239" max="9239" width="10.6640625" style="43" bestFit="1" customWidth="1"/>
    <col min="9240" max="9240" width="11" style="43" customWidth="1"/>
    <col min="9241" max="9242" width="10.6640625" style="43" customWidth="1"/>
    <col min="9243" max="9244" width="8.21875" style="43" customWidth="1"/>
    <col min="9245" max="9255" width="9.44140625" style="43" customWidth="1"/>
    <col min="9256" max="9485" width="8.77734375" style="43"/>
    <col min="9486" max="9486" width="4.44140625" style="43" customWidth="1"/>
    <col min="9487" max="9487" width="25.77734375" style="43" customWidth="1"/>
    <col min="9488" max="9488" width="55" style="43" bestFit="1" customWidth="1"/>
    <col min="9489" max="9489" width="42.44140625" style="43" customWidth="1"/>
    <col min="9490" max="9490" width="11.77734375" style="43" customWidth="1"/>
    <col min="9491" max="9491" width="8.21875" style="43" customWidth="1"/>
    <col min="9492" max="9492" width="12" style="43" customWidth="1"/>
    <col min="9493" max="9493" width="11.77734375" style="43" customWidth="1"/>
    <col min="9494" max="9494" width="12.44140625" style="43" customWidth="1"/>
    <col min="9495" max="9495" width="10.6640625" style="43" bestFit="1" customWidth="1"/>
    <col min="9496" max="9496" width="11" style="43" customWidth="1"/>
    <col min="9497" max="9498" width="10.6640625" style="43" customWidth="1"/>
    <col min="9499" max="9500" width="8.21875" style="43" customWidth="1"/>
    <col min="9501" max="9511" width="9.44140625" style="43" customWidth="1"/>
    <col min="9512" max="9741" width="8.77734375" style="43"/>
    <col min="9742" max="9742" width="4.44140625" style="43" customWidth="1"/>
    <col min="9743" max="9743" width="25.77734375" style="43" customWidth="1"/>
    <col min="9744" max="9744" width="55" style="43" bestFit="1" customWidth="1"/>
    <col min="9745" max="9745" width="42.44140625" style="43" customWidth="1"/>
    <col min="9746" max="9746" width="11.77734375" style="43" customWidth="1"/>
    <col min="9747" max="9747" width="8.21875" style="43" customWidth="1"/>
    <col min="9748" max="9748" width="12" style="43" customWidth="1"/>
    <col min="9749" max="9749" width="11.77734375" style="43" customWidth="1"/>
    <col min="9750" max="9750" width="12.44140625" style="43" customWidth="1"/>
    <col min="9751" max="9751" width="10.6640625" style="43" bestFit="1" customWidth="1"/>
    <col min="9752" max="9752" width="11" style="43" customWidth="1"/>
    <col min="9753" max="9754" width="10.6640625" style="43" customWidth="1"/>
    <col min="9755" max="9756" width="8.21875" style="43" customWidth="1"/>
    <col min="9757" max="9767" width="9.44140625" style="43" customWidth="1"/>
    <col min="9768" max="9997" width="8.77734375" style="43"/>
    <col min="9998" max="9998" width="4.44140625" style="43" customWidth="1"/>
    <col min="9999" max="9999" width="25.77734375" style="43" customWidth="1"/>
    <col min="10000" max="10000" width="55" style="43" bestFit="1" customWidth="1"/>
    <col min="10001" max="10001" width="42.44140625" style="43" customWidth="1"/>
    <col min="10002" max="10002" width="11.77734375" style="43" customWidth="1"/>
    <col min="10003" max="10003" width="8.21875" style="43" customWidth="1"/>
    <col min="10004" max="10004" width="12" style="43" customWidth="1"/>
    <col min="10005" max="10005" width="11.77734375" style="43" customWidth="1"/>
    <col min="10006" max="10006" width="12.44140625" style="43" customWidth="1"/>
    <col min="10007" max="10007" width="10.6640625" style="43" bestFit="1" customWidth="1"/>
    <col min="10008" max="10008" width="11" style="43" customWidth="1"/>
    <col min="10009" max="10010" width="10.6640625" style="43" customWidth="1"/>
    <col min="10011" max="10012" width="8.21875" style="43" customWidth="1"/>
    <col min="10013" max="10023" width="9.44140625" style="43" customWidth="1"/>
    <col min="10024" max="10253" width="8.77734375" style="43"/>
    <col min="10254" max="10254" width="4.44140625" style="43" customWidth="1"/>
    <col min="10255" max="10255" width="25.77734375" style="43" customWidth="1"/>
    <col min="10256" max="10256" width="55" style="43" bestFit="1" customWidth="1"/>
    <col min="10257" max="10257" width="42.44140625" style="43" customWidth="1"/>
    <col min="10258" max="10258" width="11.77734375" style="43" customWidth="1"/>
    <col min="10259" max="10259" width="8.21875" style="43" customWidth="1"/>
    <col min="10260" max="10260" width="12" style="43" customWidth="1"/>
    <col min="10261" max="10261" width="11.77734375" style="43" customWidth="1"/>
    <col min="10262" max="10262" width="12.44140625" style="43" customWidth="1"/>
    <col min="10263" max="10263" width="10.6640625" style="43" bestFit="1" customWidth="1"/>
    <col min="10264" max="10264" width="11" style="43" customWidth="1"/>
    <col min="10265" max="10266" width="10.6640625" style="43" customWidth="1"/>
    <col min="10267" max="10268" width="8.21875" style="43" customWidth="1"/>
    <col min="10269" max="10279" width="9.44140625" style="43" customWidth="1"/>
    <col min="10280" max="10509" width="8.77734375" style="43"/>
    <col min="10510" max="10510" width="4.44140625" style="43" customWidth="1"/>
    <col min="10511" max="10511" width="25.77734375" style="43" customWidth="1"/>
    <col min="10512" max="10512" width="55" style="43" bestFit="1" customWidth="1"/>
    <col min="10513" max="10513" width="42.44140625" style="43" customWidth="1"/>
    <col min="10514" max="10514" width="11.77734375" style="43" customWidth="1"/>
    <col min="10515" max="10515" width="8.21875" style="43" customWidth="1"/>
    <col min="10516" max="10516" width="12" style="43" customWidth="1"/>
    <col min="10517" max="10517" width="11.77734375" style="43" customWidth="1"/>
    <col min="10518" max="10518" width="12.44140625" style="43" customWidth="1"/>
    <col min="10519" max="10519" width="10.6640625" style="43" bestFit="1" customWidth="1"/>
    <col min="10520" max="10520" width="11" style="43" customWidth="1"/>
    <col min="10521" max="10522" width="10.6640625" style="43" customWidth="1"/>
    <col min="10523" max="10524" width="8.21875" style="43" customWidth="1"/>
    <col min="10525" max="10535" width="9.44140625" style="43" customWidth="1"/>
    <col min="10536" max="10765" width="8.77734375" style="43"/>
    <col min="10766" max="10766" width="4.44140625" style="43" customWidth="1"/>
    <col min="10767" max="10767" width="25.77734375" style="43" customWidth="1"/>
    <col min="10768" max="10768" width="55" style="43" bestFit="1" customWidth="1"/>
    <col min="10769" max="10769" width="42.44140625" style="43" customWidth="1"/>
    <col min="10770" max="10770" width="11.77734375" style="43" customWidth="1"/>
    <col min="10771" max="10771" width="8.21875" style="43" customWidth="1"/>
    <col min="10772" max="10772" width="12" style="43" customWidth="1"/>
    <col min="10773" max="10773" width="11.77734375" style="43" customWidth="1"/>
    <col min="10774" max="10774" width="12.44140625" style="43" customWidth="1"/>
    <col min="10775" max="10775" width="10.6640625" style="43" bestFit="1" customWidth="1"/>
    <col min="10776" max="10776" width="11" style="43" customWidth="1"/>
    <col min="10777" max="10778" width="10.6640625" style="43" customWidth="1"/>
    <col min="10779" max="10780" width="8.21875" style="43" customWidth="1"/>
    <col min="10781" max="10791" width="9.44140625" style="43" customWidth="1"/>
    <col min="10792" max="11021" width="8.77734375" style="43"/>
    <col min="11022" max="11022" width="4.44140625" style="43" customWidth="1"/>
    <col min="11023" max="11023" width="25.77734375" style="43" customWidth="1"/>
    <col min="11024" max="11024" width="55" style="43" bestFit="1" customWidth="1"/>
    <col min="11025" max="11025" width="42.44140625" style="43" customWidth="1"/>
    <col min="11026" max="11026" width="11.77734375" style="43" customWidth="1"/>
    <col min="11027" max="11027" width="8.21875" style="43" customWidth="1"/>
    <col min="11028" max="11028" width="12" style="43" customWidth="1"/>
    <col min="11029" max="11029" width="11.77734375" style="43" customWidth="1"/>
    <col min="11030" max="11030" width="12.44140625" style="43" customWidth="1"/>
    <col min="11031" max="11031" width="10.6640625" style="43" bestFit="1" customWidth="1"/>
    <col min="11032" max="11032" width="11" style="43" customWidth="1"/>
    <col min="11033" max="11034" width="10.6640625" style="43" customWidth="1"/>
    <col min="11035" max="11036" width="8.21875" style="43" customWidth="1"/>
    <col min="11037" max="11047" width="9.44140625" style="43" customWidth="1"/>
    <col min="11048" max="11277" width="8.77734375" style="43"/>
    <col min="11278" max="11278" width="4.44140625" style="43" customWidth="1"/>
    <col min="11279" max="11279" width="25.77734375" style="43" customWidth="1"/>
    <col min="11280" max="11280" width="55" style="43" bestFit="1" customWidth="1"/>
    <col min="11281" max="11281" width="42.44140625" style="43" customWidth="1"/>
    <col min="11282" max="11282" width="11.77734375" style="43" customWidth="1"/>
    <col min="11283" max="11283" width="8.21875" style="43" customWidth="1"/>
    <col min="11284" max="11284" width="12" style="43" customWidth="1"/>
    <col min="11285" max="11285" width="11.77734375" style="43" customWidth="1"/>
    <col min="11286" max="11286" width="12.44140625" style="43" customWidth="1"/>
    <col min="11287" max="11287" width="10.6640625" style="43" bestFit="1" customWidth="1"/>
    <col min="11288" max="11288" width="11" style="43" customWidth="1"/>
    <col min="11289" max="11290" width="10.6640625" style="43" customWidth="1"/>
    <col min="11291" max="11292" width="8.21875" style="43" customWidth="1"/>
    <col min="11293" max="11303" width="9.44140625" style="43" customWidth="1"/>
    <col min="11304" max="11533" width="8.77734375" style="43"/>
    <col min="11534" max="11534" width="4.44140625" style="43" customWidth="1"/>
    <col min="11535" max="11535" width="25.77734375" style="43" customWidth="1"/>
    <col min="11536" max="11536" width="55" style="43" bestFit="1" customWidth="1"/>
    <col min="11537" max="11537" width="42.44140625" style="43" customWidth="1"/>
    <col min="11538" max="11538" width="11.77734375" style="43" customWidth="1"/>
    <col min="11539" max="11539" width="8.21875" style="43" customWidth="1"/>
    <col min="11540" max="11540" width="12" style="43" customWidth="1"/>
    <col min="11541" max="11541" width="11.77734375" style="43" customWidth="1"/>
    <col min="11542" max="11542" width="12.44140625" style="43" customWidth="1"/>
    <col min="11543" max="11543" width="10.6640625" style="43" bestFit="1" customWidth="1"/>
    <col min="11544" max="11544" width="11" style="43" customWidth="1"/>
    <col min="11545" max="11546" width="10.6640625" style="43" customWidth="1"/>
    <col min="11547" max="11548" width="8.21875" style="43" customWidth="1"/>
    <col min="11549" max="11559" width="9.44140625" style="43" customWidth="1"/>
    <col min="11560" max="11789" width="8.77734375" style="43"/>
    <col min="11790" max="11790" width="4.44140625" style="43" customWidth="1"/>
    <col min="11791" max="11791" width="25.77734375" style="43" customWidth="1"/>
    <col min="11792" max="11792" width="55" style="43" bestFit="1" customWidth="1"/>
    <col min="11793" max="11793" width="42.44140625" style="43" customWidth="1"/>
    <col min="11794" max="11794" width="11.77734375" style="43" customWidth="1"/>
    <col min="11795" max="11795" width="8.21875" style="43" customWidth="1"/>
    <col min="11796" max="11796" width="12" style="43" customWidth="1"/>
    <col min="11797" max="11797" width="11.77734375" style="43" customWidth="1"/>
    <col min="11798" max="11798" width="12.44140625" style="43" customWidth="1"/>
    <col min="11799" max="11799" width="10.6640625" style="43" bestFit="1" customWidth="1"/>
    <col min="11800" max="11800" width="11" style="43" customWidth="1"/>
    <col min="11801" max="11802" width="10.6640625" style="43" customWidth="1"/>
    <col min="11803" max="11804" width="8.21875" style="43" customWidth="1"/>
    <col min="11805" max="11815" width="9.44140625" style="43" customWidth="1"/>
    <col min="11816" max="12045" width="8.77734375" style="43"/>
    <col min="12046" max="12046" width="4.44140625" style="43" customWidth="1"/>
    <col min="12047" max="12047" width="25.77734375" style="43" customWidth="1"/>
    <col min="12048" max="12048" width="55" style="43" bestFit="1" customWidth="1"/>
    <col min="12049" max="12049" width="42.44140625" style="43" customWidth="1"/>
    <col min="12050" max="12050" width="11.77734375" style="43" customWidth="1"/>
    <col min="12051" max="12051" width="8.21875" style="43" customWidth="1"/>
    <col min="12052" max="12052" width="12" style="43" customWidth="1"/>
    <col min="12053" max="12053" width="11.77734375" style="43" customWidth="1"/>
    <col min="12054" max="12054" width="12.44140625" style="43" customWidth="1"/>
    <col min="12055" max="12055" width="10.6640625" style="43" bestFit="1" customWidth="1"/>
    <col min="12056" max="12056" width="11" style="43" customWidth="1"/>
    <col min="12057" max="12058" width="10.6640625" style="43" customWidth="1"/>
    <col min="12059" max="12060" width="8.21875" style="43" customWidth="1"/>
    <col min="12061" max="12071" width="9.44140625" style="43" customWidth="1"/>
    <col min="12072" max="12301" width="8.77734375" style="43"/>
    <col min="12302" max="12302" width="4.44140625" style="43" customWidth="1"/>
    <col min="12303" max="12303" width="25.77734375" style="43" customWidth="1"/>
    <col min="12304" max="12304" width="55" style="43" bestFit="1" customWidth="1"/>
    <col min="12305" max="12305" width="42.44140625" style="43" customWidth="1"/>
    <col min="12306" max="12306" width="11.77734375" style="43" customWidth="1"/>
    <col min="12307" max="12307" width="8.21875" style="43" customWidth="1"/>
    <col min="12308" max="12308" width="12" style="43" customWidth="1"/>
    <col min="12309" max="12309" width="11.77734375" style="43" customWidth="1"/>
    <col min="12310" max="12310" width="12.44140625" style="43" customWidth="1"/>
    <col min="12311" max="12311" width="10.6640625" style="43" bestFit="1" customWidth="1"/>
    <col min="12312" max="12312" width="11" style="43" customWidth="1"/>
    <col min="12313" max="12314" width="10.6640625" style="43" customWidth="1"/>
    <col min="12315" max="12316" width="8.21875" style="43" customWidth="1"/>
    <col min="12317" max="12327" width="9.44140625" style="43" customWidth="1"/>
    <col min="12328" max="12557" width="8.77734375" style="43"/>
    <col min="12558" max="12558" width="4.44140625" style="43" customWidth="1"/>
    <col min="12559" max="12559" width="25.77734375" style="43" customWidth="1"/>
    <col min="12560" max="12560" width="55" style="43" bestFit="1" customWidth="1"/>
    <col min="12561" max="12561" width="42.44140625" style="43" customWidth="1"/>
    <col min="12562" max="12562" width="11.77734375" style="43" customWidth="1"/>
    <col min="12563" max="12563" width="8.21875" style="43" customWidth="1"/>
    <col min="12564" max="12564" width="12" style="43" customWidth="1"/>
    <col min="12565" max="12565" width="11.77734375" style="43" customWidth="1"/>
    <col min="12566" max="12566" width="12.44140625" style="43" customWidth="1"/>
    <col min="12567" max="12567" width="10.6640625" style="43" bestFit="1" customWidth="1"/>
    <col min="12568" max="12568" width="11" style="43" customWidth="1"/>
    <col min="12569" max="12570" width="10.6640625" style="43" customWidth="1"/>
    <col min="12571" max="12572" width="8.21875" style="43" customWidth="1"/>
    <col min="12573" max="12583" width="9.44140625" style="43" customWidth="1"/>
    <col min="12584" max="12813" width="8.77734375" style="43"/>
    <col min="12814" max="12814" width="4.44140625" style="43" customWidth="1"/>
    <col min="12815" max="12815" width="25.77734375" style="43" customWidth="1"/>
    <col min="12816" max="12816" width="55" style="43" bestFit="1" customWidth="1"/>
    <col min="12817" max="12817" width="42.44140625" style="43" customWidth="1"/>
    <col min="12818" max="12818" width="11.77734375" style="43" customWidth="1"/>
    <col min="12819" max="12819" width="8.21875" style="43" customWidth="1"/>
    <col min="12820" max="12820" width="12" style="43" customWidth="1"/>
    <col min="12821" max="12821" width="11.77734375" style="43" customWidth="1"/>
    <col min="12822" max="12822" width="12.44140625" style="43" customWidth="1"/>
    <col min="12823" max="12823" width="10.6640625" style="43" bestFit="1" customWidth="1"/>
    <col min="12824" max="12824" width="11" style="43" customWidth="1"/>
    <col min="12825" max="12826" width="10.6640625" style="43" customWidth="1"/>
    <col min="12827" max="12828" width="8.21875" style="43" customWidth="1"/>
    <col min="12829" max="12839" width="9.44140625" style="43" customWidth="1"/>
    <col min="12840" max="13069" width="8.77734375" style="43"/>
    <col min="13070" max="13070" width="4.44140625" style="43" customWidth="1"/>
    <col min="13071" max="13071" width="25.77734375" style="43" customWidth="1"/>
    <col min="13072" max="13072" width="55" style="43" bestFit="1" customWidth="1"/>
    <col min="13073" max="13073" width="42.44140625" style="43" customWidth="1"/>
    <col min="13074" max="13074" width="11.77734375" style="43" customWidth="1"/>
    <col min="13075" max="13075" width="8.21875" style="43" customWidth="1"/>
    <col min="13076" max="13076" width="12" style="43" customWidth="1"/>
    <col min="13077" max="13077" width="11.77734375" style="43" customWidth="1"/>
    <col min="13078" max="13078" width="12.44140625" style="43" customWidth="1"/>
    <col min="13079" max="13079" width="10.6640625" style="43" bestFit="1" customWidth="1"/>
    <col min="13080" max="13080" width="11" style="43" customWidth="1"/>
    <col min="13081" max="13082" width="10.6640625" style="43" customWidth="1"/>
    <col min="13083" max="13084" width="8.21875" style="43" customWidth="1"/>
    <col min="13085" max="13095" width="9.44140625" style="43" customWidth="1"/>
    <col min="13096" max="13325" width="8.77734375" style="43"/>
    <col min="13326" max="13326" width="4.44140625" style="43" customWidth="1"/>
    <col min="13327" max="13327" width="25.77734375" style="43" customWidth="1"/>
    <col min="13328" max="13328" width="55" style="43" bestFit="1" customWidth="1"/>
    <col min="13329" max="13329" width="42.44140625" style="43" customWidth="1"/>
    <col min="13330" max="13330" width="11.77734375" style="43" customWidth="1"/>
    <col min="13331" max="13331" width="8.21875" style="43" customWidth="1"/>
    <col min="13332" max="13332" width="12" style="43" customWidth="1"/>
    <col min="13333" max="13333" width="11.77734375" style="43" customWidth="1"/>
    <col min="13334" max="13334" width="12.44140625" style="43" customWidth="1"/>
    <col min="13335" max="13335" width="10.6640625" style="43" bestFit="1" customWidth="1"/>
    <col min="13336" max="13336" width="11" style="43" customWidth="1"/>
    <col min="13337" max="13338" width="10.6640625" style="43" customWidth="1"/>
    <col min="13339" max="13340" width="8.21875" style="43" customWidth="1"/>
    <col min="13341" max="13351" width="9.44140625" style="43" customWidth="1"/>
    <col min="13352" max="13581" width="8.77734375" style="43"/>
    <col min="13582" max="13582" width="4.44140625" style="43" customWidth="1"/>
    <col min="13583" max="13583" width="25.77734375" style="43" customWidth="1"/>
    <col min="13584" max="13584" width="55" style="43" bestFit="1" customWidth="1"/>
    <col min="13585" max="13585" width="42.44140625" style="43" customWidth="1"/>
    <col min="13586" max="13586" width="11.77734375" style="43" customWidth="1"/>
    <col min="13587" max="13587" width="8.21875" style="43" customWidth="1"/>
    <col min="13588" max="13588" width="12" style="43" customWidth="1"/>
    <col min="13589" max="13589" width="11.77734375" style="43" customWidth="1"/>
    <col min="13590" max="13590" width="12.44140625" style="43" customWidth="1"/>
    <col min="13591" max="13591" width="10.6640625" style="43" bestFit="1" customWidth="1"/>
    <col min="13592" max="13592" width="11" style="43" customWidth="1"/>
    <col min="13593" max="13594" width="10.6640625" style="43" customWidth="1"/>
    <col min="13595" max="13596" width="8.21875" style="43" customWidth="1"/>
    <col min="13597" max="13607" width="9.44140625" style="43" customWidth="1"/>
    <col min="13608" max="13837" width="8.77734375" style="43"/>
    <col min="13838" max="13838" width="4.44140625" style="43" customWidth="1"/>
    <col min="13839" max="13839" width="25.77734375" style="43" customWidth="1"/>
    <col min="13840" max="13840" width="55" style="43" bestFit="1" customWidth="1"/>
    <col min="13841" max="13841" width="42.44140625" style="43" customWidth="1"/>
    <col min="13842" max="13842" width="11.77734375" style="43" customWidth="1"/>
    <col min="13843" max="13843" width="8.21875" style="43" customWidth="1"/>
    <col min="13844" max="13844" width="12" style="43" customWidth="1"/>
    <col min="13845" max="13845" width="11.77734375" style="43" customWidth="1"/>
    <col min="13846" max="13846" width="12.44140625" style="43" customWidth="1"/>
    <col min="13847" max="13847" width="10.6640625" style="43" bestFit="1" customWidth="1"/>
    <col min="13848" max="13848" width="11" style="43" customWidth="1"/>
    <col min="13849" max="13850" width="10.6640625" style="43" customWidth="1"/>
    <col min="13851" max="13852" width="8.21875" style="43" customWidth="1"/>
    <col min="13853" max="13863" width="9.44140625" style="43" customWidth="1"/>
    <col min="13864" max="14093" width="8.77734375" style="43"/>
    <col min="14094" max="14094" width="4.44140625" style="43" customWidth="1"/>
    <col min="14095" max="14095" width="25.77734375" style="43" customWidth="1"/>
    <col min="14096" max="14096" width="55" style="43" bestFit="1" customWidth="1"/>
    <col min="14097" max="14097" width="42.44140625" style="43" customWidth="1"/>
    <col min="14098" max="14098" width="11.77734375" style="43" customWidth="1"/>
    <col min="14099" max="14099" width="8.21875" style="43" customWidth="1"/>
    <col min="14100" max="14100" width="12" style="43" customWidth="1"/>
    <col min="14101" max="14101" width="11.77734375" style="43" customWidth="1"/>
    <col min="14102" max="14102" width="12.44140625" style="43" customWidth="1"/>
    <col min="14103" max="14103" width="10.6640625" style="43" bestFit="1" customWidth="1"/>
    <col min="14104" max="14104" width="11" style="43" customWidth="1"/>
    <col min="14105" max="14106" width="10.6640625" style="43" customWidth="1"/>
    <col min="14107" max="14108" width="8.21875" style="43" customWidth="1"/>
    <col min="14109" max="14119" width="9.44140625" style="43" customWidth="1"/>
    <col min="14120" max="14349" width="8.77734375" style="43"/>
    <col min="14350" max="14350" width="4.44140625" style="43" customWidth="1"/>
    <col min="14351" max="14351" width="25.77734375" style="43" customWidth="1"/>
    <col min="14352" max="14352" width="55" style="43" bestFit="1" customWidth="1"/>
    <col min="14353" max="14353" width="42.44140625" style="43" customWidth="1"/>
    <col min="14354" max="14354" width="11.77734375" style="43" customWidth="1"/>
    <col min="14355" max="14355" width="8.21875" style="43" customWidth="1"/>
    <col min="14356" max="14356" width="12" style="43" customWidth="1"/>
    <col min="14357" max="14357" width="11.77734375" style="43" customWidth="1"/>
    <col min="14358" max="14358" width="12.44140625" style="43" customWidth="1"/>
    <col min="14359" max="14359" width="10.6640625" style="43" bestFit="1" customWidth="1"/>
    <col min="14360" max="14360" width="11" style="43" customWidth="1"/>
    <col min="14361" max="14362" width="10.6640625" style="43" customWidth="1"/>
    <col min="14363" max="14364" width="8.21875" style="43" customWidth="1"/>
    <col min="14365" max="14375" width="9.44140625" style="43" customWidth="1"/>
    <col min="14376" max="14605" width="8.77734375" style="43"/>
    <col min="14606" max="14606" width="4.44140625" style="43" customWidth="1"/>
    <col min="14607" max="14607" width="25.77734375" style="43" customWidth="1"/>
    <col min="14608" max="14608" width="55" style="43" bestFit="1" customWidth="1"/>
    <col min="14609" max="14609" width="42.44140625" style="43" customWidth="1"/>
    <col min="14610" max="14610" width="11.77734375" style="43" customWidth="1"/>
    <col min="14611" max="14611" width="8.21875" style="43" customWidth="1"/>
    <col min="14612" max="14612" width="12" style="43" customWidth="1"/>
    <col min="14613" max="14613" width="11.77734375" style="43" customWidth="1"/>
    <col min="14614" max="14614" width="12.44140625" style="43" customWidth="1"/>
    <col min="14615" max="14615" width="10.6640625" style="43" bestFit="1" customWidth="1"/>
    <col min="14616" max="14616" width="11" style="43" customWidth="1"/>
    <col min="14617" max="14618" width="10.6640625" style="43" customWidth="1"/>
    <col min="14619" max="14620" width="8.21875" style="43" customWidth="1"/>
    <col min="14621" max="14631" width="9.44140625" style="43" customWidth="1"/>
    <col min="14632" max="14861" width="8.77734375" style="43"/>
    <col min="14862" max="14862" width="4.44140625" style="43" customWidth="1"/>
    <col min="14863" max="14863" width="25.77734375" style="43" customWidth="1"/>
    <col min="14864" max="14864" width="55" style="43" bestFit="1" customWidth="1"/>
    <col min="14865" max="14865" width="42.44140625" style="43" customWidth="1"/>
    <col min="14866" max="14866" width="11.77734375" style="43" customWidth="1"/>
    <col min="14867" max="14867" width="8.21875" style="43" customWidth="1"/>
    <col min="14868" max="14868" width="12" style="43" customWidth="1"/>
    <col min="14869" max="14869" width="11.77734375" style="43" customWidth="1"/>
    <col min="14870" max="14870" width="12.44140625" style="43" customWidth="1"/>
    <col min="14871" max="14871" width="10.6640625" style="43" bestFit="1" customWidth="1"/>
    <col min="14872" max="14872" width="11" style="43" customWidth="1"/>
    <col min="14873" max="14874" width="10.6640625" style="43" customWidth="1"/>
    <col min="14875" max="14876" width="8.21875" style="43" customWidth="1"/>
    <col min="14877" max="14887" width="9.44140625" style="43" customWidth="1"/>
    <col min="14888" max="15117" width="8.77734375" style="43"/>
    <col min="15118" max="15118" width="4.44140625" style="43" customWidth="1"/>
    <col min="15119" max="15119" width="25.77734375" style="43" customWidth="1"/>
    <col min="15120" max="15120" width="55" style="43" bestFit="1" customWidth="1"/>
    <col min="15121" max="15121" width="42.44140625" style="43" customWidth="1"/>
    <col min="15122" max="15122" width="11.77734375" style="43" customWidth="1"/>
    <col min="15123" max="15123" width="8.21875" style="43" customWidth="1"/>
    <col min="15124" max="15124" width="12" style="43" customWidth="1"/>
    <col min="15125" max="15125" width="11.77734375" style="43" customWidth="1"/>
    <col min="15126" max="15126" width="12.44140625" style="43" customWidth="1"/>
    <col min="15127" max="15127" width="10.6640625" style="43" bestFit="1" customWidth="1"/>
    <col min="15128" max="15128" width="11" style="43" customWidth="1"/>
    <col min="15129" max="15130" width="10.6640625" style="43" customWidth="1"/>
    <col min="15131" max="15132" width="8.21875" style="43" customWidth="1"/>
    <col min="15133" max="15143" width="9.44140625" style="43" customWidth="1"/>
    <col min="15144" max="15373" width="8.77734375" style="43"/>
    <col min="15374" max="15374" width="4.44140625" style="43" customWidth="1"/>
    <col min="15375" max="15375" width="25.77734375" style="43" customWidth="1"/>
    <col min="15376" max="15376" width="55" style="43" bestFit="1" customWidth="1"/>
    <col min="15377" max="15377" width="42.44140625" style="43" customWidth="1"/>
    <col min="15378" max="15378" width="11.77734375" style="43" customWidth="1"/>
    <col min="15379" max="15379" width="8.21875" style="43" customWidth="1"/>
    <col min="15380" max="15380" width="12" style="43" customWidth="1"/>
    <col min="15381" max="15381" width="11.77734375" style="43" customWidth="1"/>
    <col min="15382" max="15382" width="12.44140625" style="43" customWidth="1"/>
    <col min="15383" max="15383" width="10.6640625" style="43" bestFit="1" customWidth="1"/>
    <col min="15384" max="15384" width="11" style="43" customWidth="1"/>
    <col min="15385" max="15386" width="10.6640625" style="43" customWidth="1"/>
    <col min="15387" max="15388" width="8.21875" style="43" customWidth="1"/>
    <col min="15389" max="15399" width="9.44140625" style="43" customWidth="1"/>
    <col min="15400" max="15629" width="8.77734375" style="43"/>
    <col min="15630" max="15630" width="4.44140625" style="43" customWidth="1"/>
    <col min="15631" max="15631" width="25.77734375" style="43" customWidth="1"/>
    <col min="15632" max="15632" width="55" style="43" bestFit="1" customWidth="1"/>
    <col min="15633" max="15633" width="42.44140625" style="43" customWidth="1"/>
    <col min="15634" max="15634" width="11.77734375" style="43" customWidth="1"/>
    <col min="15635" max="15635" width="8.21875" style="43" customWidth="1"/>
    <col min="15636" max="15636" width="12" style="43" customWidth="1"/>
    <col min="15637" max="15637" width="11.77734375" style="43" customWidth="1"/>
    <col min="15638" max="15638" width="12.44140625" style="43" customWidth="1"/>
    <col min="15639" max="15639" width="10.6640625" style="43" bestFit="1" customWidth="1"/>
    <col min="15640" max="15640" width="11" style="43" customWidth="1"/>
    <col min="15641" max="15642" width="10.6640625" style="43" customWidth="1"/>
    <col min="15643" max="15644" width="8.21875" style="43" customWidth="1"/>
    <col min="15645" max="15655" width="9.44140625" style="43" customWidth="1"/>
    <col min="15656" max="15885" width="8.77734375" style="43"/>
    <col min="15886" max="15886" width="4.44140625" style="43" customWidth="1"/>
    <col min="15887" max="15887" width="25.77734375" style="43" customWidth="1"/>
    <col min="15888" max="15888" width="55" style="43" bestFit="1" customWidth="1"/>
    <col min="15889" max="15889" width="42.44140625" style="43" customWidth="1"/>
    <col min="15890" max="15890" width="11.77734375" style="43" customWidth="1"/>
    <col min="15891" max="15891" width="8.21875" style="43" customWidth="1"/>
    <col min="15892" max="15892" width="12" style="43" customWidth="1"/>
    <col min="15893" max="15893" width="11.77734375" style="43" customWidth="1"/>
    <col min="15894" max="15894" width="12.44140625" style="43" customWidth="1"/>
    <col min="15895" max="15895" width="10.6640625" style="43" bestFit="1" customWidth="1"/>
    <col min="15896" max="15896" width="11" style="43" customWidth="1"/>
    <col min="15897" max="15898" width="10.6640625" style="43" customWidth="1"/>
    <col min="15899" max="15900" width="8.21875" style="43" customWidth="1"/>
    <col min="15901" max="15911" width="9.44140625" style="43" customWidth="1"/>
    <col min="15912" max="16141" width="8.77734375" style="43"/>
    <col min="16142" max="16142" width="4.44140625" style="43" customWidth="1"/>
    <col min="16143" max="16143" width="25.77734375" style="43" customWidth="1"/>
    <col min="16144" max="16144" width="55" style="43" bestFit="1" customWidth="1"/>
    <col min="16145" max="16145" width="42.44140625" style="43" customWidth="1"/>
    <col min="16146" max="16146" width="11.77734375" style="43" customWidth="1"/>
    <col min="16147" max="16147" width="8.21875" style="43" customWidth="1"/>
    <col min="16148" max="16148" width="12" style="43" customWidth="1"/>
    <col min="16149" max="16149" width="11.77734375" style="43" customWidth="1"/>
    <col min="16150" max="16150" width="12.44140625" style="43" customWidth="1"/>
    <col min="16151" max="16151" width="10.6640625" style="43" bestFit="1" customWidth="1"/>
    <col min="16152" max="16152" width="11" style="43" customWidth="1"/>
    <col min="16153" max="16154" width="10.6640625" style="43" customWidth="1"/>
    <col min="16155" max="16156" width="8.21875" style="43" customWidth="1"/>
    <col min="16157" max="16167" width="9.44140625" style="43" customWidth="1"/>
    <col min="16168" max="16384" width="8.77734375" style="43"/>
  </cols>
  <sheetData>
    <row r="1" spans="2:59" ht="23.4">
      <c r="B1" s="17" t="s">
        <v>96</v>
      </c>
      <c r="C1" s="18"/>
    </row>
    <row r="2" spans="2:59">
      <c r="B2" s="2" t="s">
        <v>98</v>
      </c>
      <c r="C2" s="2"/>
    </row>
    <row r="3" spans="2:59">
      <c r="B3" s="2" t="s">
        <v>97</v>
      </c>
    </row>
    <row r="4" spans="2:59">
      <c r="B4" s="2" t="s">
        <v>102</v>
      </c>
      <c r="AN4" s="22"/>
    </row>
    <row r="5" spans="2:59">
      <c r="E5" s="44"/>
      <c r="F5" s="44"/>
      <c r="G5" s="45"/>
      <c r="H5" s="45"/>
    </row>
    <row r="6" spans="2:59">
      <c r="E6" s="5" t="s">
        <v>2938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41.4">
      <c r="B7" s="6" t="s">
        <v>17</v>
      </c>
      <c r="C7" s="7" t="s">
        <v>18</v>
      </c>
      <c r="D7" s="6" t="s">
        <v>19</v>
      </c>
      <c r="E7" s="6" t="s">
        <v>20</v>
      </c>
      <c r="F7" s="8" t="s">
        <v>75</v>
      </c>
      <c r="G7" s="8" t="s">
        <v>76</v>
      </c>
      <c r="H7" s="8" t="s">
        <v>77</v>
      </c>
      <c r="I7" s="8" t="s">
        <v>78</v>
      </c>
      <c r="J7" s="8" t="s">
        <v>79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118</v>
      </c>
      <c r="AB7" s="58" t="s">
        <v>118</v>
      </c>
      <c r="AC7" s="58" t="s">
        <v>117</v>
      </c>
      <c r="AD7" s="58" t="s">
        <v>117</v>
      </c>
      <c r="AE7" s="42" t="s">
        <v>30</v>
      </c>
      <c r="AF7" s="42" t="s">
        <v>32</v>
      </c>
      <c r="AG7" s="42" t="s">
        <v>133</v>
      </c>
      <c r="AH7" s="42" t="s">
        <v>134</v>
      </c>
      <c r="AI7" s="42" t="s">
        <v>135</v>
      </c>
      <c r="AJ7" s="42" t="s">
        <v>136</v>
      </c>
      <c r="AK7" s="42" t="s">
        <v>137</v>
      </c>
      <c r="AL7" s="42" t="s">
        <v>103</v>
      </c>
      <c r="AM7" s="42" t="str">
        <f>"ENVACT_"&amp;$AY$9</f>
        <v>ENVACT_PWRCO2S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80</v>
      </c>
      <c r="G8" s="52"/>
      <c r="H8" s="52"/>
      <c r="I8" s="52"/>
      <c r="J8" s="52"/>
      <c r="K8" s="53"/>
      <c r="L8" s="54" t="s">
        <v>119</v>
      </c>
      <c r="M8" s="53"/>
      <c r="N8" s="53"/>
      <c r="O8" s="53"/>
      <c r="P8" s="53"/>
      <c r="Q8" s="54" t="s">
        <v>90</v>
      </c>
      <c r="R8" s="53"/>
      <c r="S8" s="53"/>
      <c r="T8" s="53"/>
      <c r="U8" s="53"/>
      <c r="V8" s="55" t="s">
        <v>120</v>
      </c>
      <c r="W8" s="55"/>
      <c r="X8" s="55"/>
      <c r="Y8" s="55"/>
      <c r="Z8" s="55"/>
      <c r="AA8" s="55" t="s">
        <v>115</v>
      </c>
      <c r="AB8" s="55" t="s">
        <v>116</v>
      </c>
      <c r="AC8" s="55" t="s">
        <v>115</v>
      </c>
      <c r="AD8" s="55" t="s">
        <v>116</v>
      </c>
      <c r="AE8" s="57" t="s">
        <v>74</v>
      </c>
      <c r="AF8" s="53"/>
      <c r="AG8" s="54" t="s">
        <v>1</v>
      </c>
      <c r="AH8" s="54"/>
      <c r="AI8" s="54"/>
      <c r="AJ8" s="54"/>
      <c r="AK8" s="54"/>
      <c r="AL8" s="56" t="s">
        <v>104</v>
      </c>
      <c r="AM8" s="56" t="s">
        <v>104</v>
      </c>
      <c r="AN8"/>
      <c r="AO8" s="13" t="s">
        <v>93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94</v>
      </c>
      <c r="AU8" s="13" t="s">
        <v>95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3" t="s">
        <v>2816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2826</v>
      </c>
      <c r="E9" s="163" t="str">
        <f t="shared" ref="E9:E20" si="1">"ELCC, "&amp;$AY$9</f>
        <v>ELCC, PWRCO2S</v>
      </c>
      <c r="F9" s="94">
        <f>IF(ELC_EGP!G$31="","",ELC_EGP!G$31)</f>
        <v>0.36</v>
      </c>
      <c r="G9" s="94">
        <f>IF(ELC_EGP!H$31="","",ELC_EGP!H$31)</f>
        <v>0.37</v>
      </c>
      <c r="H9" s="94">
        <f>IF(ELC_EGP!I$31="","",ELC_EGP!I$31)</f>
        <v>0.39</v>
      </c>
      <c r="I9" s="94">
        <f>IF(ELC_EGP!J$31="","",ELC_EGP!J$31)</f>
        <v>0.4</v>
      </c>
      <c r="J9" s="94">
        <f>IF(ELC_EGP!K$31="","",ELC_EGP!K$31)</f>
        <v>0.4</v>
      </c>
      <c r="K9" s="163">
        <v>2030</v>
      </c>
      <c r="L9" s="173" t="str">
        <f>IF(ELC_EGP!M$31="","",ELC_EGP!M$31+SUM($AA9:$AB9))</f>
        <v/>
      </c>
      <c r="M9" s="173" t="str">
        <f>IF(ELC_EGP!N$31="","",ELC_EGP!N$31+SUM($AA9:$AB9))</f>
        <v/>
      </c>
      <c r="N9" s="173">
        <f>IF(ELC_EGP!O$31="","",ELC_EGP!O$31+SUM($AA9:$AB9))</f>
        <v>3052.3218727488452</v>
      </c>
      <c r="O9" s="173">
        <f>IF(ELC_EGP!P$31="","",ELC_EGP!P$31+SUM($AA9:$AB9))</f>
        <v>2852.3218727488452</v>
      </c>
      <c r="P9" s="173">
        <f>IF(ELC_EGP!Q$31="","",ELC_EGP!Q$31+SUM($AA9:$AB9))</f>
        <v>2832.3218727488452</v>
      </c>
      <c r="Q9" s="173">
        <f>IF(ELC_EGP!R$31="","",ELC_EGP!R$31)</f>
        <v>75</v>
      </c>
      <c r="R9" s="173">
        <f>IF(ELC_EGP!S$31="","",ELC_EGP!S$31)</f>
        <v>67.5</v>
      </c>
      <c r="S9" s="173">
        <f>IF(ELC_EGP!T$31="","",ELC_EGP!T$31)</f>
        <v>63.75</v>
      </c>
      <c r="T9" s="173">
        <f>IF(ELC_EGP!U$31="","",ELC_EGP!U$31)</f>
        <v>63.75</v>
      </c>
      <c r="U9" s="173">
        <f>IF(ELC_EGP!V$31="","",ELC_EGP!V$31)</f>
        <v>63.75</v>
      </c>
      <c r="V9" s="174">
        <f>IF(ELC_EGP!W$31="","",ELC_EGP!W$31)+SUM($AC9:$AD9)</f>
        <v>0.80077647963278487</v>
      </c>
      <c r="W9" s="174">
        <f>IF(ELC_EGP!X$31="","",ELC_EGP!X$31)+SUM($AC9:$AD9)</f>
        <v>0.79177647963278486</v>
      </c>
      <c r="X9" s="174">
        <f>IF(ELC_EGP!Y$31="","",ELC_EGP!Y$31)+SUM($AC9:$AD9)</f>
        <v>0.78727647963278491</v>
      </c>
      <c r="Y9" s="174">
        <f>IF(ELC_EGP!Z$31="","",ELC_EGP!Z$31)+SUM($AC9:$AD9)</f>
        <v>0.78727647963278491</v>
      </c>
      <c r="Z9" s="174">
        <f>IF(ELC_EGP!AA$31="","",ELC_EGP!AA$31)+SUM($AC9:$AD9)</f>
        <v>0.78727647963278491</v>
      </c>
      <c r="AA9" s="175">
        <f>231.039345996009*(131.215852099895/100)</f>
        <v>303.16024653468781</v>
      </c>
      <c r="AB9" s="175">
        <f>45.0872552876596*(131.215852099895/100)</f>
        <v>59.161626214157508</v>
      </c>
      <c r="AC9" s="176">
        <f>0.45069361273084*(131.215852099895/100)</f>
        <v>0.5913814643045725</v>
      </c>
      <c r="AD9" s="176">
        <f>0.0909913043412747*(131.215852099895/100)</f>
        <v>0.11939501532821234</v>
      </c>
      <c r="AE9" s="163">
        <f>IF(ELC_EGP!AB$31="","",ELC_EGP!AB$31)</f>
        <v>40</v>
      </c>
      <c r="AF9" s="166">
        <f>IF(ELC_EGP!AE$31="","",ELC_EGP!AE$31)</f>
        <v>31.536000000000001</v>
      </c>
      <c r="AG9" s="94">
        <f>IF(ELC_EGP!AF$31="","",ELC_EGP!AF$31)</f>
        <v>0.9</v>
      </c>
      <c r="AH9" s="94">
        <f>IF(ELC_EGP!AG$31="","",ELC_EGP!AG$31)</f>
        <v>0.9</v>
      </c>
      <c r="AI9" s="94">
        <f>IF(ELC_EGP!AH$31="","",ELC_EGP!AH$31)</f>
        <v>0.9</v>
      </c>
      <c r="AJ9" s="94">
        <f>IF(ELC_EGP!AI$31="","",ELC_EGP!AI$31)</f>
        <v>0.9</v>
      </c>
      <c r="AK9" s="94">
        <f>IF(ELC_EGP!AJ$31="","",ELC_EGP!AJ$31)</f>
        <v>0.9</v>
      </c>
      <c r="AL9" s="177">
        <v>11.795999999999999</v>
      </c>
      <c r="AM9" s="177">
        <v>87.204000000000008</v>
      </c>
      <c r="AO9" s="50" t="s">
        <v>84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85</v>
      </c>
      <c r="AS9" s="50" t="s">
        <v>2</v>
      </c>
      <c r="AT9" s="40" t="s">
        <v>92</v>
      </c>
      <c r="AU9" s="185" t="s">
        <v>82</v>
      </c>
      <c r="AV9" s="50"/>
      <c r="AX9" s="43" t="s">
        <v>99</v>
      </c>
      <c r="AY9" s="331" t="s">
        <v>2937</v>
      </c>
      <c r="AZ9" s="43" t="s">
        <v>101</v>
      </c>
      <c r="BA9" s="43" t="s">
        <v>100</v>
      </c>
      <c r="BG9" s="47" t="s">
        <v>105</v>
      </c>
    </row>
    <row r="10" spans="2:59">
      <c r="B10" s="163" t="s">
        <v>2817</v>
      </c>
      <c r="C10" s="97" t="str">
        <f t="shared" si="0"/>
        <v xml:space="preserve">New Power Plant - IGCC coal CCS pre-combustion_Moneypoint Kinsale </v>
      </c>
      <c r="D10" s="97" t="s">
        <v>2826</v>
      </c>
      <c r="E10" s="163" t="str">
        <f t="shared" si="1"/>
        <v>ELCC, PWRCO2S</v>
      </c>
      <c r="F10" s="94">
        <f>IF(ELC_EGP!G$34="","",ELC_EGP!G$34)</f>
        <v>0.34</v>
      </c>
      <c r="G10" s="94">
        <f>IF(ELC_EGP!H$34="","",ELC_EGP!H$34)</f>
        <v>0.35</v>
      </c>
      <c r="H10" s="94">
        <f>IF(ELC_EGP!I$34="","",ELC_EGP!I$34)</f>
        <v>0.36</v>
      </c>
      <c r="I10" s="94">
        <f>IF(ELC_EGP!J$34="","",ELC_EGP!J$34)</f>
        <v>0.38</v>
      </c>
      <c r="J10" s="94">
        <f>IF(ELC_EGP!K$34="","",ELC_EGP!K$34)</f>
        <v>0.38</v>
      </c>
      <c r="K10" s="163">
        <v>2030</v>
      </c>
      <c r="L10" s="173" t="str">
        <f>IF(ELC_EGP!M$31="","",ELC_EGP!M$31+SUM($AA10:$AB10))</f>
        <v/>
      </c>
      <c r="M10" s="173" t="str">
        <f>IF(ELC_EGP!N$31="","",ELC_EGP!N$31+SUM($AA10:$AB10))</f>
        <v/>
      </c>
      <c r="N10" s="173">
        <f>IF(ELC_EGP!O$31="","",ELC_EGP!O$31+SUM($AA10:$AB10))</f>
        <v>3052.3218727488452</v>
      </c>
      <c r="O10" s="173">
        <f>IF(ELC_EGP!P$31="","",ELC_EGP!P$31+SUM($AA10:$AB10))</f>
        <v>2852.3218727488452</v>
      </c>
      <c r="P10" s="173">
        <f>IF(ELC_EGP!Q$31="","",ELC_EGP!Q$31+SUM($AA10:$AB10))</f>
        <v>2832.3218727488452</v>
      </c>
      <c r="Q10" s="173">
        <f>IF(ELC_EGP!R$34="","",ELC_EGP!R$34)</f>
        <v>63.580000000000013</v>
      </c>
      <c r="R10" s="173">
        <f>IF(ELC_EGP!S$34="","",ELC_EGP!S$34)</f>
        <v>57.640000000000008</v>
      </c>
      <c r="S10" s="173">
        <f>IF(ELC_EGP!T$34="","",ELC_EGP!T$34)</f>
        <v>52.14</v>
      </c>
      <c r="T10" s="173">
        <f>IF(ELC_EGP!U$34="","",ELC_EGP!U$34)</f>
        <v>47.3</v>
      </c>
      <c r="U10" s="173">
        <f>IF(ELC_EGP!V$34="","",ELC_EGP!V$34)</f>
        <v>42.9</v>
      </c>
      <c r="V10" s="174">
        <f>IF(ELC_EGP!W$34="","",ELC_EGP!W$34)+SUM($AC10:$AD10)</f>
        <v>0.81192647963278486</v>
      </c>
      <c r="W10" s="174">
        <f>IF(ELC_EGP!X$34="","",ELC_EGP!X$34)+SUM($AC10:$AD10)</f>
        <v>0.8024764796327849</v>
      </c>
      <c r="X10" s="174">
        <f>IF(ELC_EGP!Y$34="","",ELC_EGP!Y$34)+SUM($AC10:$AD10)</f>
        <v>0.79372647963278486</v>
      </c>
      <c r="Y10" s="174">
        <f>IF(ELC_EGP!Z$34="","",ELC_EGP!Z$34)+SUM($AC10:$AD10)</f>
        <v>0.78602647963278494</v>
      </c>
      <c r="Z10" s="174">
        <f>IF(ELC_EGP!AA$34="","",ELC_EGP!AA$34)+SUM($AC10:$AD10)</f>
        <v>0.77902647963278493</v>
      </c>
      <c r="AA10" s="175">
        <f>231.039345996009*(131.215852099895/100)</f>
        <v>303.16024653468781</v>
      </c>
      <c r="AB10" s="175">
        <f>45.0872552876596*(131.215852099895/100)</f>
        <v>59.161626214157508</v>
      </c>
      <c r="AC10" s="176">
        <f>0.45069361273084*(131.215852099895/100)</f>
        <v>0.5913814643045725</v>
      </c>
      <c r="AD10" s="176">
        <f>0.0909913043412747*(131.215852099895/100)</f>
        <v>0.11939501532821234</v>
      </c>
      <c r="AE10" s="163">
        <f>IF(ELC_EGP!AB$34="","",ELC_EGP!AB$34)</f>
        <v>25</v>
      </c>
      <c r="AF10" s="166">
        <f>IF(ELC_EGP!AE$34="","",ELC_EGP!AE$34)</f>
        <v>31.536000000000001</v>
      </c>
      <c r="AG10" s="94">
        <f>IF(ELC_EGP!AF$34="","",ELC_EGP!AF$34)</f>
        <v>0.9</v>
      </c>
      <c r="AH10" s="94">
        <f>IF(ELC_EGP!AG$34="","",ELC_EGP!AG$34)</f>
        <v>0.9</v>
      </c>
      <c r="AI10" s="94">
        <f>IF(ELC_EGP!AH$34="","",ELC_EGP!AH$34)</f>
        <v>0.9</v>
      </c>
      <c r="AJ10" s="94">
        <f>IF(ELC_EGP!AI$34="","",ELC_EGP!AI$34)</f>
        <v>0.9</v>
      </c>
      <c r="AK10" s="94">
        <f>IF(ELC_EGP!AJ$34="","",ELC_EGP!AJ$34)</f>
        <v>0.9</v>
      </c>
      <c r="AL10" s="177">
        <v>11.795999999999999</v>
      </c>
      <c r="AM10" s="177">
        <v>87.204000000000008</v>
      </c>
      <c r="AO10" s="50" t="s">
        <v>84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85</v>
      </c>
      <c r="AS10" s="50" t="s">
        <v>2</v>
      </c>
      <c r="AT10" s="40" t="s">
        <v>92</v>
      </c>
      <c r="AU10" s="185" t="s">
        <v>82</v>
      </c>
      <c r="AV10" s="49"/>
      <c r="BG10" s="43" t="s">
        <v>126</v>
      </c>
    </row>
    <row r="11" spans="2:59">
      <c r="B11" s="163" t="s">
        <v>2818</v>
      </c>
      <c r="C11" s="97" t="str">
        <f t="shared" si="0"/>
        <v xml:space="preserve">New Power Plant - Pulverised coal supercritical CCS post-combustion_Moneypoint Spanish Point </v>
      </c>
      <c r="D11" s="97" t="s">
        <v>2826</v>
      </c>
      <c r="E11" s="163" t="str">
        <f t="shared" si="1"/>
        <v>ELCC, PWRCO2S</v>
      </c>
      <c r="F11" s="94">
        <f>IF(ELC_EGP!G$31="","",ELC_EGP!G$31)</f>
        <v>0.36</v>
      </c>
      <c r="G11" s="94">
        <f>IF(ELC_EGP!H$31="","",ELC_EGP!H$31)</f>
        <v>0.37</v>
      </c>
      <c r="H11" s="94">
        <f>IF(ELC_EGP!I$31="","",ELC_EGP!I$31)</f>
        <v>0.39</v>
      </c>
      <c r="I11" s="94">
        <f>IF(ELC_EGP!J$31="","",ELC_EGP!J$31)</f>
        <v>0.4</v>
      </c>
      <c r="J11" s="94">
        <f>IF(ELC_EGP!K$31="","",ELC_EGP!K$31)</f>
        <v>0.4</v>
      </c>
      <c r="K11" s="163">
        <v>2030</v>
      </c>
      <c r="L11" s="173" t="str">
        <f>IF(ELC_EGP!M$31="","",ELC_EGP!M$31+SUM($AA11:$AB11))</f>
        <v/>
      </c>
      <c r="M11" s="173" t="str">
        <f>IF(ELC_EGP!N$31="","",ELC_EGP!N$31+SUM($AA11:$AB11))</f>
        <v/>
      </c>
      <c r="N11" s="173">
        <f>IF(ELC_EGP!O$31="","",ELC_EGP!O$31+SUM($AA11:$AB11))</f>
        <v>3401.1153371708269</v>
      </c>
      <c r="O11" s="173">
        <f>IF(ELC_EGP!P$31="","",ELC_EGP!P$31+SUM($AA11:$AB11))</f>
        <v>3201.1153371708269</v>
      </c>
      <c r="P11" s="173">
        <f>IF(ELC_EGP!Q$31="","",ELC_EGP!Q$31+SUM($AA11:$AB11))</f>
        <v>3181.1153371708269</v>
      </c>
      <c r="Q11" s="173">
        <f>IF(ELC_EGP!R$31="","",ELC_EGP!R$31)</f>
        <v>75</v>
      </c>
      <c r="R11" s="173">
        <f>IF(ELC_EGP!S$31="","",ELC_EGP!S$31)</f>
        <v>67.5</v>
      </c>
      <c r="S11" s="173">
        <f>IF(ELC_EGP!T$31="","",ELC_EGP!T$31)</f>
        <v>63.75</v>
      </c>
      <c r="T11" s="173">
        <f>IF(ELC_EGP!U$31="","",ELC_EGP!U$31)</f>
        <v>63.75</v>
      </c>
      <c r="U11" s="173">
        <f>IF(ELC_EGP!V$31="","",ELC_EGP!V$31)</f>
        <v>63.75</v>
      </c>
      <c r="V11" s="174">
        <f>IF(ELC_EGP!W$31="","",ELC_EGP!W$31)+SUM($AC11:$AD11)</f>
        <v>0.75567111371124918</v>
      </c>
      <c r="W11" s="174">
        <f>IF(ELC_EGP!X$31="","",ELC_EGP!X$31)+SUM($AC11:$AD11)</f>
        <v>0.74667111371124917</v>
      </c>
      <c r="X11" s="174">
        <f>IF(ELC_EGP!Y$31="","",ELC_EGP!Y$31)+SUM($AC11:$AD11)</f>
        <v>0.74217111371124922</v>
      </c>
      <c r="Y11" s="174">
        <f>IF(ELC_EGP!Z$31="","",ELC_EGP!Z$31)+SUM($AC11:$AD11)</f>
        <v>0.74217111371124922</v>
      </c>
      <c r="Z11" s="174">
        <f>IF(ELC_EGP!AA$31="","",ELC_EGP!AA$31)+SUM($AC11:$AD11)</f>
        <v>0.74217111371124922</v>
      </c>
      <c r="AA11" s="175">
        <f>496.855906144888*(131.215852099895/100)</f>
        <v>651.9537109566694</v>
      </c>
      <c r="AB11" s="175">
        <f>45.0872552876596*(131.215852099895/100)</f>
        <v>59.161626214157508</v>
      </c>
      <c r="AC11" s="176">
        <f>0.416318676166623*(131.215852099895/100)</f>
        <v>0.54627609838303681</v>
      </c>
      <c r="AD11" s="176">
        <f>0.0909913043412747*(131.215852099895/100)</f>
        <v>0.11939501532821234</v>
      </c>
      <c r="AE11" s="163">
        <f>IF(ELC_EGP!AB$31="","",ELC_EGP!AB$31)</f>
        <v>40</v>
      </c>
      <c r="AF11" s="166">
        <f>IF(ELC_EGP!AE$31="","",ELC_EGP!AE$31)</f>
        <v>31.536000000000001</v>
      </c>
      <c r="AG11" s="94">
        <f>IF(ELC_EGP!AF$31="","",ELC_EGP!AF$31)</f>
        <v>0.9</v>
      </c>
      <c r="AH11" s="94">
        <f>IF(ELC_EGP!AG$31="","",ELC_EGP!AG$31)</f>
        <v>0.9</v>
      </c>
      <c r="AI11" s="94">
        <f>IF(ELC_EGP!AH$31="","",ELC_EGP!AH$31)</f>
        <v>0.9</v>
      </c>
      <c r="AJ11" s="94">
        <f>IF(ELC_EGP!AI$31="","",ELC_EGP!AI$31)</f>
        <v>0.9</v>
      </c>
      <c r="AK11" s="94">
        <f>IF(ELC_EGP!AJ$31="","",ELC_EGP!AJ$31)</f>
        <v>0.9</v>
      </c>
      <c r="AL11" s="177">
        <v>11.795999999999999</v>
      </c>
      <c r="AM11" s="177">
        <v>87.204000000000008</v>
      </c>
      <c r="AO11" s="50" t="s">
        <v>84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85</v>
      </c>
      <c r="AS11" s="50" t="s">
        <v>2</v>
      </c>
      <c r="AT11" s="40" t="s">
        <v>92</v>
      </c>
      <c r="AU11" s="185" t="s">
        <v>82</v>
      </c>
      <c r="AV11" s="49"/>
      <c r="BG11" s="47" t="s">
        <v>106</v>
      </c>
    </row>
    <row r="12" spans="2:59">
      <c r="B12" s="163" t="s">
        <v>2819</v>
      </c>
      <c r="C12" s="97" t="str">
        <f t="shared" si="0"/>
        <v xml:space="preserve">New Power Plant - IGCC coal CCS pre-combustion_Moneypoint Spanish Point </v>
      </c>
      <c r="D12" s="97" t="s">
        <v>2826</v>
      </c>
      <c r="E12" s="163" t="str">
        <f t="shared" si="1"/>
        <v>ELCC, PWRCO2S</v>
      </c>
      <c r="F12" s="94">
        <f>IF(ELC_EGP!G$34="","",ELC_EGP!G$34)</f>
        <v>0.34</v>
      </c>
      <c r="G12" s="94">
        <f>IF(ELC_EGP!H$34="","",ELC_EGP!H$34)</f>
        <v>0.35</v>
      </c>
      <c r="H12" s="94">
        <f>IF(ELC_EGP!I$34="","",ELC_EGP!I$34)</f>
        <v>0.36</v>
      </c>
      <c r="I12" s="94">
        <f>IF(ELC_EGP!J$34="","",ELC_EGP!J$34)</f>
        <v>0.38</v>
      </c>
      <c r="J12" s="94">
        <f>IF(ELC_EGP!K$34="","",ELC_EGP!K$34)</f>
        <v>0.38</v>
      </c>
      <c r="K12" s="163">
        <v>2030</v>
      </c>
      <c r="L12" s="173" t="str">
        <f>IF(ELC_EGP!M$31="","",ELC_EGP!M$31+SUM($AA12:$AB12))</f>
        <v/>
      </c>
      <c r="M12" s="173" t="str">
        <f>IF(ELC_EGP!N$31="","",ELC_EGP!N$31+SUM($AA12:$AB12))</f>
        <v/>
      </c>
      <c r="N12" s="173">
        <f>IF(ELC_EGP!O$31="","",ELC_EGP!O$31+SUM($AA12:$AB12))</f>
        <v>3460.2769633849844</v>
      </c>
      <c r="O12" s="173">
        <f>IF(ELC_EGP!P$31="","",ELC_EGP!P$31+SUM($AA12:$AB12))</f>
        <v>3260.2769633849844</v>
      </c>
      <c r="P12" s="173">
        <f>IF(ELC_EGP!Q$31="","",ELC_EGP!Q$31+SUM($AA12:$AB12))</f>
        <v>3240.2769633849844</v>
      </c>
      <c r="Q12" s="173">
        <f>IF(ELC_EGP!R$34="","",ELC_EGP!R$34)</f>
        <v>63.580000000000013</v>
      </c>
      <c r="R12" s="173">
        <f>IF(ELC_EGP!S$34="","",ELC_EGP!S$34)</f>
        <v>57.640000000000008</v>
      </c>
      <c r="S12" s="173">
        <f>IF(ELC_EGP!T$34="","",ELC_EGP!T$34)</f>
        <v>52.14</v>
      </c>
      <c r="T12" s="173">
        <f>IF(ELC_EGP!U$34="","",ELC_EGP!U$34)</f>
        <v>47.3</v>
      </c>
      <c r="U12" s="173">
        <f>IF(ELC_EGP!V$34="","",ELC_EGP!V$34)</f>
        <v>42.9</v>
      </c>
      <c r="V12" s="174">
        <f>IF(ELC_EGP!W$34="","",ELC_EGP!W$34)+SUM($AC12:$AD12)</f>
        <v>0.76682111371124917</v>
      </c>
      <c r="W12" s="174">
        <f>IF(ELC_EGP!X$34="","",ELC_EGP!X$34)+SUM($AC12:$AD12)</f>
        <v>0.75737111371124921</v>
      </c>
      <c r="X12" s="174">
        <f>IF(ELC_EGP!Y$34="","",ELC_EGP!Y$34)+SUM($AC12:$AD12)</f>
        <v>0.74862111371124918</v>
      </c>
      <c r="Y12" s="174">
        <f>IF(ELC_EGP!Z$34="","",ELC_EGP!Z$34)+SUM($AC12:$AD12)</f>
        <v>0.74092111371124925</v>
      </c>
      <c r="Z12" s="174">
        <f>IF(ELC_EGP!AA$34="","",ELC_EGP!AA$34)+SUM($AC12:$AD12)</f>
        <v>0.73392111371124924</v>
      </c>
      <c r="AA12" s="175">
        <f>496.855906144888*(131.215852099895/100)</f>
        <v>651.9537109566694</v>
      </c>
      <c r="AB12" s="175">
        <f>90.1745105753192*(131.215852099895/100)</f>
        <v>118.32325242831502</v>
      </c>
      <c r="AC12" s="176">
        <f>0.416318676166623*(131.215852099895/100)</f>
        <v>0.54627609838303681</v>
      </c>
      <c r="AD12" s="176">
        <f>0.0909913043412747*(131.215852099895/100)</f>
        <v>0.11939501532821234</v>
      </c>
      <c r="AE12" s="163">
        <f>IF(ELC_EGP!AB$34="","",ELC_EGP!AB$34)</f>
        <v>25</v>
      </c>
      <c r="AF12" s="166">
        <f>IF(ELC_EGP!AE$34="","",ELC_EGP!AE$34)</f>
        <v>31.536000000000001</v>
      </c>
      <c r="AG12" s="94">
        <f>IF(ELC_EGP!AF$34="","",ELC_EGP!AF$34)</f>
        <v>0.9</v>
      </c>
      <c r="AH12" s="94">
        <f>IF(ELC_EGP!AG$34="","",ELC_EGP!AG$34)</f>
        <v>0.9</v>
      </c>
      <c r="AI12" s="94">
        <f>IF(ELC_EGP!AH$34="","",ELC_EGP!AH$34)</f>
        <v>0.9</v>
      </c>
      <c r="AJ12" s="94">
        <f>IF(ELC_EGP!AI$34="","",ELC_EGP!AI$34)</f>
        <v>0.9</v>
      </c>
      <c r="AK12" s="94">
        <f>IF(ELC_EGP!AJ$34="","",ELC_EGP!AJ$34)</f>
        <v>0.9</v>
      </c>
      <c r="AL12" s="177">
        <v>11.795999999999999</v>
      </c>
      <c r="AM12" s="177">
        <v>87.204000000000008</v>
      </c>
      <c r="AO12" s="50" t="s">
        <v>84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85</v>
      </c>
      <c r="AS12" s="50" t="s">
        <v>2</v>
      </c>
      <c r="AT12" s="40" t="s">
        <v>92</v>
      </c>
      <c r="AU12" s="185" t="s">
        <v>82</v>
      </c>
      <c r="AV12" s="49"/>
      <c r="BG12" s="43" t="s">
        <v>125</v>
      </c>
    </row>
    <row r="13" spans="2:59">
      <c r="B13" s="163" t="s">
        <v>2808</v>
      </c>
      <c r="C13" s="97" t="str">
        <f t="shared" si="0"/>
        <v>New Power Plant - CCGT advanced CCS post combustion_Cork Kinsale</v>
      </c>
      <c r="D13" s="97" t="s">
        <v>2825</v>
      </c>
      <c r="E13" s="163" t="str">
        <f t="shared" si="1"/>
        <v>ELCC, PWRCO2S</v>
      </c>
      <c r="F13" s="94">
        <f>IF(ELC_EGP!G$30="","",ELC_EGP!G$30)</f>
        <v>0.31</v>
      </c>
      <c r="G13" s="94">
        <f>IF(ELC_EGP!H$30="","",ELC_EGP!H$30)</f>
        <v>0.32</v>
      </c>
      <c r="H13" s="94">
        <f>IF(ELC_EGP!I$30="","",ELC_EGP!I$30)</f>
        <v>0.34</v>
      </c>
      <c r="I13" s="94">
        <f>IF(ELC_EGP!J$30="","",ELC_EGP!J$30)</f>
        <v>0.34</v>
      </c>
      <c r="J13" s="94">
        <f>IF(ELC_EGP!K$30="","",ELC_EGP!K$30)</f>
        <v>0.34</v>
      </c>
      <c r="K13" s="163">
        <v>2030</v>
      </c>
      <c r="L13" s="173" t="str">
        <f>IF(ELC_EGP!M$31="","",ELC_EGP!M$31+SUM($AA13:$AB13))</f>
        <v/>
      </c>
      <c r="M13" s="173" t="str">
        <f>IF(ELC_EGP!N$31="","",ELC_EGP!N$31+SUM($AA13:$AB13))</f>
        <v/>
      </c>
      <c r="N13" s="173">
        <f>IF(ELC_EGP!O$31="","",ELC_EGP!O$31+SUM($AA13:$AB13))</f>
        <v>2791.5258714841593</v>
      </c>
      <c r="O13" s="173">
        <f>IF(ELC_EGP!P$31="","",ELC_EGP!P$31+SUM($AA13:$AB13))</f>
        <v>2591.5258714841593</v>
      </c>
      <c r="P13" s="173">
        <f>IF(ELC_EGP!Q$31="","",ELC_EGP!Q$31+SUM($AA13:$AB13))</f>
        <v>2571.5258714841593</v>
      </c>
      <c r="Q13" s="173">
        <f>IF(ELC_EGP!R$30="","",ELC_EGP!R$30)</f>
        <v>87.5</v>
      </c>
      <c r="R13" s="173">
        <f>IF(ELC_EGP!S$30="","",ELC_EGP!S$30)</f>
        <v>87.5</v>
      </c>
      <c r="S13" s="173">
        <f>IF(ELC_EGP!T$30="","",ELC_EGP!T$30)</f>
        <v>87.5</v>
      </c>
      <c r="T13" s="173">
        <f>IF(ELC_EGP!U$30="","",ELC_EGP!U$30)</f>
        <v>87.5</v>
      </c>
      <c r="U13" s="173">
        <f>IF(ELC_EGP!V$30="","",ELC_EGP!V$30)</f>
        <v>87.5</v>
      </c>
      <c r="V13" s="174">
        <f>IF(ELC_EGP!W$30="","",ELC_EGP!W$30)+SUM($AC13:$AD13)</f>
        <v>0.53714745993078661</v>
      </c>
      <c r="W13" s="174">
        <f>IF(ELC_EGP!X$30="","",ELC_EGP!X$30)+SUM($AC13:$AD13)</f>
        <v>0.53714745993078661</v>
      </c>
      <c r="X13" s="174">
        <f>IF(ELC_EGP!Y$30="","",ELC_EGP!Y$30)+SUM($AC13:$AD13)</f>
        <v>0.53714745993078661</v>
      </c>
      <c r="Y13" s="174">
        <f>IF(ELC_EGP!Z$30="","",ELC_EGP!Z$30)+SUM($AC13:$AD13)</f>
        <v>0.53714745993078661</v>
      </c>
      <c r="Z13" s="174">
        <f>IF(ELC_EGP!AA$30="","",ELC_EGP!AA$30)+SUM($AC13:$AD13)</f>
        <v>0.53714745993078661</v>
      </c>
      <c r="AA13" s="175">
        <f>51.846136548894*(131.215852099895/100)</f>
        <v>68.030349853506351</v>
      </c>
      <c r="AB13" s="175">
        <f>25.5270389168779*(131.215852099895/100)</f>
        <v>33.495521630653137</v>
      </c>
      <c r="AC13" s="176">
        <f>0.0932556484566934*(131.215852099895/100)</f>
        <v>0.12236619375373282</v>
      </c>
      <c r="AD13" s="176">
        <f>0.0493699999964453*(131.215852099895/100)</f>
        <v>6.478126617705382E-2</v>
      </c>
      <c r="AE13" s="163">
        <f>IF(ELC_EGP!AB$30="","",ELC_EGP!AB$30)</f>
        <v>40</v>
      </c>
      <c r="AF13" s="166">
        <f>IF(ELC_EGP!AE$30="","",ELC_EGP!AE$30)</f>
        <v>31.536000000000001</v>
      </c>
      <c r="AG13" s="94">
        <f>IF(ELC_EGP!AF$30="","",ELC_EGP!AF$30)</f>
        <v>0.85</v>
      </c>
      <c r="AH13" s="94">
        <f>IF(ELC_EGP!AG$30="","",ELC_EGP!AG$30)</f>
        <v>0.85</v>
      </c>
      <c r="AI13" s="94">
        <f>IF(ELC_EGP!AH$30="","",ELC_EGP!AH$30)</f>
        <v>0.85</v>
      </c>
      <c r="AJ13" s="94">
        <f>IF(ELC_EGP!AI$30="","",ELC_EGP!AI$30)</f>
        <v>0.85</v>
      </c>
      <c r="AK13" s="94">
        <f>IF(ELC_EGP!AJ$30="","",ELC_EGP!AJ$30)</f>
        <v>0.85</v>
      </c>
      <c r="AL13" s="177">
        <v>6.7320000000000002</v>
      </c>
      <c r="AM13" s="177">
        <v>49.368000000000002</v>
      </c>
      <c r="AO13" s="50" t="s">
        <v>84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85</v>
      </c>
      <c r="AS13" s="50" t="s">
        <v>2</v>
      </c>
      <c r="AT13" s="40" t="s">
        <v>92</v>
      </c>
      <c r="AU13" s="185" t="s">
        <v>82</v>
      </c>
      <c r="AV13" s="49"/>
      <c r="BG13" s="43" t="s">
        <v>107</v>
      </c>
    </row>
    <row r="14" spans="2:59">
      <c r="B14" s="163" t="s">
        <v>2809</v>
      </c>
      <c r="C14" s="97" t="str">
        <f t="shared" si="0"/>
        <v>New Power Plant - CCGT advanced CCS post combustion_Cork Spanish Point</v>
      </c>
      <c r="D14" s="97" t="s">
        <v>2825</v>
      </c>
      <c r="E14" s="163" t="str">
        <f t="shared" si="1"/>
        <v>ELCC, PWRCO2S</v>
      </c>
      <c r="F14" s="94">
        <f>IF(ELC_EGP!G$30="","",ELC_EGP!G$30)</f>
        <v>0.31</v>
      </c>
      <c r="G14" s="94">
        <f>IF(ELC_EGP!H$30="","",ELC_EGP!H$30)</f>
        <v>0.32</v>
      </c>
      <c r="H14" s="94">
        <f>IF(ELC_EGP!I$30="","",ELC_EGP!I$30)</f>
        <v>0.34</v>
      </c>
      <c r="I14" s="94">
        <f>IF(ELC_EGP!J$30="","",ELC_EGP!J$30)</f>
        <v>0.34</v>
      </c>
      <c r="J14" s="94">
        <f>IF(ELC_EGP!K$30="","",ELC_EGP!K$30)</f>
        <v>0.34</v>
      </c>
      <c r="K14" s="163">
        <v>2030</v>
      </c>
      <c r="L14" s="173" t="str">
        <f>IF(ELC_EGP!M$31="","",ELC_EGP!M$31+SUM($AA14:$AB14))</f>
        <v/>
      </c>
      <c r="M14" s="173" t="str">
        <f>IF(ELC_EGP!N$31="","",ELC_EGP!N$31+SUM($AA14:$AB14))</f>
        <v/>
      </c>
      <c r="N14" s="173">
        <f>IF(ELC_EGP!O$31="","",ELC_EGP!O$31+SUM($AA14:$AB14))</f>
        <v>3799.5521807077503</v>
      </c>
      <c r="O14" s="173">
        <f>IF(ELC_EGP!P$31="","",ELC_EGP!P$31+SUM($AA14:$AB14))</f>
        <v>3599.5521807077503</v>
      </c>
      <c r="P14" s="173">
        <f>IF(ELC_EGP!Q$31="","",ELC_EGP!Q$31+SUM($AA14:$AB14))</f>
        <v>3579.5521807077503</v>
      </c>
      <c r="Q14" s="173">
        <f>IF(ELC_EGP!R$30="","",ELC_EGP!R$30)</f>
        <v>87.5</v>
      </c>
      <c r="R14" s="173">
        <f>IF(ELC_EGP!S$30="","",ELC_EGP!S$30)</f>
        <v>87.5</v>
      </c>
      <c r="S14" s="173">
        <f>IF(ELC_EGP!T$30="","",ELC_EGP!T$30)</f>
        <v>87.5</v>
      </c>
      <c r="T14" s="173">
        <f>IF(ELC_EGP!U$30="","",ELC_EGP!U$30)</f>
        <v>87.5</v>
      </c>
      <c r="U14" s="173">
        <f>IF(ELC_EGP!V$30="","",ELC_EGP!V$30)</f>
        <v>87.5</v>
      </c>
      <c r="V14" s="174">
        <f>IF(ELC_EGP!W$30="","",ELC_EGP!W$30)+SUM($AC14:$AD14)</f>
        <v>1.0553931209710878</v>
      </c>
      <c r="W14" s="174">
        <f>IF(ELC_EGP!X$30="","",ELC_EGP!X$30)+SUM($AC14:$AD14)</f>
        <v>1.0553931209710878</v>
      </c>
      <c r="X14" s="174">
        <f>IF(ELC_EGP!Y$30="","",ELC_EGP!Y$30)+SUM($AC14:$AD14)</f>
        <v>1.0553931209710878</v>
      </c>
      <c r="Y14" s="174">
        <f>IF(ELC_EGP!Z$30="","",ELC_EGP!Z$30)+SUM($AC14:$AD14)</f>
        <v>1.0553931209710878</v>
      </c>
      <c r="Z14" s="174">
        <f>IF(ELC_EGP!AA$30="","",ELC_EGP!AA$30)+SUM($AC14:$AD14)</f>
        <v>1.0553931209710878</v>
      </c>
      <c r="AA14" s="175">
        <f>794.539013969699*(131.215852099895/100)</f>
        <v>1042.5611374464443</v>
      </c>
      <c r="AB14" s="175">
        <f>51.0540778337558*(131.215852099895/100)</f>
        <v>66.991043261306274</v>
      </c>
      <c r="AC14" s="176">
        <f>0.446590938720387*(131.215852099895/100)</f>
        <v>0.58599810564287569</v>
      </c>
      <c r="AD14" s="176">
        <f>0.0909913043412747*(131.215852099895/100)</f>
        <v>0.11939501532821234</v>
      </c>
      <c r="AE14" s="163">
        <f>IF(ELC_EGP!AB$30="","",ELC_EGP!AB$30)</f>
        <v>40</v>
      </c>
      <c r="AF14" s="166">
        <f>IF(ELC_EGP!AE$30="","",ELC_EGP!AE$30)</f>
        <v>31.536000000000001</v>
      </c>
      <c r="AG14" s="94">
        <f>IF(ELC_EGP!AF$30="","",ELC_EGP!AF$30)</f>
        <v>0.85</v>
      </c>
      <c r="AH14" s="94">
        <f>IF(ELC_EGP!AG$30="","",ELC_EGP!AG$30)</f>
        <v>0.85</v>
      </c>
      <c r="AI14" s="94">
        <f>IF(ELC_EGP!AH$30="","",ELC_EGP!AH$30)</f>
        <v>0.85</v>
      </c>
      <c r="AJ14" s="94">
        <f>IF(ELC_EGP!AI$30="","",ELC_EGP!AI$30)</f>
        <v>0.85</v>
      </c>
      <c r="AK14" s="94">
        <f>IF(ELC_EGP!AJ$30="","",ELC_EGP!AJ$30)</f>
        <v>0.85</v>
      </c>
      <c r="AL14" s="177">
        <v>6.7320000000000002</v>
      </c>
      <c r="AM14" s="177">
        <v>49.368000000000002</v>
      </c>
      <c r="AO14" s="50" t="s">
        <v>84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85</v>
      </c>
      <c r="AS14" s="50" t="s">
        <v>2</v>
      </c>
      <c r="AT14" s="40" t="s">
        <v>92</v>
      </c>
      <c r="AU14" s="185" t="s">
        <v>82</v>
      </c>
      <c r="AV14" s="49"/>
      <c r="BG14" s="43" t="s">
        <v>108</v>
      </c>
    </row>
    <row r="15" spans="2:59">
      <c r="B15" s="163" t="s">
        <v>2810</v>
      </c>
      <c r="C15" s="97" t="str">
        <f t="shared" si="0"/>
        <v>New Power Plant - IGCC peat CCS pre combustion_Offaly Kinsale</v>
      </c>
      <c r="D15" s="97" t="s">
        <v>2827</v>
      </c>
      <c r="E15" s="163" t="str">
        <f t="shared" si="1"/>
        <v>ELCC, PWRCO2S</v>
      </c>
      <c r="F15" s="94">
        <f>IF(ELC_EGP!G$34="","",ELC_EGP!G$34)</f>
        <v>0.34</v>
      </c>
      <c r="G15" s="94">
        <f>IF(ELC_EGP!H$34="","",ELC_EGP!H$34)</f>
        <v>0.35</v>
      </c>
      <c r="H15" s="94">
        <f>IF(ELC_EGP!I$34="","",ELC_EGP!I$34)</f>
        <v>0.36</v>
      </c>
      <c r="I15" s="94">
        <f>IF(ELC_EGP!J$34="","",ELC_EGP!J$34)</f>
        <v>0.38</v>
      </c>
      <c r="J15" s="94">
        <f>IF(ELC_EGP!K$34="","",ELC_EGP!K$34)</f>
        <v>0.38</v>
      </c>
      <c r="K15" s="163">
        <v>2030</v>
      </c>
      <c r="L15" s="173" t="str">
        <f>IF(ELC_EGP!M$31="","",ELC_EGP!M$31+SUM($AA15:$AB15))</f>
        <v/>
      </c>
      <c r="M15" s="173" t="str">
        <f>IF(ELC_EGP!N$31="","",ELC_EGP!N$31+SUM($AA15:$AB15))</f>
        <v/>
      </c>
      <c r="N15" s="173">
        <f>IF(ELC_EGP!O$31="","",ELC_EGP!O$31+SUM($AA15:$AB15))</f>
        <v>3203.8169826521967</v>
      </c>
      <c r="O15" s="173">
        <f>IF(ELC_EGP!P$31="","",ELC_EGP!P$31+SUM($AA15:$AB15))</f>
        <v>3003.8169826521967</v>
      </c>
      <c r="P15" s="173">
        <f>IF(ELC_EGP!Q$31="","",ELC_EGP!Q$31+SUM($AA15:$AB15))</f>
        <v>2983.8169826521967</v>
      </c>
      <c r="Q15" s="173">
        <f>IF(ELC_EGP!R$34="","",ELC_EGP!R$34)</f>
        <v>63.580000000000013</v>
      </c>
      <c r="R15" s="173">
        <f>IF(ELC_EGP!S$34="","",ELC_EGP!S$34)</f>
        <v>57.640000000000008</v>
      </c>
      <c r="S15" s="173">
        <f>IF(ELC_EGP!T$34="","",ELC_EGP!T$34)</f>
        <v>52.14</v>
      </c>
      <c r="T15" s="173">
        <f>IF(ELC_EGP!U$34="","",ELC_EGP!U$34)</f>
        <v>47.3</v>
      </c>
      <c r="U15" s="173">
        <f>IF(ELC_EGP!V$34="","",ELC_EGP!V$34)</f>
        <v>42.9</v>
      </c>
      <c r="V15" s="174">
        <f>IF(ELC_EGP!W$35="","",ELC_EGP!W$35)+SUM($AC15:$AD15)</f>
        <v>0.96521308960250429</v>
      </c>
      <c r="W15" s="174">
        <f>IF(ELC_EGP!X$35="","",ELC_EGP!X$35)+SUM($AC15:$AD15)</f>
        <v>0.95229308960250425</v>
      </c>
      <c r="X15" s="174">
        <f>IF(ELC_EGP!Y$35="","",ELC_EGP!Y$35)+SUM($AC15:$AD15)</f>
        <v>0.94127308960250433</v>
      </c>
      <c r="Y15" s="174">
        <f>IF(ELC_EGP!Z$35="","",ELC_EGP!Z$35)+SUM($AC15:$AD15)</f>
        <v>0.93101308960250428</v>
      </c>
      <c r="Z15" s="174">
        <f>IF(ELC_EGP!AA$35="","",ELC_EGP!AA$35)+SUM($AC15:$AD15)</f>
        <v>0.92227308960250431</v>
      </c>
      <c r="AA15" s="175">
        <f>301.406974763073*(131.215852099895/100)</f>
        <v>395.49373022388164</v>
      </c>
      <c r="AB15" s="175">
        <f>90.1745105753192*(131.215852099895/100)</f>
        <v>118.32325242831502</v>
      </c>
      <c r="AC15" s="176">
        <f>0.558879176973221*(131.215852099895/100)</f>
        <v>0.73333807427429198</v>
      </c>
      <c r="AD15" s="176">
        <f>0.0909913043412747*(131.215852099895/100)</f>
        <v>0.11939501532821234</v>
      </c>
      <c r="AE15" s="163">
        <f>IF(ELC_EGP!AB$34="","",ELC_EGP!AB$34)</f>
        <v>25</v>
      </c>
      <c r="AF15" s="166">
        <f>IF(ELC_EGP!AE$34="","",ELC_EGP!AE$34)</f>
        <v>31.536000000000001</v>
      </c>
      <c r="AG15" s="94">
        <f>IF(ELC_EGP!AF$34="","",ELC_EGP!AF$34)</f>
        <v>0.9</v>
      </c>
      <c r="AH15" s="94">
        <f>IF(ELC_EGP!AG$34="","",ELC_EGP!AG$34)</f>
        <v>0.9</v>
      </c>
      <c r="AI15" s="94">
        <f>IF(ELC_EGP!AH$34="","",ELC_EGP!AH$34)</f>
        <v>0.9</v>
      </c>
      <c r="AJ15" s="94">
        <f>IF(ELC_EGP!AI$34="","",ELC_EGP!AI$34)</f>
        <v>0.9</v>
      </c>
      <c r="AK15" s="94">
        <f>IF(ELC_EGP!AJ$34="","",ELC_EGP!AJ$34)</f>
        <v>0.9</v>
      </c>
      <c r="AL15" s="177">
        <v>12.144</v>
      </c>
      <c r="AM15" s="177">
        <v>95.855999999999995</v>
      </c>
      <c r="AO15" s="50" t="s">
        <v>84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85</v>
      </c>
      <c r="AS15" s="50" t="s">
        <v>2</v>
      </c>
      <c r="AT15" s="40" t="s">
        <v>92</v>
      </c>
      <c r="AU15" s="185" t="s">
        <v>82</v>
      </c>
      <c r="AV15" s="49"/>
      <c r="BG15" s="43" t="s">
        <v>111</v>
      </c>
    </row>
    <row r="16" spans="2:59">
      <c r="B16" s="163" t="s">
        <v>2811</v>
      </c>
      <c r="C16" s="97" t="str">
        <f t="shared" si="0"/>
        <v>New Power Plant - IGCC peat CCS pre combustion_Offaly East Irish Sea</v>
      </c>
      <c r="D16" s="97" t="s">
        <v>2827</v>
      </c>
      <c r="E16" s="163" t="str">
        <f t="shared" si="1"/>
        <v>ELCC, PWRCO2S</v>
      </c>
      <c r="F16" s="94">
        <f>IF(ELC_EGP!G$34="","",ELC_EGP!G$34)</f>
        <v>0.34</v>
      </c>
      <c r="G16" s="94">
        <f>IF(ELC_EGP!H$34="","",ELC_EGP!H$34)</f>
        <v>0.35</v>
      </c>
      <c r="H16" s="94">
        <f>IF(ELC_EGP!I$34="","",ELC_EGP!I$34)</f>
        <v>0.36</v>
      </c>
      <c r="I16" s="94">
        <f>IF(ELC_EGP!J$34="","",ELC_EGP!J$34)</f>
        <v>0.38</v>
      </c>
      <c r="J16" s="94">
        <f>IF(ELC_EGP!K$34="","",ELC_EGP!K$34)</f>
        <v>0.38</v>
      </c>
      <c r="K16" s="163">
        <v>2030</v>
      </c>
      <c r="L16" s="173" t="str">
        <f>IF(ELC_EGP!M$31="","",ELC_EGP!M$31+SUM($AA16:$AB16))</f>
        <v/>
      </c>
      <c r="M16" s="173" t="str">
        <f>IF(ELC_EGP!N$31="","",ELC_EGP!N$31+SUM($AA16:$AB16))</f>
        <v/>
      </c>
      <c r="N16" s="173">
        <f>IF(ELC_EGP!O$31="","",ELC_EGP!O$31+SUM($AA16:$AB16))</f>
        <v>3355.7907106963135</v>
      </c>
      <c r="O16" s="173">
        <f>IF(ELC_EGP!P$31="","",ELC_EGP!P$31+SUM($AA16:$AB16))</f>
        <v>3155.7907106963135</v>
      </c>
      <c r="P16" s="173">
        <f>IF(ELC_EGP!Q$31="","",ELC_EGP!Q$31+SUM($AA16:$AB16))</f>
        <v>3135.7907106963135</v>
      </c>
      <c r="Q16" s="173">
        <f>IF(ELC_EGP!R$34="","",ELC_EGP!R$34)</f>
        <v>63.580000000000013</v>
      </c>
      <c r="R16" s="173">
        <f>IF(ELC_EGP!S$34="","",ELC_EGP!S$34)</f>
        <v>57.640000000000008</v>
      </c>
      <c r="S16" s="173">
        <f>IF(ELC_EGP!T$34="","",ELC_EGP!T$34)</f>
        <v>52.14</v>
      </c>
      <c r="T16" s="173">
        <f>IF(ELC_EGP!U$34="","",ELC_EGP!U$34)</f>
        <v>47.3</v>
      </c>
      <c r="U16" s="173">
        <f>IF(ELC_EGP!V$34="","",ELC_EGP!V$34)</f>
        <v>42.9</v>
      </c>
      <c r="V16" s="174">
        <f>IF(ELC_EGP!W$35="","",ELC_EGP!W$35)+SUM($AC16:$AD16)</f>
        <v>0.86936418701924245</v>
      </c>
      <c r="W16" s="174">
        <f>IF(ELC_EGP!X$35="","",ELC_EGP!X$35)+SUM($AC16:$AD16)</f>
        <v>0.85644418701924241</v>
      </c>
      <c r="X16" s="174">
        <f>IF(ELC_EGP!Y$35="","",ELC_EGP!Y$35)+SUM($AC16:$AD16)</f>
        <v>0.84542418701924249</v>
      </c>
      <c r="Y16" s="174">
        <f>IF(ELC_EGP!Z$35="","",ELC_EGP!Z$35)+SUM($AC16:$AD16)</f>
        <v>0.83516418701924244</v>
      </c>
      <c r="Z16" s="174">
        <f>IF(ELC_EGP!AA$35="","",ELC_EGP!AA$35)+SUM($AC16:$AD16)</f>
        <v>0.82642418701924247</v>
      </c>
      <c r="AA16" s="175">
        <f>417.22661515867*(131.215852099895/100)</f>
        <v>547.4674582679985</v>
      </c>
      <c r="AB16" s="175">
        <f>90.1745105753192*(131.215852099895/100)</f>
        <v>118.32325242831502</v>
      </c>
      <c r="AC16" s="176">
        <f>0.485832436774261*(131.215852099895/100)</f>
        <v>0.63748917169103014</v>
      </c>
      <c r="AD16" s="176">
        <f>0.0909913043412747*(131.215852099895/100)</f>
        <v>0.11939501532821234</v>
      </c>
      <c r="AE16" s="163">
        <f>IF(ELC_EGP!AB$34="","",ELC_EGP!AB$34)</f>
        <v>25</v>
      </c>
      <c r="AF16" s="166">
        <f>IF(ELC_EGP!AE$34="","",ELC_EGP!AE$34)</f>
        <v>31.536000000000001</v>
      </c>
      <c r="AG16" s="94">
        <f>IF(ELC_EGP!AF$34="","",ELC_EGP!AF$34)</f>
        <v>0.9</v>
      </c>
      <c r="AH16" s="94">
        <f>IF(ELC_EGP!AG$34="","",ELC_EGP!AG$34)</f>
        <v>0.9</v>
      </c>
      <c r="AI16" s="94">
        <f>IF(ELC_EGP!AH$34="","",ELC_EGP!AH$34)</f>
        <v>0.9</v>
      </c>
      <c r="AJ16" s="94">
        <f>IF(ELC_EGP!AI$34="","",ELC_EGP!AI$34)</f>
        <v>0.9</v>
      </c>
      <c r="AK16" s="94">
        <f>IF(ELC_EGP!AJ$34="","",ELC_EGP!AJ$34)</f>
        <v>0.9</v>
      </c>
      <c r="AL16" s="177">
        <v>12.144</v>
      </c>
      <c r="AM16" s="177">
        <v>95.855999999999995</v>
      </c>
      <c r="AO16" s="50" t="s">
        <v>84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85</v>
      </c>
      <c r="AS16" s="50" t="s">
        <v>2</v>
      </c>
      <c r="AT16" s="40" t="s">
        <v>92</v>
      </c>
      <c r="AU16" s="185" t="s">
        <v>82</v>
      </c>
      <c r="AV16" s="49"/>
      <c r="BG16" s="43" t="s">
        <v>112</v>
      </c>
    </row>
    <row r="17" spans="2:59">
      <c r="B17" s="163" t="s">
        <v>2812</v>
      </c>
      <c r="C17" s="97" t="str">
        <f t="shared" si="0"/>
        <v>New Power Plant - IGCC peat CCS pre combustion_Offaly Central Irish Sea</v>
      </c>
      <c r="D17" s="97" t="s">
        <v>2827</v>
      </c>
      <c r="E17" s="163" t="str">
        <f t="shared" si="1"/>
        <v>ELCC, PWRCO2S</v>
      </c>
      <c r="F17" s="94">
        <f>IF(ELC_EGP!G$34="","",ELC_EGP!G$34)</f>
        <v>0.34</v>
      </c>
      <c r="G17" s="94">
        <f>IF(ELC_EGP!H$34="","",ELC_EGP!H$34)</f>
        <v>0.35</v>
      </c>
      <c r="H17" s="94">
        <f>IF(ELC_EGP!I$34="","",ELC_EGP!I$34)</f>
        <v>0.36</v>
      </c>
      <c r="I17" s="94">
        <f>IF(ELC_EGP!J$34="","",ELC_EGP!J$34)</f>
        <v>0.38</v>
      </c>
      <c r="J17" s="94">
        <f>IF(ELC_EGP!K$34="","",ELC_EGP!K$34)</f>
        <v>0.38</v>
      </c>
      <c r="K17" s="163">
        <v>2030</v>
      </c>
      <c r="L17" s="173" t="str">
        <f>IF(ELC_EGP!M$31="","",ELC_EGP!M$31+SUM($AA17:$AB17))</f>
        <v/>
      </c>
      <c r="M17" s="173" t="str">
        <f>IF(ELC_EGP!N$31="","",ELC_EGP!N$31+SUM($AA17:$AB17))</f>
        <v/>
      </c>
      <c r="N17" s="173">
        <f>IF(ELC_EGP!O$31="","",ELC_EGP!O$31+SUM($AA17:$AB17))</f>
        <v>3262.6197381021461</v>
      </c>
      <c r="O17" s="173">
        <f>IF(ELC_EGP!P$31="","",ELC_EGP!P$31+SUM($AA17:$AB17))</f>
        <v>3062.6197381021461</v>
      </c>
      <c r="P17" s="173">
        <f>IF(ELC_EGP!Q$31="","",ELC_EGP!Q$31+SUM($AA17:$AB17))</f>
        <v>3042.6197381021461</v>
      </c>
      <c r="Q17" s="173">
        <f>IF(ELC_EGP!R$34="","",ELC_EGP!R$34)</f>
        <v>63.580000000000013</v>
      </c>
      <c r="R17" s="173">
        <f>IF(ELC_EGP!S$34="","",ELC_EGP!S$34)</f>
        <v>57.640000000000008</v>
      </c>
      <c r="S17" s="173">
        <f>IF(ELC_EGP!T$34="","",ELC_EGP!T$34)</f>
        <v>52.14</v>
      </c>
      <c r="T17" s="173">
        <f>IF(ELC_EGP!U$34="","",ELC_EGP!U$34)</f>
        <v>47.3</v>
      </c>
      <c r="U17" s="173">
        <f>IF(ELC_EGP!V$34="","",ELC_EGP!V$34)</f>
        <v>42.9</v>
      </c>
      <c r="V17" s="174">
        <f>IF(ELC_EGP!W$35="","",ELC_EGP!W$35)+SUM($AC17:$AD17)</f>
        <v>0.79418857715001712</v>
      </c>
      <c r="W17" s="174">
        <f>IF(ELC_EGP!X$35="","",ELC_EGP!X$35)+SUM($AC17:$AD17)</f>
        <v>0.78126857715001707</v>
      </c>
      <c r="X17" s="174">
        <f>IF(ELC_EGP!Y$35="","",ELC_EGP!Y$35)+SUM($AC17:$AD17)</f>
        <v>0.77024857715001716</v>
      </c>
      <c r="Y17" s="174">
        <f>IF(ELC_EGP!Z$35="","",ELC_EGP!Z$35)+SUM($AC17:$AD17)</f>
        <v>0.75998857715001711</v>
      </c>
      <c r="Z17" s="174">
        <f>IF(ELC_EGP!AA$35="","",ELC_EGP!AA$35)+SUM($AC17:$AD17)</f>
        <v>0.75124857715001714</v>
      </c>
      <c r="AA17" s="175">
        <f>346.220733549765*(131.215852099895/100)</f>
        <v>454.29648567383117</v>
      </c>
      <c r="AB17" s="175">
        <f>90.1745105753192*(131.215852099895/100)</f>
        <v>118.32325242831502</v>
      </c>
      <c r="AC17" s="176">
        <f>0.4285408758339*(131.215852099895/100)</f>
        <v>0.56231356182180481</v>
      </c>
      <c r="AD17" s="176">
        <f>0.0909913043412747*(131.215852099895/100)</f>
        <v>0.11939501532821234</v>
      </c>
      <c r="AE17" s="163">
        <f>IF(ELC_EGP!AB$34="","",ELC_EGP!AB$34)</f>
        <v>25</v>
      </c>
      <c r="AF17" s="166">
        <f>IF(ELC_EGP!AE$34="","",ELC_EGP!AE$34)</f>
        <v>31.536000000000001</v>
      </c>
      <c r="AG17" s="94">
        <f>IF(ELC_EGP!AF$34="","",ELC_EGP!AF$34)</f>
        <v>0.9</v>
      </c>
      <c r="AH17" s="94">
        <f>IF(ELC_EGP!AG$34="","",ELC_EGP!AG$34)</f>
        <v>0.9</v>
      </c>
      <c r="AI17" s="94">
        <f>IF(ELC_EGP!AH$34="","",ELC_EGP!AH$34)</f>
        <v>0.9</v>
      </c>
      <c r="AJ17" s="94">
        <f>IF(ELC_EGP!AI$34="","",ELC_EGP!AI$34)</f>
        <v>0.9</v>
      </c>
      <c r="AK17" s="94">
        <f>IF(ELC_EGP!AJ$34="","",ELC_EGP!AJ$34)</f>
        <v>0.9</v>
      </c>
      <c r="AL17" s="177">
        <v>12.144</v>
      </c>
      <c r="AM17" s="177">
        <v>95.855999999999995</v>
      </c>
      <c r="AO17" s="50" t="s">
        <v>84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85</v>
      </c>
      <c r="AS17" s="50" t="s">
        <v>2</v>
      </c>
      <c r="AT17" s="40" t="s">
        <v>92</v>
      </c>
      <c r="AU17" s="185" t="s">
        <v>82</v>
      </c>
      <c r="AV17" s="49"/>
      <c r="BG17" s="43" t="s">
        <v>113</v>
      </c>
    </row>
    <row r="18" spans="2:59">
      <c r="B18" s="163" t="s">
        <v>2813</v>
      </c>
      <c r="C18" s="97" t="str">
        <f t="shared" si="0"/>
        <v>New Power Plant - CCGT advanced CCS post combustion_Dublin East Irish Sea</v>
      </c>
      <c r="D18" s="97" t="s">
        <v>2825</v>
      </c>
      <c r="E18" s="163" t="str">
        <f t="shared" si="1"/>
        <v>ELCC, PWRCO2S</v>
      </c>
      <c r="F18" s="94">
        <f>IF(ELC_EGP!G$30="","",ELC_EGP!G$30)</f>
        <v>0.31</v>
      </c>
      <c r="G18" s="94">
        <f>IF(ELC_EGP!H$30="","",ELC_EGP!H$30)</f>
        <v>0.32</v>
      </c>
      <c r="H18" s="94">
        <f>IF(ELC_EGP!I$30="","",ELC_EGP!I$30)</f>
        <v>0.34</v>
      </c>
      <c r="I18" s="94">
        <f>IF(ELC_EGP!J$30="","",ELC_EGP!J$30)</f>
        <v>0.34</v>
      </c>
      <c r="J18" s="94">
        <f>IF(ELC_EGP!K$30="","",ELC_EGP!K$30)</f>
        <v>0.34</v>
      </c>
      <c r="K18" s="163">
        <v>2030</v>
      </c>
      <c r="L18" s="173" t="str">
        <f>IF(ELC_EGP!M$31="","",ELC_EGP!M$31+SUM($AA18:$AB18))</f>
        <v/>
      </c>
      <c r="M18" s="173" t="str">
        <f>IF(ELC_EGP!N$31="","",ELC_EGP!N$31+SUM($AA18:$AB18))</f>
        <v/>
      </c>
      <c r="N18" s="173">
        <f>IF(ELC_EGP!O$31="","",ELC_EGP!O$31+SUM($AA18:$AB18))</f>
        <v>3048.6566965995676</v>
      </c>
      <c r="O18" s="173">
        <f>IF(ELC_EGP!P$31="","",ELC_EGP!P$31+SUM($AA18:$AB18))</f>
        <v>2848.6566965995676</v>
      </c>
      <c r="P18" s="173">
        <f>IF(ELC_EGP!Q$31="","",ELC_EGP!Q$31+SUM($AA18:$AB18))</f>
        <v>2828.6566965995676</v>
      </c>
      <c r="Q18" s="173">
        <f>IF(ELC_EGP!R$30="","",ELC_EGP!R$30)</f>
        <v>87.5</v>
      </c>
      <c r="R18" s="173">
        <f>IF(ELC_EGP!S$30="","",ELC_EGP!S$30)</f>
        <v>87.5</v>
      </c>
      <c r="S18" s="173">
        <f>IF(ELC_EGP!T$30="","",ELC_EGP!T$30)</f>
        <v>87.5</v>
      </c>
      <c r="T18" s="173">
        <f>IF(ELC_EGP!U$30="","",ELC_EGP!U$30)</f>
        <v>87.5</v>
      </c>
      <c r="U18" s="173">
        <f>IF(ELC_EGP!V$30="","",ELC_EGP!V$30)</f>
        <v>87.5</v>
      </c>
      <c r="V18" s="174">
        <f>IF(ELC_EGP!W$30="","",ELC_EGP!W$30)+SUM($AC18:$AD18)</f>
        <v>0.53714745993078661</v>
      </c>
      <c r="W18" s="174">
        <f>IF(ELC_EGP!X$30="","",ELC_EGP!X$30)+SUM($AC18:$AD18)</f>
        <v>0.53714745993078661</v>
      </c>
      <c r="X18" s="174">
        <f>IF(ELC_EGP!Y$30="","",ELC_EGP!Y$30)+SUM($AC18:$AD18)</f>
        <v>0.53714745993078661</v>
      </c>
      <c r="Y18" s="174">
        <f>IF(ELC_EGP!Z$30="","",ELC_EGP!Z$30)+SUM($AC18:$AD18)</f>
        <v>0.53714745993078661</v>
      </c>
      <c r="Z18" s="174">
        <f>IF(ELC_EGP!AA$30="","",ELC_EGP!AA$30)+SUM($AC18:$AD18)</f>
        <v>0.53714745993078661</v>
      </c>
      <c r="AA18" s="175">
        <f>222.27928155831*(131.215852099895/100)</f>
        <v>291.66565333826122</v>
      </c>
      <c r="AB18" s="175">
        <f>51.0540778337558*(131.215852099895/100)</f>
        <v>66.991043261306274</v>
      </c>
      <c r="AC18" s="176">
        <f>0.0932556484566934*(131.215852099895/100)</f>
        <v>0.12236619375373282</v>
      </c>
      <c r="AD18" s="176">
        <f>0.0493699999964453*(131.215852099895/100)</f>
        <v>6.478126617705382E-2</v>
      </c>
      <c r="AE18" s="163">
        <f>IF(ELC_EGP!AB$30="","",ELC_EGP!AB$30)</f>
        <v>40</v>
      </c>
      <c r="AF18" s="166">
        <f>IF(ELC_EGP!AE$30="","",ELC_EGP!AE$30)</f>
        <v>31.536000000000001</v>
      </c>
      <c r="AG18" s="94">
        <f>IF(ELC_EGP!AF$30="","",ELC_EGP!AF$30)</f>
        <v>0.85</v>
      </c>
      <c r="AH18" s="94">
        <f>IF(ELC_EGP!AG$30="","",ELC_EGP!AG$30)</f>
        <v>0.85</v>
      </c>
      <c r="AI18" s="94">
        <f>IF(ELC_EGP!AH$30="","",ELC_EGP!AH$30)</f>
        <v>0.85</v>
      </c>
      <c r="AJ18" s="94">
        <f>IF(ELC_EGP!AI$30="","",ELC_EGP!AI$30)</f>
        <v>0.85</v>
      </c>
      <c r="AK18" s="94">
        <f>IF(ELC_EGP!AJ$30="","",ELC_EGP!AJ$30)</f>
        <v>0.85</v>
      </c>
      <c r="AL18" s="177">
        <v>6.7320000000000002</v>
      </c>
      <c r="AM18" s="177">
        <v>49.368000000000002</v>
      </c>
      <c r="AO18" s="50" t="s">
        <v>84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85</v>
      </c>
      <c r="AS18" s="50" t="s">
        <v>2</v>
      </c>
      <c r="AT18" s="40" t="s">
        <v>92</v>
      </c>
      <c r="AU18" s="185" t="s">
        <v>82</v>
      </c>
      <c r="AV18" s="49"/>
      <c r="BG18" s="43" t="s">
        <v>109</v>
      </c>
    </row>
    <row r="19" spans="2:59">
      <c r="B19" s="163" t="s">
        <v>2814</v>
      </c>
      <c r="C19" s="97" t="str">
        <f t="shared" si="0"/>
        <v>New Power Plant - CCGT advanced CCS post combustion_Dublin Central Irish Sea</v>
      </c>
      <c r="D19" s="97" t="s">
        <v>2825</v>
      </c>
      <c r="E19" s="163" t="str">
        <f t="shared" si="1"/>
        <v>ELCC, PWRCO2S</v>
      </c>
      <c r="F19" s="94">
        <f>IF(ELC_EGP!G$30="","",ELC_EGP!G$30)</f>
        <v>0.31</v>
      </c>
      <c r="G19" s="94">
        <f>IF(ELC_EGP!H$30="","",ELC_EGP!H$30)</f>
        <v>0.32</v>
      </c>
      <c r="H19" s="94">
        <f>IF(ELC_EGP!I$30="","",ELC_EGP!I$30)</f>
        <v>0.34</v>
      </c>
      <c r="I19" s="94">
        <f>IF(ELC_EGP!J$30="","",ELC_EGP!J$30)</f>
        <v>0.34</v>
      </c>
      <c r="J19" s="94">
        <f>IF(ELC_EGP!K$30="","",ELC_EGP!K$30)</f>
        <v>0.34</v>
      </c>
      <c r="K19" s="163">
        <v>2030</v>
      </c>
      <c r="L19" s="173" t="str">
        <f>IF(ELC_EGP!M$31="","",ELC_EGP!M$31+SUM($AA19:$AB19))</f>
        <v/>
      </c>
      <c r="M19" s="173" t="str">
        <f>IF(ELC_EGP!N$31="","",ELC_EGP!N$31+SUM($AA19:$AB19))</f>
        <v/>
      </c>
      <c r="N19" s="173">
        <f>IF(ELC_EGP!O$31="","",ELC_EGP!O$31+SUM($AA19:$AB19))</f>
        <v>2951.4348121534804</v>
      </c>
      <c r="O19" s="173">
        <f>IF(ELC_EGP!P$31="","",ELC_EGP!P$31+SUM($AA19:$AB19))</f>
        <v>2751.4348121534804</v>
      </c>
      <c r="P19" s="173">
        <f>IF(ELC_EGP!Q$31="","",ELC_EGP!Q$31+SUM($AA19:$AB19))</f>
        <v>2731.4348121534804</v>
      </c>
      <c r="Q19" s="173">
        <f>IF(ELC_EGP!R$30="","",ELC_EGP!R$30)</f>
        <v>87.5</v>
      </c>
      <c r="R19" s="173">
        <f>IF(ELC_EGP!S$30="","",ELC_EGP!S$30)</f>
        <v>87.5</v>
      </c>
      <c r="S19" s="173">
        <f>IF(ELC_EGP!T$30="","",ELC_EGP!T$30)</f>
        <v>87.5</v>
      </c>
      <c r="T19" s="173">
        <f>IF(ELC_EGP!U$30="","",ELC_EGP!U$30)</f>
        <v>87.5</v>
      </c>
      <c r="U19" s="173">
        <f>IF(ELC_EGP!V$30="","",ELC_EGP!V$30)</f>
        <v>87.5</v>
      </c>
      <c r="V19" s="174">
        <f>IF(ELC_EGP!W$30="","",ELC_EGP!W$30)+SUM($AC19:$AD19)</f>
        <v>0.49635872867954239</v>
      </c>
      <c r="W19" s="174">
        <f>IF(ELC_EGP!X$30="","",ELC_EGP!X$30)+SUM($AC19:$AD19)</f>
        <v>0.49635872867954239</v>
      </c>
      <c r="X19" s="174">
        <f>IF(ELC_EGP!Y$30="","",ELC_EGP!Y$30)+SUM($AC19:$AD19)</f>
        <v>0.49635872867954239</v>
      </c>
      <c r="Y19" s="174">
        <f>IF(ELC_EGP!Z$30="","",ELC_EGP!Z$30)+SUM($AC19:$AD19)</f>
        <v>0.49635872867954239</v>
      </c>
      <c r="Z19" s="174">
        <f>IF(ELC_EGP!AA$30="","",ELC_EGP!AA$30)+SUM($AC19:$AD19)</f>
        <v>0.49635872867954239</v>
      </c>
      <c r="AA19" s="175">
        <f>148.18618770554*(131.215852099895/100)</f>
        <v>194.44376889217412</v>
      </c>
      <c r="AB19" s="175">
        <f>51.0540778337558*(131.215852099895/100)</f>
        <v>66.991043261306274</v>
      </c>
      <c r="AC19" s="176">
        <f>0.0621704323044623*(131.215852099895/100)</f>
        <v>8.1577462502488596E-2</v>
      </c>
      <c r="AD19" s="176">
        <f>0.0493699999964453*(131.215852099895/100)</f>
        <v>6.478126617705382E-2</v>
      </c>
      <c r="AE19" s="163">
        <f>IF(ELC_EGP!AB$30="","",ELC_EGP!AB$30)</f>
        <v>40</v>
      </c>
      <c r="AF19" s="166">
        <f>IF(ELC_EGP!AE$30="","",ELC_EGP!AE$30)</f>
        <v>31.536000000000001</v>
      </c>
      <c r="AG19" s="94">
        <f>IF(ELC_EGP!AF$30="","",ELC_EGP!AF$30)</f>
        <v>0.85</v>
      </c>
      <c r="AH19" s="94">
        <f>IF(ELC_EGP!AG$30="","",ELC_EGP!AG$30)</f>
        <v>0.85</v>
      </c>
      <c r="AI19" s="94">
        <f>IF(ELC_EGP!AH$30="","",ELC_EGP!AH$30)</f>
        <v>0.85</v>
      </c>
      <c r="AJ19" s="94">
        <f>IF(ELC_EGP!AI$30="","",ELC_EGP!AI$30)</f>
        <v>0.85</v>
      </c>
      <c r="AK19" s="94">
        <f>IF(ELC_EGP!AJ$30="","",ELC_EGP!AJ$30)</f>
        <v>0.85</v>
      </c>
      <c r="AL19" s="177">
        <v>6.7320000000000002</v>
      </c>
      <c r="AM19" s="177">
        <v>49.368000000000002</v>
      </c>
      <c r="AO19" s="50" t="s">
        <v>84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85</v>
      </c>
      <c r="AS19" s="50" t="s">
        <v>2</v>
      </c>
      <c r="AT19" s="40" t="s">
        <v>92</v>
      </c>
      <c r="AU19" s="185" t="s">
        <v>82</v>
      </c>
      <c r="AV19" s="49"/>
      <c r="BG19" s="43" t="s">
        <v>110</v>
      </c>
    </row>
    <row r="20" spans="2:59">
      <c r="B20" s="178" t="s">
        <v>2815</v>
      </c>
      <c r="C20" s="24" t="str">
        <f t="shared" si="0"/>
        <v>New Power Plant - Pulverised coal supercritical CCS post-combustion_Kilroot Portpatrick</v>
      </c>
      <c r="D20" s="24" t="s">
        <v>2826</v>
      </c>
      <c r="E20" s="178" t="str">
        <f t="shared" si="1"/>
        <v>ELCC, PWRCO2S</v>
      </c>
      <c r="F20" s="25">
        <f>IF(ELC_EGP!G$31="","",ELC_EGP!G$31)</f>
        <v>0.36</v>
      </c>
      <c r="G20" s="25">
        <f>IF(ELC_EGP!H$31="","",ELC_EGP!H$31)</f>
        <v>0.37</v>
      </c>
      <c r="H20" s="25">
        <f>IF(ELC_EGP!I$31="","",ELC_EGP!I$31)</f>
        <v>0.39</v>
      </c>
      <c r="I20" s="25">
        <f>IF(ELC_EGP!J$31="","",ELC_EGP!J$31)</f>
        <v>0.4</v>
      </c>
      <c r="J20" s="25">
        <f>IF(ELC_EGP!K$31="","",ELC_EGP!K$31)</f>
        <v>0.4</v>
      </c>
      <c r="K20" s="163">
        <v>2030</v>
      </c>
      <c r="L20" s="173" t="str">
        <f>IF(ELC_EGP!M$31="","",ELC_EGP!M$31+SUM($AA20:$AB20))</f>
        <v/>
      </c>
      <c r="M20" s="173" t="str">
        <f>IF(ELC_EGP!N$31="","",ELC_EGP!N$31+SUM($AA20:$AB20))</f>
        <v/>
      </c>
      <c r="N20" s="173">
        <f>IF(ELC_EGP!O$31="","",ELC_EGP!O$31+SUM($AA20:$AB20))</f>
        <v>2932.5512158872043</v>
      </c>
      <c r="O20" s="173">
        <f>IF(ELC_EGP!P$31="","",ELC_EGP!P$31+SUM($AA20:$AB20))</f>
        <v>2732.5512158872043</v>
      </c>
      <c r="P20" s="173">
        <f>IF(ELC_EGP!Q$31="","",ELC_EGP!Q$31+SUM($AA20:$AB20))</f>
        <v>2712.5512158872043</v>
      </c>
      <c r="Q20" s="179">
        <f>IF(ELC_EGP!R$31="","",ELC_EGP!R$31)</f>
        <v>75</v>
      </c>
      <c r="R20" s="179">
        <f>IF(ELC_EGP!S$31="","",ELC_EGP!S$31)</f>
        <v>67.5</v>
      </c>
      <c r="S20" s="179">
        <f>IF(ELC_EGP!T$31="","",ELC_EGP!T$31)</f>
        <v>63.75</v>
      </c>
      <c r="T20" s="179">
        <f>IF(ELC_EGP!U$31="","",ELC_EGP!U$31)</f>
        <v>63.75</v>
      </c>
      <c r="U20" s="179">
        <f>IF(ELC_EGP!V$31="","",ELC_EGP!V$31)</f>
        <v>63.75</v>
      </c>
      <c r="V20" s="180">
        <f>IF(ELC_EGP!W$31="","",ELC_EGP!W$31)+SUM($AC20:$AD20)</f>
        <v>0.3096291618205127</v>
      </c>
      <c r="W20" s="180">
        <f>IF(ELC_EGP!X$31="","",ELC_EGP!X$31)+SUM($AC20:$AD20)</f>
        <v>0.30062916182051269</v>
      </c>
      <c r="X20" s="180">
        <f>IF(ELC_EGP!Y$31="","",ELC_EGP!Y$31)+SUM($AC20:$AD20)</f>
        <v>0.29612916182051269</v>
      </c>
      <c r="Y20" s="180">
        <f>IF(ELC_EGP!Z$31="","",ELC_EGP!Z$31)+SUM($AC20:$AD20)</f>
        <v>0.29612916182051269</v>
      </c>
      <c r="Z20" s="180">
        <f>IF(ELC_EGP!AA$31="","",ELC_EGP!AA$31)+SUM($AC20:$AD20)</f>
        <v>0.29612916182051269</v>
      </c>
      <c r="AA20" s="181">
        <f>94.6745088118728*(131.215852099895/100)</f>
        <v>124.22796345888906</v>
      </c>
      <c r="AB20" s="181">
        <f>90.1745105753192*(131.215852099895/100)</f>
        <v>118.32325242831502</v>
      </c>
      <c r="AC20" s="182">
        <f>0.0763887479204813*(131.215852099895/100)</f>
        <v>0.10023414649230035</v>
      </c>
      <c r="AD20" s="182">
        <f>0.0909913043412747*(131.215852099895/100)</f>
        <v>0.11939501532821234</v>
      </c>
      <c r="AE20" s="178">
        <f>IF(ELC_EGP!AB$31="","",ELC_EGP!AB$31)</f>
        <v>40</v>
      </c>
      <c r="AF20" s="183">
        <f>IF(ELC_EGP!AE$31="","",ELC_EGP!AE$31)</f>
        <v>31.536000000000001</v>
      </c>
      <c r="AG20" s="25">
        <f>IF(ELC_EGP!AF$31="","",ELC_EGP!AF$31)</f>
        <v>0.9</v>
      </c>
      <c r="AH20" s="25">
        <f>IF(ELC_EGP!AG$31="","",ELC_EGP!AG$31)</f>
        <v>0.9</v>
      </c>
      <c r="AI20" s="25">
        <f>IF(ELC_EGP!AH$31="","",ELC_EGP!AH$31)</f>
        <v>0.9</v>
      </c>
      <c r="AJ20" s="25">
        <f>IF(ELC_EGP!AI$31="","",ELC_EGP!AI$31)</f>
        <v>0.9</v>
      </c>
      <c r="AK20" s="25">
        <f>IF(ELC_EGP!AJ$31="","",ELC_EGP!AJ$31)</f>
        <v>0.9</v>
      </c>
      <c r="AL20" s="184">
        <v>11.795999999999999</v>
      </c>
      <c r="AM20" s="184">
        <v>87.204000000000008</v>
      </c>
      <c r="AO20" s="50" t="s">
        <v>84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85</v>
      </c>
      <c r="AS20" s="50" t="s">
        <v>2</v>
      </c>
      <c r="AT20" s="40" t="s">
        <v>92</v>
      </c>
      <c r="AU20" s="185" t="s">
        <v>82</v>
      </c>
      <c r="AV20" s="49"/>
      <c r="BG20" s="47" t="s">
        <v>114</v>
      </c>
    </row>
    <row r="22" spans="2:59">
      <c r="B22" s="158"/>
    </row>
    <row r="23" spans="2:59">
      <c r="B23" s="158"/>
    </row>
    <row r="24" spans="2:59">
      <c r="B24" s="188"/>
      <c r="C24" s="188"/>
      <c r="D24" s="188"/>
      <c r="E24" s="189" t="s">
        <v>2835</v>
      </c>
      <c r="F24" s="188"/>
      <c r="G24" s="188"/>
      <c r="H24" s="188"/>
      <c r="I24" s="188"/>
      <c r="J24" s="188"/>
      <c r="K24" s="188"/>
      <c r="L24" s="188"/>
      <c r="M24" s="188"/>
      <c r="N24" s="188"/>
      <c r="O24" s="186"/>
      <c r="P24" s="186"/>
      <c r="Q24" s="186"/>
      <c r="R24" s="186"/>
      <c r="AA24" s="43">
        <f>131.215852099895/100</f>
        <v>1.3121585209989499</v>
      </c>
      <c r="AB24" s="67" t="s">
        <v>123</v>
      </c>
      <c r="AC24" s="43" t="s">
        <v>122</v>
      </c>
    </row>
    <row r="25" spans="2:59" ht="57.6">
      <c r="B25" s="195" t="s">
        <v>17</v>
      </c>
      <c r="C25" s="195" t="s">
        <v>19</v>
      </c>
      <c r="D25" s="195" t="s">
        <v>2836</v>
      </c>
      <c r="E25" s="195" t="s">
        <v>2837</v>
      </c>
      <c r="F25" s="195" t="s">
        <v>2838</v>
      </c>
      <c r="G25" s="195" t="s">
        <v>2839</v>
      </c>
      <c r="H25" s="195" t="s">
        <v>2840</v>
      </c>
      <c r="I25" s="195" t="s">
        <v>2841</v>
      </c>
      <c r="J25" s="196" t="s">
        <v>2842</v>
      </c>
      <c r="K25" s="195" t="s">
        <v>75</v>
      </c>
      <c r="L25" s="195" t="s">
        <v>21</v>
      </c>
      <c r="M25" s="195" t="s">
        <v>24</v>
      </c>
      <c r="N25" s="195" t="s">
        <v>27</v>
      </c>
      <c r="O25" s="195" t="s">
        <v>2845</v>
      </c>
      <c r="P25" s="195" t="s">
        <v>103</v>
      </c>
      <c r="Q25" s="186"/>
      <c r="R25" s="186"/>
      <c r="AA25" s="43" t="s">
        <v>124</v>
      </c>
    </row>
    <row r="26" spans="2:59">
      <c r="B26" s="43" t="s">
        <v>2846</v>
      </c>
      <c r="C26" s="193" t="s">
        <v>2828</v>
      </c>
      <c r="D26" s="193" t="s">
        <v>138</v>
      </c>
      <c r="E26" s="187">
        <v>2018</v>
      </c>
      <c r="F26" s="187"/>
      <c r="G26" s="187">
        <v>20</v>
      </c>
      <c r="H26" s="187">
        <v>0.61</v>
      </c>
      <c r="I26" s="187">
        <v>31.536000000000001</v>
      </c>
      <c r="J26" s="191">
        <v>8.2000000000000003E-2</v>
      </c>
      <c r="K26" s="191">
        <v>0.34</v>
      </c>
      <c r="L26" s="192">
        <v>3373</v>
      </c>
      <c r="M26" s="192">
        <v>118</v>
      </c>
      <c r="N26" s="192"/>
      <c r="O26" s="192">
        <v>79.72999999999999</v>
      </c>
      <c r="P26" s="192">
        <v>-79.72999999999999</v>
      </c>
      <c r="Q26" s="186"/>
      <c r="R26" s="187" t="s">
        <v>2843</v>
      </c>
    </row>
    <row r="27" spans="2:59">
      <c r="B27" s="186"/>
      <c r="C27" s="186"/>
      <c r="D27" s="186"/>
      <c r="E27" s="187">
        <v>2020</v>
      </c>
      <c r="F27" s="186"/>
      <c r="G27" s="186"/>
      <c r="H27" s="186"/>
      <c r="I27" s="186"/>
      <c r="J27" s="187">
        <v>0.09</v>
      </c>
      <c r="K27" s="187">
        <v>0.34</v>
      </c>
      <c r="L27" s="187">
        <v>3373</v>
      </c>
      <c r="M27" s="187">
        <v>118</v>
      </c>
      <c r="N27" s="186"/>
      <c r="O27" s="186"/>
      <c r="P27" s="186"/>
      <c r="Q27" s="186"/>
      <c r="R27" s="186"/>
    </row>
    <row r="28" spans="2:59">
      <c r="B28" s="186"/>
      <c r="C28" s="186"/>
      <c r="D28" s="186"/>
      <c r="E28" s="187">
        <v>2030</v>
      </c>
      <c r="F28" s="186"/>
      <c r="G28" s="186"/>
      <c r="H28" s="186"/>
      <c r="I28" s="186"/>
      <c r="J28" s="187">
        <v>0.09</v>
      </c>
      <c r="K28" s="187">
        <v>0.35</v>
      </c>
      <c r="L28" s="187">
        <v>2652</v>
      </c>
      <c r="M28" s="187">
        <v>93</v>
      </c>
      <c r="N28" s="186"/>
      <c r="O28" s="186"/>
      <c r="P28" s="186"/>
      <c r="Q28" s="186"/>
      <c r="R28" s="186"/>
    </row>
    <row r="29" spans="2:59">
      <c r="B29" s="186"/>
      <c r="C29" s="186"/>
      <c r="D29" s="186"/>
      <c r="E29" s="190">
        <v>2050</v>
      </c>
      <c r="F29" s="190"/>
      <c r="G29" s="186"/>
      <c r="H29" s="190"/>
      <c r="I29" s="190"/>
      <c r="J29" s="190">
        <v>0.09</v>
      </c>
      <c r="K29" s="187">
        <v>0.36</v>
      </c>
      <c r="L29" s="190">
        <v>2321</v>
      </c>
      <c r="M29" s="187">
        <v>81</v>
      </c>
      <c r="N29" s="186"/>
      <c r="O29" s="186"/>
      <c r="P29" s="186"/>
      <c r="Q29" s="186"/>
      <c r="R29" s="186"/>
    </row>
    <row r="32" spans="2:59">
      <c r="B32" s="197" t="s">
        <v>37</v>
      </c>
      <c r="C32" s="194"/>
      <c r="D32" s="194"/>
      <c r="E32" s="194"/>
      <c r="F32" s="194"/>
      <c r="G32" s="194"/>
      <c r="H32" s="194"/>
      <c r="I32" s="194"/>
      <c r="J32" s="186"/>
      <c r="K32" s="186"/>
      <c r="L32" s="186"/>
      <c r="M32" s="186"/>
      <c r="N32" s="186"/>
      <c r="O32" s="186"/>
      <c r="P32" s="186"/>
    </row>
    <row r="33" spans="2:16">
      <c r="B33" s="198" t="s">
        <v>38</v>
      </c>
      <c r="C33" s="199" t="s">
        <v>17</v>
      </c>
      <c r="D33" s="199" t="s">
        <v>39</v>
      </c>
      <c r="E33" s="199" t="s">
        <v>40</v>
      </c>
      <c r="F33" s="199" t="s">
        <v>41</v>
      </c>
      <c r="G33" s="199" t="s">
        <v>42</v>
      </c>
      <c r="H33" s="199" t="s">
        <v>43</v>
      </c>
      <c r="I33" s="200" t="s">
        <v>44</v>
      </c>
      <c r="J33" s="186"/>
      <c r="K33" s="186"/>
      <c r="L33" s="186"/>
      <c r="M33" s="186"/>
      <c r="N33" s="186"/>
      <c r="O33" s="186"/>
      <c r="P33" s="186"/>
    </row>
    <row r="34" spans="2:16">
      <c r="B34" s="187" t="s">
        <v>84</v>
      </c>
      <c r="C34" s="186" t="s">
        <v>2846</v>
      </c>
      <c r="D34" s="187" t="s">
        <v>2844</v>
      </c>
      <c r="E34" s="187" t="s">
        <v>85</v>
      </c>
      <c r="F34" s="187" t="s">
        <v>2</v>
      </c>
      <c r="G34" s="187" t="s">
        <v>92</v>
      </c>
      <c r="H34" s="186"/>
      <c r="I34" s="194"/>
      <c r="J34" s="186"/>
      <c r="K34" s="186"/>
      <c r="L34" s="186"/>
      <c r="M34" s="186"/>
      <c r="N34" s="186"/>
      <c r="O34" s="186"/>
      <c r="P34" s="186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AK1938"/>
  <sheetViews>
    <sheetView zoomScale="70" zoomScaleNormal="70" workbookViewId="0">
      <selection activeCell="O35" sqref="O35"/>
    </sheetView>
  </sheetViews>
  <sheetFormatPr defaultRowHeight="14.4"/>
  <cols>
    <col min="24" max="24" width="20.77734375" customWidth="1"/>
    <col min="25" max="25" width="16.109375" customWidth="1"/>
    <col min="31" max="31" width="25.77734375" customWidth="1"/>
  </cols>
  <sheetData>
    <row r="1" spans="1:37" ht="88.8" thickBot="1">
      <c r="A1" s="125" t="s">
        <v>159</v>
      </c>
      <c r="B1" s="125" t="s">
        <v>160</v>
      </c>
      <c r="C1" s="125" t="s">
        <v>161</v>
      </c>
      <c r="D1" s="125" t="s">
        <v>162</v>
      </c>
      <c r="E1" s="125" t="s">
        <v>163</v>
      </c>
      <c r="F1" s="125" t="s">
        <v>164</v>
      </c>
      <c r="G1" s="125" t="s">
        <v>165</v>
      </c>
      <c r="H1" s="125" t="s">
        <v>166</v>
      </c>
      <c r="I1" s="125" t="s">
        <v>167</v>
      </c>
      <c r="J1" s="125" t="s">
        <v>168</v>
      </c>
      <c r="K1" s="125" t="s">
        <v>169</v>
      </c>
      <c r="L1" s="126" t="s">
        <v>170</v>
      </c>
      <c r="M1" s="127" t="s">
        <v>171</v>
      </c>
      <c r="N1" s="126" t="s">
        <v>172</v>
      </c>
      <c r="O1" s="125" t="s">
        <v>173</v>
      </c>
      <c r="P1" s="128" t="s">
        <v>174</v>
      </c>
      <c r="Q1" s="129" t="s">
        <v>175</v>
      </c>
      <c r="R1" s="130" t="s">
        <v>175</v>
      </c>
      <c r="S1" s="131" t="s">
        <v>176</v>
      </c>
      <c r="T1" s="132" t="s">
        <v>177</v>
      </c>
      <c r="U1" s="131" t="s">
        <v>178</v>
      </c>
      <c r="V1" s="133" t="s">
        <v>179</v>
      </c>
      <c r="AG1" s="159" t="s">
        <v>2759</v>
      </c>
    </row>
    <row r="2" spans="1:37" ht="29.4" thickBot="1">
      <c r="A2" s="134">
        <v>1</v>
      </c>
      <c r="B2" s="134">
        <v>1</v>
      </c>
      <c r="C2" s="134" t="s">
        <v>180</v>
      </c>
      <c r="D2" s="125" t="s">
        <v>181</v>
      </c>
      <c r="E2" s="125" t="s">
        <v>181</v>
      </c>
      <c r="F2" s="134" t="s">
        <v>182</v>
      </c>
      <c r="G2" s="134" t="s">
        <v>183</v>
      </c>
      <c r="H2" s="134" t="s">
        <v>184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  <c r="X2" s="152" t="s">
        <v>175</v>
      </c>
      <c r="Y2" s="153" t="s">
        <v>2754</v>
      </c>
      <c r="AG2" s="203">
        <v>2015</v>
      </c>
      <c r="AH2" s="203">
        <v>2020</v>
      </c>
      <c r="AI2" s="203">
        <v>2030</v>
      </c>
      <c r="AJ2" s="203">
        <v>2040</v>
      </c>
      <c r="AK2" s="203">
        <v>2050</v>
      </c>
    </row>
    <row r="3" spans="1:37" ht="15" thickTop="1">
      <c r="A3" s="125">
        <v>2</v>
      </c>
      <c r="B3" s="125">
        <v>2</v>
      </c>
      <c r="C3" s="125" t="s">
        <v>185</v>
      </c>
      <c r="D3" s="125" t="s">
        <v>181</v>
      </c>
      <c r="E3" s="125" t="s">
        <v>181</v>
      </c>
      <c r="F3" s="125" t="s">
        <v>182</v>
      </c>
      <c r="G3" s="125" t="s">
        <v>183</v>
      </c>
      <c r="H3" s="125" t="s">
        <v>184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  <c r="X3" s="151">
        <v>3.45</v>
      </c>
      <c r="Y3" s="150">
        <v>493.72173913043474</v>
      </c>
      <c r="AA3" s="155" t="s">
        <v>2755</v>
      </c>
      <c r="AB3" s="156" t="s">
        <v>2756</v>
      </c>
      <c r="AC3" s="335" t="s">
        <v>2757</v>
      </c>
      <c r="AD3" s="335"/>
      <c r="AE3" s="157" t="s">
        <v>2758</v>
      </c>
      <c r="AG3" s="161">
        <f>ETRI_Cost!E43</f>
        <v>1350</v>
      </c>
      <c r="AH3" s="162">
        <f>ETRI_Cost!F45</f>
        <v>1290</v>
      </c>
      <c r="AI3" s="162">
        <f>ETRI_Cost!G45</f>
        <v>1190</v>
      </c>
      <c r="AJ3" s="162">
        <f>ETRI_Cost!H45</f>
        <v>1140</v>
      </c>
      <c r="AK3" s="162">
        <f>ETRI_Cost!I45</f>
        <v>1110</v>
      </c>
    </row>
    <row r="4" spans="1:37">
      <c r="A4" s="125">
        <v>3</v>
      </c>
      <c r="B4" s="125">
        <v>3</v>
      </c>
      <c r="C4" s="125" t="s">
        <v>186</v>
      </c>
      <c r="D4" s="125" t="s">
        <v>187</v>
      </c>
      <c r="E4" s="125" t="s">
        <v>187</v>
      </c>
      <c r="F4" s="125" t="s">
        <v>188</v>
      </c>
      <c r="G4" s="125" t="s">
        <v>189</v>
      </c>
      <c r="H4" s="125" t="s">
        <v>184</v>
      </c>
      <c r="I4" s="123">
        <v>38000</v>
      </c>
      <c r="J4" s="123">
        <v>38000</v>
      </c>
      <c r="K4" s="125" t="s">
        <v>190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  <c r="X4" s="151">
        <v>3.45</v>
      </c>
      <c r="Y4" s="150">
        <v>223.0173913043478</v>
      </c>
      <c r="AA4">
        <f>SUMIFS(X:X,Y:Y,"&gt;"&amp;AC4,Y:Y,"&lt;"&amp;AD4)/1000</f>
        <v>8.1111000000000004</v>
      </c>
      <c r="AB4" s="154" cm="1">
        <f t="array" ref="AB4">SUMPRODUCT(X:X,Y:Y,--(Y:Y&gt;AC4),--(Y:Y&lt;AD4))</f>
        <v>199028.82999999996</v>
      </c>
      <c r="AC4" s="154">
        <v>0</v>
      </c>
      <c r="AD4" s="154">
        <v>30</v>
      </c>
      <c r="AE4" cm="1">
        <f t="array" ref="AE4">SUMPRODUCT(X:X,Y:Y,--(Y:Y&gt;AC4),--(Y:Y&lt;AD4))/SUMIFS(X:X,Y:Y,"&gt;"&amp;AC4,Y:Y,"&lt;"&amp;AD4)</f>
        <v>24.53783457237612</v>
      </c>
      <c r="AG4" s="160">
        <f t="shared" ref="AG4:AK8" si="0">AG3+$AE4</f>
        <v>1374.5378345723761</v>
      </c>
      <c r="AH4" s="160">
        <f t="shared" si="0"/>
        <v>1314.5378345723761</v>
      </c>
      <c r="AI4" s="160">
        <f t="shared" si="0"/>
        <v>1214.5378345723761</v>
      </c>
      <c r="AJ4" s="160">
        <f t="shared" si="0"/>
        <v>1164.5378345723761</v>
      </c>
      <c r="AK4" s="160">
        <f t="shared" si="0"/>
        <v>1134.5378345723761</v>
      </c>
    </row>
    <row r="5" spans="1:37">
      <c r="A5" s="125">
        <v>4</v>
      </c>
      <c r="B5" s="125">
        <v>4</v>
      </c>
      <c r="C5" s="125" t="s">
        <v>191</v>
      </c>
      <c r="D5" s="125" t="s">
        <v>192</v>
      </c>
      <c r="E5" s="125" t="s">
        <v>192</v>
      </c>
      <c r="F5" s="125" t="s">
        <v>193</v>
      </c>
      <c r="G5" s="125" t="s">
        <v>194</v>
      </c>
      <c r="H5" s="125" t="s">
        <v>184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  <c r="X5" s="151">
        <v>3.45</v>
      </c>
      <c r="Y5" s="150">
        <v>432.62028985507243</v>
      </c>
      <c r="AA5" s="154">
        <f>SUMIFS(X:X,Y:Y,"&gt;"&amp;AC5,Y:Y,"&lt;"&amp;AD5)/1000</f>
        <v>8.7322499999999987</v>
      </c>
      <c r="AB5" s="154" cm="1">
        <f t="array" ref="AB5">SUMPRODUCT(X:X,Y:Y,--(Y:Y&gt;AC5),--(Y:Y&lt;AD5))</f>
        <v>338735.63999999996</v>
      </c>
      <c r="AC5" s="154">
        <v>30</v>
      </c>
      <c r="AD5" s="154">
        <v>50</v>
      </c>
      <c r="AE5" s="154" cm="1">
        <f t="array" ref="AE5">SUMPRODUCT(X:X,Y:Y,--(Y:Y&gt;AC5),--(Y:Y&lt;AD5))/SUMIFS(X:X,Y:Y,"&gt;"&amp;AC5,Y:Y,"&lt;"&amp;AD5)</f>
        <v>38.791335566434768</v>
      </c>
      <c r="AG5" s="160">
        <f t="shared" si="0"/>
        <v>1413.3291701388109</v>
      </c>
      <c r="AH5" s="160">
        <f t="shared" si="0"/>
        <v>1353.3291701388109</v>
      </c>
      <c r="AI5" s="160">
        <f t="shared" si="0"/>
        <v>1253.3291701388109</v>
      </c>
      <c r="AJ5" s="160">
        <f t="shared" si="0"/>
        <v>1203.3291701388109</v>
      </c>
      <c r="AK5" s="160">
        <f t="shared" si="0"/>
        <v>1173.3291701388109</v>
      </c>
    </row>
    <row r="6" spans="1:37">
      <c r="A6" s="125">
        <v>5</v>
      </c>
      <c r="B6" s="125">
        <v>5</v>
      </c>
      <c r="C6" s="125" t="s">
        <v>195</v>
      </c>
      <c r="D6" s="125" t="s">
        <v>192</v>
      </c>
      <c r="E6" s="125" t="s">
        <v>192</v>
      </c>
      <c r="F6" s="125" t="s">
        <v>196</v>
      </c>
      <c r="G6" s="125" t="s">
        <v>197</v>
      </c>
      <c r="H6" s="125" t="s">
        <v>184</v>
      </c>
      <c r="I6" s="123">
        <v>38000</v>
      </c>
      <c r="J6" s="123">
        <v>38000</v>
      </c>
      <c r="K6" s="125" t="s">
        <v>190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  <c r="X6" s="151">
        <v>3.45</v>
      </c>
      <c r="Y6" s="150">
        <v>463.17101449275361</v>
      </c>
      <c r="AA6" s="154">
        <f>SUMIFS(X:X,Y:Y,"&gt;"&amp;AC6,Y:Y,"&lt;"&amp;AD6)/1000</f>
        <v>5.7896999999999919</v>
      </c>
      <c r="AB6" s="154" cm="1">
        <f t="array" ref="AB6">SUMPRODUCT(X:X,Y:Y,--(Y:Y&gt;AC6),--(Y:Y&lt;AD6))</f>
        <v>399230.18999999971</v>
      </c>
      <c r="AC6" s="154">
        <v>50</v>
      </c>
      <c r="AD6" s="154">
        <v>100</v>
      </c>
      <c r="AE6" s="154" cm="1">
        <f t="array" ref="AE6">SUMPRODUCT(X:X,Y:Y,--(Y:Y&gt;AC6),--(Y:Y&lt;AD6))/SUMIFS(X:X,Y:Y,"&gt;"&amp;AC6,Y:Y,"&lt;"&amp;AD6)</f>
        <v>68.955246385823145</v>
      </c>
      <c r="AG6" s="160">
        <f t="shared" si="0"/>
        <v>1482.284416524634</v>
      </c>
      <c r="AH6" s="160">
        <f t="shared" si="0"/>
        <v>1422.284416524634</v>
      </c>
      <c r="AI6" s="160">
        <f t="shared" si="0"/>
        <v>1322.284416524634</v>
      </c>
      <c r="AJ6" s="160">
        <f t="shared" si="0"/>
        <v>1272.284416524634</v>
      </c>
      <c r="AK6" s="160">
        <f t="shared" si="0"/>
        <v>1242.284416524634</v>
      </c>
    </row>
    <row r="7" spans="1:37">
      <c r="A7" s="125">
        <v>6</v>
      </c>
      <c r="B7" s="125">
        <v>6</v>
      </c>
      <c r="C7" s="125" t="s">
        <v>198</v>
      </c>
      <c r="D7" s="125" t="s">
        <v>192</v>
      </c>
      <c r="E7" s="125" t="s">
        <v>192</v>
      </c>
      <c r="F7" s="125" t="s">
        <v>199</v>
      </c>
      <c r="G7" s="125" t="s">
        <v>200</v>
      </c>
      <c r="H7" s="125" t="s">
        <v>184</v>
      </c>
      <c r="I7" s="123">
        <v>38000</v>
      </c>
      <c r="J7" s="125" t="s">
        <v>190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  <c r="X7" s="151">
        <v>3.45</v>
      </c>
      <c r="Y7" s="150">
        <v>402.0695652173913</v>
      </c>
      <c r="AA7" s="154">
        <f>SUMIFS(X:X,Y:Y,"&gt;"&amp;AC7,Y:Y,"&lt;"&amp;AD7)/1000</f>
        <v>3.9776999999999654</v>
      </c>
      <c r="AB7" s="154" cm="1">
        <f t="array" ref="AB7">SUMPRODUCT(X:X,Y:Y,--(Y:Y&gt;AC7),--(Y:Y&lt;AD7))</f>
        <v>606529.78999999992</v>
      </c>
      <c r="AC7" s="154">
        <v>100</v>
      </c>
      <c r="AD7" s="154">
        <v>200</v>
      </c>
      <c r="AE7" s="154" cm="1">
        <f t="array" ref="AE7">SUMPRODUCT(X:X,Y:Y,--(Y:Y&gt;AC7),--(Y:Y&lt;AD7))/SUMIFS(X:X,Y:Y,"&gt;"&amp;AC7,Y:Y,"&lt;"&amp;AD7)</f>
        <v>152.48253764738547</v>
      </c>
      <c r="AG7" s="160">
        <f t="shared" si="0"/>
        <v>1634.7669541720195</v>
      </c>
      <c r="AH7" s="160">
        <f t="shared" si="0"/>
        <v>1574.7669541720195</v>
      </c>
      <c r="AI7" s="160">
        <f t="shared" si="0"/>
        <v>1474.7669541720195</v>
      </c>
      <c r="AJ7" s="160">
        <f t="shared" si="0"/>
        <v>1424.7669541720195</v>
      </c>
      <c r="AK7" s="160">
        <f t="shared" si="0"/>
        <v>1394.7669541720195</v>
      </c>
    </row>
    <row r="8" spans="1:37">
      <c r="A8" s="125">
        <v>7</v>
      </c>
      <c r="B8" s="125">
        <v>7</v>
      </c>
      <c r="C8" s="125" t="s">
        <v>201</v>
      </c>
      <c r="D8" s="125" t="s">
        <v>202</v>
      </c>
      <c r="E8" s="125" t="s">
        <v>202</v>
      </c>
      <c r="F8" s="125" t="s">
        <v>203</v>
      </c>
      <c r="G8" s="123"/>
      <c r="H8" s="125" t="s">
        <v>204</v>
      </c>
      <c r="I8" s="123">
        <v>110000</v>
      </c>
      <c r="J8" s="125" t="s">
        <v>205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  <c r="X8" s="151">
        <v>3.45</v>
      </c>
      <c r="Y8" s="150">
        <v>417.34492753623186</v>
      </c>
      <c r="AA8" s="154">
        <f>SUMIFS(X:X,Y:Y,"&gt;"&amp;AC8,Y:Y,"&lt;"&amp;AD8)/1000</f>
        <v>3.9907499999999358</v>
      </c>
      <c r="AB8" s="154" cm="1">
        <f t="array" ref="AB8">SUMPRODUCT(X:X,Y:Y,--(Y:Y&gt;AC8),--(Y:Y&lt;AD8))</f>
        <v>1427308.2299999953</v>
      </c>
      <c r="AC8" s="154">
        <v>200</v>
      </c>
      <c r="AD8" s="154">
        <v>1000</v>
      </c>
      <c r="AE8" s="154" cm="1">
        <f t="array" ref="AE8">SUMPRODUCT(X:X,Y:Y,--(Y:Y&gt;AC8),--(Y:Y&lt;AD8))/SUMIFS(X:X,Y:Y,"&gt;"&amp;AC8,Y:Y,"&lt;"&amp;AD8)</f>
        <v>357.6541326818313</v>
      </c>
      <c r="AG8" s="160">
        <f t="shared" si="0"/>
        <v>1992.4210868538507</v>
      </c>
      <c r="AH8" s="160">
        <f t="shared" si="0"/>
        <v>1932.4210868538507</v>
      </c>
      <c r="AI8" s="160">
        <f t="shared" si="0"/>
        <v>1832.4210868538507</v>
      </c>
      <c r="AJ8" s="160">
        <f t="shared" si="0"/>
        <v>1782.4210868538507</v>
      </c>
      <c r="AK8" s="160">
        <f t="shared" si="0"/>
        <v>1752.4210868538507</v>
      </c>
    </row>
    <row r="9" spans="1:37">
      <c r="A9" s="125">
        <v>8</v>
      </c>
      <c r="B9" s="125">
        <v>8</v>
      </c>
      <c r="C9" s="125" t="s">
        <v>206</v>
      </c>
      <c r="D9" s="125" t="s">
        <v>207</v>
      </c>
      <c r="E9" s="125" t="s">
        <v>207</v>
      </c>
      <c r="F9" s="125" t="s">
        <v>208</v>
      </c>
      <c r="G9" s="125" t="s">
        <v>209</v>
      </c>
      <c r="H9" s="125" t="s">
        <v>184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  <c r="X9" s="151">
        <v>3.45</v>
      </c>
      <c r="Y9" s="150">
        <v>388.42898550724635</v>
      </c>
      <c r="AA9" s="154"/>
    </row>
    <row r="10" spans="1:37">
      <c r="A10" s="125">
        <v>9</v>
      </c>
      <c r="B10" s="125">
        <v>9</v>
      </c>
      <c r="C10" s="125" t="s">
        <v>210</v>
      </c>
      <c r="D10" s="125" t="s">
        <v>207</v>
      </c>
      <c r="E10" s="125" t="s">
        <v>207</v>
      </c>
      <c r="F10" s="125" t="s">
        <v>208</v>
      </c>
      <c r="G10" s="125" t="s">
        <v>209</v>
      </c>
      <c r="H10" s="125" t="s">
        <v>184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  <c r="X10" s="151">
        <v>3.45</v>
      </c>
      <c r="Y10" s="150">
        <v>243.38550724637682</v>
      </c>
      <c r="AA10" s="154"/>
    </row>
    <row r="11" spans="1:37">
      <c r="A11" s="125">
        <v>10</v>
      </c>
      <c r="B11" s="125">
        <v>10</v>
      </c>
      <c r="C11" s="125" t="s">
        <v>211</v>
      </c>
      <c r="D11" s="125" t="s">
        <v>212</v>
      </c>
      <c r="E11" s="125" t="s">
        <v>212</v>
      </c>
      <c r="F11" s="125" t="s">
        <v>213</v>
      </c>
      <c r="G11" s="125" t="s">
        <v>214</v>
      </c>
      <c r="H11" s="125" t="s">
        <v>204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  <c r="X11" s="151">
        <v>3.45</v>
      </c>
      <c r="Y11" s="150">
        <v>223.0173913043478</v>
      </c>
      <c r="AA11" s="154"/>
    </row>
    <row r="12" spans="1:37">
      <c r="A12" s="125">
        <v>11</v>
      </c>
      <c r="B12" s="125">
        <v>11</v>
      </c>
      <c r="C12" s="125" t="s">
        <v>215</v>
      </c>
      <c r="D12" s="125" t="s">
        <v>212</v>
      </c>
      <c r="E12" s="125" t="s">
        <v>212</v>
      </c>
      <c r="F12" s="125" t="s">
        <v>213</v>
      </c>
      <c r="G12" s="125" t="s">
        <v>214</v>
      </c>
      <c r="H12" s="125" t="s">
        <v>204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  <c r="X12" s="151">
        <v>3.45</v>
      </c>
      <c r="Y12" s="150">
        <v>486.94782608695647</v>
      </c>
      <c r="AA12" s="154"/>
    </row>
    <row r="13" spans="1:37">
      <c r="A13" s="125">
        <v>12</v>
      </c>
      <c r="B13" s="125">
        <v>12</v>
      </c>
      <c r="C13" s="125" t="s">
        <v>216</v>
      </c>
      <c r="D13" s="125" t="s">
        <v>212</v>
      </c>
      <c r="E13" s="125" t="s">
        <v>212</v>
      </c>
      <c r="F13" s="125" t="s">
        <v>217</v>
      </c>
      <c r="G13" s="125" t="s">
        <v>218</v>
      </c>
      <c r="H13" s="125" t="s">
        <v>184</v>
      </c>
      <c r="I13" s="123">
        <v>38000</v>
      </c>
      <c r="J13" s="123">
        <v>38000</v>
      </c>
      <c r="K13" s="125" t="s">
        <v>190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  <c r="X13" s="151">
        <v>3.45</v>
      </c>
      <c r="Y13" s="150">
        <v>502.22318840579703</v>
      </c>
      <c r="AA13" s="154"/>
    </row>
    <row r="14" spans="1:37">
      <c r="A14" s="125">
        <v>13</v>
      </c>
      <c r="B14" s="125">
        <v>13</v>
      </c>
      <c r="C14" s="125" t="s">
        <v>219</v>
      </c>
      <c r="D14" s="125" t="s">
        <v>220</v>
      </c>
      <c r="E14" s="125" t="s">
        <v>220</v>
      </c>
      <c r="F14" s="125" t="s">
        <v>221</v>
      </c>
      <c r="G14" s="125" t="s">
        <v>222</v>
      </c>
      <c r="H14" s="125" t="s">
        <v>184</v>
      </c>
      <c r="I14" s="123">
        <v>38000</v>
      </c>
      <c r="J14" s="123">
        <v>38000</v>
      </c>
      <c r="K14" s="125" t="s">
        <v>190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  <c r="X14" s="151">
        <v>3.45</v>
      </c>
      <c r="Y14" s="150">
        <v>223.0173913043478</v>
      </c>
      <c r="AA14" s="154"/>
    </row>
    <row r="15" spans="1:37">
      <c r="A15" s="125">
        <v>14</v>
      </c>
      <c r="B15" s="125">
        <v>14</v>
      </c>
      <c r="C15" s="125" t="s">
        <v>223</v>
      </c>
      <c r="D15" s="125" t="s">
        <v>212</v>
      </c>
      <c r="E15" s="125" t="s">
        <v>212</v>
      </c>
      <c r="F15" s="125" t="s">
        <v>224</v>
      </c>
      <c r="G15" s="125" t="s">
        <v>225</v>
      </c>
      <c r="H15" s="125" t="s">
        <v>204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  <c r="X15" s="151">
        <v>3.45</v>
      </c>
      <c r="Y15" s="150">
        <v>386.79420289855074</v>
      </c>
      <c r="AA15" s="154"/>
    </row>
    <row r="16" spans="1:37">
      <c r="A16" s="125">
        <v>15</v>
      </c>
      <c r="B16" s="125">
        <v>15</v>
      </c>
      <c r="C16" s="125" t="s">
        <v>226</v>
      </c>
      <c r="D16" s="125" t="s">
        <v>181</v>
      </c>
      <c r="E16" s="125" t="s">
        <v>181</v>
      </c>
      <c r="F16" s="125" t="s">
        <v>227</v>
      </c>
      <c r="G16" s="125" t="s">
        <v>228</v>
      </c>
      <c r="H16" s="125" t="s">
        <v>184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  <c r="X16" s="151">
        <v>3.45</v>
      </c>
      <c r="Y16" s="150">
        <v>486.94782608695647</v>
      </c>
    </row>
    <row r="17" spans="1:25">
      <c r="A17" s="125">
        <v>16</v>
      </c>
      <c r="B17" s="125">
        <v>16</v>
      </c>
      <c r="C17" s="125" t="s">
        <v>229</v>
      </c>
      <c r="D17" s="125" t="s">
        <v>220</v>
      </c>
      <c r="E17" s="125" t="s">
        <v>220</v>
      </c>
      <c r="F17" s="125" t="s">
        <v>230</v>
      </c>
      <c r="G17" s="125" t="s">
        <v>231</v>
      </c>
      <c r="H17" s="125" t="s">
        <v>184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  <c r="X17" s="151">
        <v>3.45</v>
      </c>
      <c r="Y17" s="150">
        <v>432.62028985507243</v>
      </c>
    </row>
    <row r="18" spans="1:25">
      <c r="A18" s="125">
        <v>17</v>
      </c>
      <c r="B18" s="125">
        <v>17</v>
      </c>
      <c r="C18" s="125" t="s">
        <v>232</v>
      </c>
      <c r="D18" s="125" t="s">
        <v>192</v>
      </c>
      <c r="E18" s="125" t="s">
        <v>192</v>
      </c>
      <c r="F18" s="125" t="s">
        <v>233</v>
      </c>
      <c r="G18" s="125" t="s">
        <v>234</v>
      </c>
      <c r="H18" s="125" t="s">
        <v>184</v>
      </c>
      <c r="I18" s="123">
        <v>38000</v>
      </c>
      <c r="J18" s="123">
        <v>38000</v>
      </c>
      <c r="K18" s="125" t="s">
        <v>190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  <c r="X18" s="151">
        <v>3.45</v>
      </c>
      <c r="Y18" s="150">
        <v>432.62028985507243</v>
      </c>
    </row>
    <row r="19" spans="1:25">
      <c r="A19" s="125">
        <v>18</v>
      </c>
      <c r="B19" s="125">
        <v>18</v>
      </c>
      <c r="C19" s="125" t="s">
        <v>235</v>
      </c>
      <c r="D19" s="125" t="s">
        <v>192</v>
      </c>
      <c r="E19" s="125" t="s">
        <v>192</v>
      </c>
      <c r="F19" s="125" t="s">
        <v>236</v>
      </c>
      <c r="G19" s="125" t="s">
        <v>237</v>
      </c>
      <c r="H19" s="125" t="s">
        <v>184</v>
      </c>
      <c r="I19" s="123">
        <v>38000</v>
      </c>
      <c r="J19" s="125" t="s">
        <v>190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  <c r="X19" s="151">
        <v>3.45</v>
      </c>
      <c r="Y19" s="150">
        <v>478.44637681159418</v>
      </c>
    </row>
    <row r="20" spans="1:25">
      <c r="A20" s="125">
        <v>19</v>
      </c>
      <c r="B20" s="125">
        <v>19</v>
      </c>
      <c r="C20" s="125" t="s">
        <v>238</v>
      </c>
      <c r="D20" s="125" t="s">
        <v>239</v>
      </c>
      <c r="E20" s="125" t="s">
        <v>239</v>
      </c>
      <c r="F20" s="125" t="s">
        <v>240</v>
      </c>
      <c r="G20" s="125" t="s">
        <v>241</v>
      </c>
      <c r="H20" s="125" t="s">
        <v>184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  <c r="X20" s="151">
        <v>3.45</v>
      </c>
      <c r="Y20" s="150">
        <v>161.91304347826085</v>
      </c>
    </row>
    <row r="21" spans="1:25">
      <c r="A21" s="125">
        <v>20</v>
      </c>
      <c r="B21" s="125">
        <v>20</v>
      </c>
      <c r="C21" s="125" t="s">
        <v>242</v>
      </c>
      <c r="D21" s="125" t="s">
        <v>192</v>
      </c>
      <c r="E21" s="125" t="s">
        <v>192</v>
      </c>
      <c r="F21" s="125" t="s">
        <v>243</v>
      </c>
      <c r="G21" s="125" t="s">
        <v>244</v>
      </c>
      <c r="H21" s="125" t="s">
        <v>184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  <c r="X21" s="151">
        <v>3.45</v>
      </c>
      <c r="Y21" s="150">
        <v>263.75362318840581</v>
      </c>
    </row>
    <row r="22" spans="1:25">
      <c r="A22" s="125">
        <v>21</v>
      </c>
      <c r="B22" s="125">
        <v>21</v>
      </c>
      <c r="C22" s="125" t="s">
        <v>245</v>
      </c>
      <c r="D22" s="125" t="s">
        <v>181</v>
      </c>
      <c r="E22" s="125" t="s">
        <v>181</v>
      </c>
      <c r="F22" s="125" t="s">
        <v>182</v>
      </c>
      <c r="G22" s="125" t="s">
        <v>183</v>
      </c>
      <c r="H22" s="125" t="s">
        <v>184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  <c r="X22" s="151">
        <v>3.45</v>
      </c>
      <c r="Y22" s="150">
        <v>386.79420289855074</v>
      </c>
    </row>
    <row r="23" spans="1:25">
      <c r="A23" s="125">
        <v>22</v>
      </c>
      <c r="B23" s="125">
        <v>22</v>
      </c>
      <c r="C23" s="125" t="s">
        <v>246</v>
      </c>
      <c r="D23" s="125" t="s">
        <v>212</v>
      </c>
      <c r="E23" s="125" t="s">
        <v>212</v>
      </c>
      <c r="F23" s="125" t="s">
        <v>247</v>
      </c>
      <c r="G23" s="125" t="s">
        <v>248</v>
      </c>
      <c r="H23" s="125" t="s">
        <v>184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  <c r="X23" s="151">
        <v>3.45</v>
      </c>
      <c r="Y23" s="150">
        <v>463.17101449275361</v>
      </c>
    </row>
    <row r="24" spans="1:25">
      <c r="A24" s="125">
        <v>23</v>
      </c>
      <c r="B24" s="125">
        <v>23</v>
      </c>
      <c r="C24" s="125" t="s">
        <v>249</v>
      </c>
      <c r="D24" s="125" t="s">
        <v>192</v>
      </c>
      <c r="E24" s="125" t="s">
        <v>192</v>
      </c>
      <c r="F24" s="125" t="s">
        <v>236</v>
      </c>
      <c r="G24" s="125" t="s">
        <v>237</v>
      </c>
      <c r="H24" s="125" t="s">
        <v>184</v>
      </c>
      <c r="I24" s="123">
        <v>38000</v>
      </c>
      <c r="J24" s="125" t="s">
        <v>190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  <c r="X24" s="151">
        <v>3.45</v>
      </c>
      <c r="Y24" s="150">
        <v>263.75362318840581</v>
      </c>
    </row>
    <row r="25" spans="1:25">
      <c r="A25" s="125">
        <v>24</v>
      </c>
      <c r="B25" s="125">
        <v>24</v>
      </c>
      <c r="C25" s="125" t="s">
        <v>250</v>
      </c>
      <c r="D25" s="125" t="s">
        <v>192</v>
      </c>
      <c r="E25" s="125" t="s">
        <v>192</v>
      </c>
      <c r="F25" s="125" t="s">
        <v>251</v>
      </c>
      <c r="G25" s="125" t="s">
        <v>252</v>
      </c>
      <c r="H25" s="125" t="s">
        <v>204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  <c r="X25" s="151">
        <v>3.45</v>
      </c>
      <c r="Y25" s="150">
        <v>202.64927536231883</v>
      </c>
    </row>
    <row r="26" spans="1:25">
      <c r="A26" s="125">
        <v>25</v>
      </c>
      <c r="B26" s="125">
        <v>25</v>
      </c>
      <c r="C26" s="125" t="s">
        <v>253</v>
      </c>
      <c r="D26" s="125" t="s">
        <v>254</v>
      </c>
      <c r="E26" s="125" t="s">
        <v>254</v>
      </c>
      <c r="F26" s="125" t="s">
        <v>255</v>
      </c>
      <c r="G26" s="125" t="s">
        <v>256</v>
      </c>
      <c r="H26" s="125" t="s">
        <v>204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  <c r="X26" s="151">
        <v>3.45</v>
      </c>
      <c r="Y26" s="150">
        <v>609.15072463768115</v>
      </c>
    </row>
    <row r="27" spans="1:25">
      <c r="A27" s="125">
        <v>26</v>
      </c>
      <c r="B27" s="125">
        <v>26</v>
      </c>
      <c r="C27" s="125" t="s">
        <v>257</v>
      </c>
      <c r="D27" s="125" t="s">
        <v>258</v>
      </c>
      <c r="E27" s="125" t="s">
        <v>258</v>
      </c>
      <c r="F27" s="125" t="s">
        <v>259</v>
      </c>
      <c r="G27" s="125" t="s">
        <v>260</v>
      </c>
      <c r="H27" s="125" t="s">
        <v>184</v>
      </c>
      <c r="I27" s="123">
        <v>38000</v>
      </c>
      <c r="J27" s="123">
        <v>38000</v>
      </c>
      <c r="K27" s="125" t="s">
        <v>190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  <c r="X27" s="151">
        <v>3.45</v>
      </c>
      <c r="Y27" s="150">
        <v>578.6</v>
      </c>
    </row>
    <row r="28" spans="1:25">
      <c r="A28" s="125">
        <v>27</v>
      </c>
      <c r="B28" s="125">
        <v>27</v>
      </c>
      <c r="C28" s="125" t="s">
        <v>261</v>
      </c>
      <c r="D28" s="125" t="s">
        <v>220</v>
      </c>
      <c r="E28" s="125" t="s">
        <v>220</v>
      </c>
      <c r="F28" s="125" t="s">
        <v>262</v>
      </c>
      <c r="G28" s="125" t="s">
        <v>263</v>
      </c>
      <c r="H28" s="125" t="s">
        <v>184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  <c r="X28" s="151">
        <v>3.45</v>
      </c>
      <c r="Y28" s="150">
        <v>202.64927536231883</v>
      </c>
    </row>
    <row r="29" spans="1:25">
      <c r="A29" s="125">
        <v>28</v>
      </c>
      <c r="B29" s="125">
        <v>28</v>
      </c>
      <c r="C29" s="125" t="s">
        <v>264</v>
      </c>
      <c r="D29" s="125" t="s">
        <v>181</v>
      </c>
      <c r="E29" s="125" t="s">
        <v>181</v>
      </c>
      <c r="F29" s="125" t="s">
        <v>262</v>
      </c>
      <c r="G29" s="125" t="s">
        <v>263</v>
      </c>
      <c r="H29" s="125" t="s">
        <v>184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  <c r="X29" s="151">
        <v>3.45</v>
      </c>
      <c r="Y29" s="150">
        <v>447.89565217391305</v>
      </c>
    </row>
    <row r="30" spans="1:25">
      <c r="A30" s="125">
        <v>29</v>
      </c>
      <c r="B30" s="125">
        <v>29</v>
      </c>
      <c r="C30" s="125" t="s">
        <v>265</v>
      </c>
      <c r="D30" s="125" t="s">
        <v>220</v>
      </c>
      <c r="E30" s="125" t="s">
        <v>220</v>
      </c>
      <c r="F30" s="125" t="s">
        <v>230</v>
      </c>
      <c r="G30" s="125" t="s">
        <v>231</v>
      </c>
      <c r="H30" s="125" t="s">
        <v>184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  <c r="X30" s="151">
        <v>3.45</v>
      </c>
      <c r="Y30" s="150">
        <v>447.89565217391305</v>
      </c>
    </row>
    <row r="31" spans="1:25">
      <c r="A31" s="125">
        <v>30</v>
      </c>
      <c r="B31" s="125">
        <v>30</v>
      </c>
      <c r="C31" s="125" t="s">
        <v>266</v>
      </c>
      <c r="D31" s="125" t="s">
        <v>181</v>
      </c>
      <c r="E31" s="125" t="s">
        <v>181</v>
      </c>
      <c r="F31" s="125" t="s">
        <v>267</v>
      </c>
      <c r="G31" s="125" t="s">
        <v>268</v>
      </c>
      <c r="H31" s="125" t="s">
        <v>184</v>
      </c>
      <c r="I31" s="123">
        <v>38000</v>
      </c>
      <c r="J31" s="125" t="s">
        <v>190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  <c r="X31" s="151">
        <v>3.45</v>
      </c>
      <c r="Y31" s="150">
        <v>447.89565217391305</v>
      </c>
    </row>
    <row r="32" spans="1:25">
      <c r="A32" s="125">
        <v>31</v>
      </c>
      <c r="B32" s="125">
        <v>31</v>
      </c>
      <c r="C32" s="125" t="s">
        <v>269</v>
      </c>
      <c r="D32" s="125" t="s">
        <v>181</v>
      </c>
      <c r="E32" s="125" t="s">
        <v>181</v>
      </c>
      <c r="F32" s="125" t="s">
        <v>270</v>
      </c>
      <c r="G32" s="125" t="s">
        <v>271</v>
      </c>
      <c r="H32" s="125" t="s">
        <v>184</v>
      </c>
      <c r="I32" s="123">
        <v>38000</v>
      </c>
      <c r="J32" s="123">
        <v>38000</v>
      </c>
      <c r="K32" s="125" t="s">
        <v>190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  <c r="X32" s="151">
        <v>3.45</v>
      </c>
      <c r="Y32" s="150">
        <v>463.17101449275361</v>
      </c>
    </row>
    <row r="33" spans="1:25">
      <c r="A33" s="125">
        <v>32</v>
      </c>
      <c r="B33" s="125">
        <v>32</v>
      </c>
      <c r="C33" s="125" t="s">
        <v>272</v>
      </c>
      <c r="D33" s="125" t="s">
        <v>181</v>
      </c>
      <c r="E33" s="125" t="s">
        <v>181</v>
      </c>
      <c r="F33" s="125" t="s">
        <v>270</v>
      </c>
      <c r="G33" s="125" t="s">
        <v>271</v>
      </c>
      <c r="H33" s="125" t="s">
        <v>184</v>
      </c>
      <c r="I33" s="123">
        <v>38000</v>
      </c>
      <c r="J33" s="123">
        <v>38000</v>
      </c>
      <c r="K33" s="125" t="s">
        <v>190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  <c r="X33" s="151">
        <v>3.45</v>
      </c>
      <c r="Y33" s="150">
        <v>447.89565217391305</v>
      </c>
    </row>
    <row r="34" spans="1:25">
      <c r="A34" s="125">
        <v>33</v>
      </c>
      <c r="B34" s="125">
        <v>33</v>
      </c>
      <c r="C34" s="125" t="s">
        <v>273</v>
      </c>
      <c r="D34" s="125" t="s">
        <v>181</v>
      </c>
      <c r="E34" s="125" t="s">
        <v>181</v>
      </c>
      <c r="F34" s="125" t="s">
        <v>274</v>
      </c>
      <c r="G34" s="125" t="s">
        <v>275</v>
      </c>
      <c r="H34" s="125" t="s">
        <v>184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  <c r="X34" s="151">
        <v>3.45</v>
      </c>
      <c r="Y34" s="150">
        <v>478.44637681159418</v>
      </c>
    </row>
    <row r="35" spans="1:25">
      <c r="A35" s="125">
        <v>34</v>
      </c>
      <c r="B35" s="125">
        <v>34</v>
      </c>
      <c r="C35" s="125" t="s">
        <v>276</v>
      </c>
      <c r="D35" s="125" t="s">
        <v>181</v>
      </c>
      <c r="E35" s="125" t="s">
        <v>181</v>
      </c>
      <c r="F35" s="125" t="s">
        <v>277</v>
      </c>
      <c r="G35" s="125" t="s">
        <v>278</v>
      </c>
      <c r="H35" s="125" t="s">
        <v>184</v>
      </c>
      <c r="I35" s="123">
        <v>38000</v>
      </c>
      <c r="J35" s="123">
        <v>38000</v>
      </c>
      <c r="K35" s="125" t="s">
        <v>190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  <c r="X35" s="151">
        <v>3.45</v>
      </c>
      <c r="Y35" s="150">
        <v>432.62028985507243</v>
      </c>
    </row>
    <row r="36" spans="1:25">
      <c r="A36" s="125">
        <v>35</v>
      </c>
      <c r="B36" s="125">
        <v>35</v>
      </c>
      <c r="C36" s="125" t="s">
        <v>279</v>
      </c>
      <c r="D36" s="125" t="s">
        <v>181</v>
      </c>
      <c r="E36" s="125" t="s">
        <v>181</v>
      </c>
      <c r="F36" s="125" t="s">
        <v>270</v>
      </c>
      <c r="G36" s="125" t="s">
        <v>271</v>
      </c>
      <c r="H36" s="125" t="s">
        <v>184</v>
      </c>
      <c r="I36" s="123">
        <v>38000</v>
      </c>
      <c r="J36" s="123">
        <v>38000</v>
      </c>
      <c r="K36" s="125" t="s">
        <v>190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  <c r="X36" s="151">
        <v>3.45</v>
      </c>
      <c r="Y36" s="150">
        <v>432.62028985507243</v>
      </c>
    </row>
    <row r="37" spans="1:25">
      <c r="A37" s="125">
        <v>36</v>
      </c>
      <c r="B37" s="125">
        <v>36</v>
      </c>
      <c r="C37" s="125" t="s">
        <v>280</v>
      </c>
      <c r="D37" s="125" t="s">
        <v>181</v>
      </c>
      <c r="E37" s="125" t="s">
        <v>181</v>
      </c>
      <c r="F37" s="125" t="s">
        <v>182</v>
      </c>
      <c r="G37" s="125" t="s">
        <v>183</v>
      </c>
      <c r="H37" s="125" t="s">
        <v>184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  <c r="X37" s="151">
        <v>3.45</v>
      </c>
      <c r="Y37" s="150">
        <v>493.72173913043474</v>
      </c>
    </row>
    <row r="38" spans="1:25">
      <c r="A38" s="125">
        <v>37</v>
      </c>
      <c r="B38" s="125">
        <v>37</v>
      </c>
      <c r="C38" s="125" t="s">
        <v>281</v>
      </c>
      <c r="D38" s="125" t="s">
        <v>181</v>
      </c>
      <c r="E38" s="125" t="s">
        <v>181</v>
      </c>
      <c r="F38" s="125" t="s">
        <v>267</v>
      </c>
      <c r="G38" s="125" t="s">
        <v>268</v>
      </c>
      <c r="H38" s="125" t="s">
        <v>184</v>
      </c>
      <c r="I38" s="123">
        <v>38000</v>
      </c>
      <c r="J38" s="125" t="s">
        <v>190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  <c r="X38" s="151">
        <v>3.45</v>
      </c>
      <c r="Y38" s="150">
        <v>202.64927536231883</v>
      </c>
    </row>
    <row r="39" spans="1:25">
      <c r="A39" s="125">
        <v>38</v>
      </c>
      <c r="B39" s="125">
        <v>38</v>
      </c>
      <c r="C39" s="125" t="s">
        <v>282</v>
      </c>
      <c r="D39" s="125" t="s">
        <v>181</v>
      </c>
      <c r="E39" s="125" t="s">
        <v>181</v>
      </c>
      <c r="F39" s="125" t="s">
        <v>267</v>
      </c>
      <c r="G39" s="125" t="s">
        <v>268</v>
      </c>
      <c r="H39" s="125" t="s">
        <v>184</v>
      </c>
      <c r="I39" s="123">
        <v>38000</v>
      </c>
      <c r="J39" s="125" t="s">
        <v>190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  <c r="X39" s="151">
        <v>3.45</v>
      </c>
      <c r="Y39" s="150">
        <v>161.91304347826085</v>
      </c>
    </row>
    <row r="40" spans="1:25">
      <c r="A40" s="125">
        <v>39</v>
      </c>
      <c r="B40" s="125">
        <v>39</v>
      </c>
      <c r="C40" s="125" t="s">
        <v>283</v>
      </c>
      <c r="D40" s="125" t="s">
        <v>181</v>
      </c>
      <c r="E40" s="125" t="s">
        <v>181</v>
      </c>
      <c r="F40" s="125" t="s">
        <v>267</v>
      </c>
      <c r="G40" s="125" t="s">
        <v>268</v>
      </c>
      <c r="H40" s="125" t="s">
        <v>184</v>
      </c>
      <c r="I40" s="123">
        <v>38000</v>
      </c>
      <c r="J40" s="125" t="s">
        <v>190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  <c r="X40" s="151">
        <v>3.45</v>
      </c>
      <c r="Y40" s="150">
        <v>478.44637681159418</v>
      </c>
    </row>
    <row r="41" spans="1:25">
      <c r="A41" s="125">
        <v>40</v>
      </c>
      <c r="B41" s="125">
        <v>40</v>
      </c>
      <c r="C41" s="125" t="s">
        <v>284</v>
      </c>
      <c r="D41" s="125" t="s">
        <v>181</v>
      </c>
      <c r="E41" s="125" t="s">
        <v>181</v>
      </c>
      <c r="F41" s="125" t="s">
        <v>267</v>
      </c>
      <c r="G41" s="125" t="s">
        <v>268</v>
      </c>
      <c r="H41" s="125" t="s">
        <v>184</v>
      </c>
      <c r="I41" s="123">
        <v>38000</v>
      </c>
      <c r="J41" s="125" t="s">
        <v>190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  <c r="X41" s="151">
        <v>3.45</v>
      </c>
      <c r="Y41" s="150">
        <v>402.0695652173913</v>
      </c>
    </row>
    <row r="42" spans="1:25">
      <c r="A42" s="125">
        <v>41</v>
      </c>
      <c r="B42" s="125">
        <v>41</v>
      </c>
      <c r="C42" s="125" t="s">
        <v>285</v>
      </c>
      <c r="D42" s="125" t="s">
        <v>181</v>
      </c>
      <c r="E42" s="125" t="s">
        <v>181</v>
      </c>
      <c r="F42" s="125" t="s">
        <v>267</v>
      </c>
      <c r="G42" s="125" t="s">
        <v>268</v>
      </c>
      <c r="H42" s="125" t="s">
        <v>184</v>
      </c>
      <c r="I42" s="123">
        <v>38000</v>
      </c>
      <c r="J42" s="125" t="s">
        <v>190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  <c r="X42" s="151">
        <v>3.45</v>
      </c>
      <c r="Y42" s="150">
        <v>402.0695652173913</v>
      </c>
    </row>
    <row r="43" spans="1:25">
      <c r="A43" s="125">
        <v>42</v>
      </c>
      <c r="B43" s="125">
        <v>42</v>
      </c>
      <c r="C43" s="125" t="s">
        <v>286</v>
      </c>
      <c r="D43" s="125" t="s">
        <v>220</v>
      </c>
      <c r="E43" s="125" t="s">
        <v>220</v>
      </c>
      <c r="F43" s="125" t="s">
        <v>262</v>
      </c>
      <c r="G43" s="125" t="s">
        <v>263</v>
      </c>
      <c r="H43" s="125" t="s">
        <v>184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  <c r="X43" s="151">
        <v>3.45</v>
      </c>
      <c r="Y43" s="150">
        <v>493.72173913043474</v>
      </c>
    </row>
    <row r="44" spans="1:25">
      <c r="A44" s="125">
        <v>43</v>
      </c>
      <c r="B44" s="125">
        <v>43</v>
      </c>
      <c r="C44" s="125" t="s">
        <v>287</v>
      </c>
      <c r="D44" s="125" t="s">
        <v>220</v>
      </c>
      <c r="E44" s="125" t="s">
        <v>220</v>
      </c>
      <c r="F44" s="125" t="s">
        <v>262</v>
      </c>
      <c r="G44" s="125" t="s">
        <v>263</v>
      </c>
      <c r="H44" s="125" t="s">
        <v>184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  <c r="X44" s="151">
        <v>3.45</v>
      </c>
      <c r="Y44" s="150">
        <v>141.54492753623188</v>
      </c>
    </row>
    <row r="45" spans="1:25">
      <c r="A45" s="125">
        <v>44</v>
      </c>
      <c r="B45" s="125">
        <v>44</v>
      </c>
      <c r="C45" s="125" t="s">
        <v>288</v>
      </c>
      <c r="D45" s="125" t="s">
        <v>220</v>
      </c>
      <c r="E45" s="125" t="s">
        <v>181</v>
      </c>
      <c r="F45" s="125" t="s">
        <v>262</v>
      </c>
      <c r="G45" s="125" t="s">
        <v>263</v>
      </c>
      <c r="H45" s="125" t="s">
        <v>184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  <c r="X45" s="151">
        <v>3.45</v>
      </c>
      <c r="Y45" s="150">
        <v>161.91304347826085</v>
      </c>
    </row>
    <row r="46" spans="1:25">
      <c r="A46" s="125">
        <v>45</v>
      </c>
      <c r="B46" s="125">
        <v>45</v>
      </c>
      <c r="C46" s="125" t="s">
        <v>289</v>
      </c>
      <c r="D46" s="125" t="s">
        <v>181</v>
      </c>
      <c r="E46" s="125" t="s">
        <v>181</v>
      </c>
      <c r="F46" s="125" t="s">
        <v>290</v>
      </c>
      <c r="G46" s="125" t="s">
        <v>291</v>
      </c>
      <c r="H46" s="125" t="s">
        <v>184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  <c r="X46" s="151">
        <v>3.45</v>
      </c>
      <c r="Y46" s="150">
        <v>202.64927536231883</v>
      </c>
    </row>
    <row r="47" spans="1:25">
      <c r="A47" s="125">
        <v>46</v>
      </c>
      <c r="B47" s="125">
        <v>46</v>
      </c>
      <c r="C47" s="125" t="s">
        <v>292</v>
      </c>
      <c r="D47" s="125" t="s">
        <v>181</v>
      </c>
      <c r="E47" s="125" t="s">
        <v>181</v>
      </c>
      <c r="F47" s="125" t="s">
        <v>290</v>
      </c>
      <c r="G47" s="125" t="s">
        <v>291</v>
      </c>
      <c r="H47" s="125" t="s">
        <v>184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  <c r="X47" s="151">
        <v>3.45</v>
      </c>
      <c r="Y47" s="150">
        <v>202.64927536231883</v>
      </c>
    </row>
    <row r="48" spans="1:25">
      <c r="A48" s="125">
        <v>47</v>
      </c>
      <c r="B48" s="125">
        <v>47</v>
      </c>
      <c r="C48" s="125" t="s">
        <v>293</v>
      </c>
      <c r="D48" s="125" t="s">
        <v>181</v>
      </c>
      <c r="E48" s="125" t="s">
        <v>181</v>
      </c>
      <c r="F48" s="125" t="s">
        <v>227</v>
      </c>
      <c r="G48" s="125" t="s">
        <v>228</v>
      </c>
      <c r="H48" s="125" t="s">
        <v>184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  <c r="X48" s="151">
        <v>3.45</v>
      </c>
      <c r="Y48" s="150">
        <v>223.0173913043478</v>
      </c>
    </row>
    <row r="49" spans="1:25">
      <c r="A49" s="125">
        <v>48</v>
      </c>
      <c r="B49" s="125">
        <v>48</v>
      </c>
      <c r="C49" s="125" t="s">
        <v>294</v>
      </c>
      <c r="D49" s="125" t="s">
        <v>181</v>
      </c>
      <c r="E49" s="125" t="s">
        <v>181</v>
      </c>
      <c r="F49" s="125" t="s">
        <v>295</v>
      </c>
      <c r="G49" s="125" t="s">
        <v>296</v>
      </c>
      <c r="H49" s="125" t="s">
        <v>184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  <c r="X49" s="151">
        <v>3.45</v>
      </c>
      <c r="Y49" s="150">
        <v>417.34492753623186</v>
      </c>
    </row>
    <row r="50" spans="1:25">
      <c r="A50" s="125">
        <v>49</v>
      </c>
      <c r="B50" s="125">
        <v>49</v>
      </c>
      <c r="C50" s="125" t="s">
        <v>297</v>
      </c>
      <c r="D50" s="125" t="s">
        <v>181</v>
      </c>
      <c r="E50" s="125" t="s">
        <v>181</v>
      </c>
      <c r="F50" s="125" t="s">
        <v>298</v>
      </c>
      <c r="G50" s="125" t="s">
        <v>299</v>
      </c>
      <c r="H50" s="125" t="s">
        <v>184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  <c r="X50" s="151">
        <v>3.45</v>
      </c>
      <c r="Y50" s="150">
        <v>263.75362318840581</v>
      </c>
    </row>
    <row r="51" spans="1:25">
      <c r="A51" s="125">
        <v>50</v>
      </c>
      <c r="B51" s="125">
        <v>50</v>
      </c>
      <c r="C51" s="125" t="s">
        <v>300</v>
      </c>
      <c r="D51" s="125" t="s">
        <v>202</v>
      </c>
      <c r="E51" s="125" t="s">
        <v>202</v>
      </c>
      <c r="F51" s="125" t="s">
        <v>301</v>
      </c>
      <c r="G51" s="125" t="s">
        <v>302</v>
      </c>
      <c r="H51" s="125" t="s">
        <v>184</v>
      </c>
      <c r="I51" s="123">
        <v>38000</v>
      </c>
      <c r="J51" s="123">
        <v>38000</v>
      </c>
      <c r="K51" s="125" t="s">
        <v>190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  <c r="X51" s="151">
        <v>3.45</v>
      </c>
      <c r="Y51" s="150">
        <v>202.64927536231883</v>
      </c>
    </row>
    <row r="52" spans="1:25">
      <c r="A52" s="125">
        <v>51</v>
      </c>
      <c r="B52" s="125">
        <v>51</v>
      </c>
      <c r="C52" s="125" t="s">
        <v>303</v>
      </c>
      <c r="D52" s="125" t="s">
        <v>202</v>
      </c>
      <c r="E52" s="125" t="s">
        <v>202</v>
      </c>
      <c r="F52" s="125" t="s">
        <v>304</v>
      </c>
      <c r="G52" s="125" t="s">
        <v>305</v>
      </c>
      <c r="H52" s="125" t="s">
        <v>184</v>
      </c>
      <c r="I52" s="123">
        <v>38000</v>
      </c>
      <c r="J52" s="123">
        <v>38000</v>
      </c>
      <c r="K52" s="125" t="s">
        <v>190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  <c r="X52" s="151">
        <v>3.45</v>
      </c>
      <c r="Y52" s="150">
        <v>615.92463768115942</v>
      </c>
    </row>
    <row r="53" spans="1:25">
      <c r="A53" s="125">
        <v>52</v>
      </c>
      <c r="B53" s="125">
        <v>52</v>
      </c>
      <c r="C53" s="125" t="s">
        <v>306</v>
      </c>
      <c r="D53" s="125" t="s">
        <v>187</v>
      </c>
      <c r="E53" s="125" t="s">
        <v>187</v>
      </c>
      <c r="F53" s="125" t="s">
        <v>307</v>
      </c>
      <c r="G53" s="125" t="s">
        <v>308</v>
      </c>
      <c r="H53" s="125" t="s">
        <v>184</v>
      </c>
      <c r="I53" s="123">
        <v>38000</v>
      </c>
      <c r="J53" s="123">
        <v>38000</v>
      </c>
      <c r="K53" s="125" t="s">
        <v>190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  <c r="X53" s="151">
        <v>3.45</v>
      </c>
      <c r="Y53" s="150">
        <v>493.72173913043474</v>
      </c>
    </row>
    <row r="54" spans="1:25">
      <c r="A54" s="125">
        <v>53</v>
      </c>
      <c r="B54" s="125">
        <v>53</v>
      </c>
      <c r="C54" s="125" t="s">
        <v>309</v>
      </c>
      <c r="D54" s="125" t="s">
        <v>187</v>
      </c>
      <c r="E54" s="125" t="s">
        <v>187</v>
      </c>
      <c r="F54" s="125" t="s">
        <v>188</v>
      </c>
      <c r="G54" s="125" t="s">
        <v>189</v>
      </c>
      <c r="H54" s="125" t="s">
        <v>184</v>
      </c>
      <c r="I54" s="123">
        <v>38000</v>
      </c>
      <c r="J54" s="123">
        <v>38000</v>
      </c>
      <c r="K54" s="125" t="s">
        <v>190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  <c r="X54" s="151">
        <v>3.45</v>
      </c>
      <c r="Y54" s="150">
        <v>493.72173913043474</v>
      </c>
    </row>
    <row r="55" spans="1:25">
      <c r="A55" s="125">
        <v>54</v>
      </c>
      <c r="B55" s="125">
        <v>54</v>
      </c>
      <c r="C55" s="125" t="s">
        <v>310</v>
      </c>
      <c r="D55" s="125" t="s">
        <v>187</v>
      </c>
      <c r="E55" s="125" t="s">
        <v>187</v>
      </c>
      <c r="F55" s="125" t="s">
        <v>188</v>
      </c>
      <c r="G55" s="125" t="s">
        <v>189</v>
      </c>
      <c r="H55" s="125" t="s">
        <v>184</v>
      </c>
      <c r="I55" s="123">
        <v>38000</v>
      </c>
      <c r="J55" s="123">
        <v>38000</v>
      </c>
      <c r="K55" s="125" t="s">
        <v>190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  <c r="X55" s="151">
        <v>3.45</v>
      </c>
      <c r="Y55" s="150">
        <v>432.62028985507243</v>
      </c>
    </row>
    <row r="56" spans="1:25">
      <c r="A56" s="125">
        <v>55</v>
      </c>
      <c r="B56" s="125">
        <v>55</v>
      </c>
      <c r="C56" s="125" t="s">
        <v>311</v>
      </c>
      <c r="D56" s="125" t="s">
        <v>187</v>
      </c>
      <c r="E56" s="125" t="s">
        <v>187</v>
      </c>
      <c r="F56" s="125" t="s">
        <v>307</v>
      </c>
      <c r="G56" s="125" t="s">
        <v>308</v>
      </c>
      <c r="H56" s="125" t="s">
        <v>184</v>
      </c>
      <c r="I56" s="123">
        <v>38000</v>
      </c>
      <c r="J56" s="123">
        <v>38000</v>
      </c>
      <c r="K56" s="125" t="s">
        <v>190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  <c r="X56" s="151">
        <v>3.45</v>
      </c>
      <c r="Y56" s="150">
        <v>223.0173913043478</v>
      </c>
    </row>
    <row r="57" spans="1:25">
      <c r="A57" s="125">
        <v>56</v>
      </c>
      <c r="B57" s="125">
        <v>56</v>
      </c>
      <c r="C57" s="125" t="s">
        <v>312</v>
      </c>
      <c r="D57" s="125" t="s">
        <v>187</v>
      </c>
      <c r="E57" s="125" t="s">
        <v>187</v>
      </c>
      <c r="F57" s="125" t="s">
        <v>307</v>
      </c>
      <c r="G57" s="125" t="s">
        <v>308</v>
      </c>
      <c r="H57" s="125" t="s">
        <v>184</v>
      </c>
      <c r="I57" s="123">
        <v>38000</v>
      </c>
      <c r="J57" s="123">
        <v>38000</v>
      </c>
      <c r="K57" s="125" t="s">
        <v>190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  <c r="X57" s="151">
        <v>3.45</v>
      </c>
      <c r="Y57" s="150">
        <v>202.64927536231883</v>
      </c>
    </row>
    <row r="58" spans="1:25">
      <c r="A58" s="125">
        <v>57</v>
      </c>
      <c r="B58" s="125">
        <v>57</v>
      </c>
      <c r="C58" s="125" t="s">
        <v>313</v>
      </c>
      <c r="D58" s="125" t="s">
        <v>239</v>
      </c>
      <c r="E58" s="125" t="s">
        <v>239</v>
      </c>
      <c r="F58" s="125" t="s">
        <v>314</v>
      </c>
      <c r="G58" s="125" t="s">
        <v>315</v>
      </c>
      <c r="H58" s="125" t="s">
        <v>184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  <c r="X58" s="151">
        <v>3.45</v>
      </c>
      <c r="Y58" s="150">
        <v>478.44637681159418</v>
      </c>
    </row>
    <row r="59" spans="1:25">
      <c r="A59" s="125">
        <v>58</v>
      </c>
      <c r="B59" s="125">
        <v>58</v>
      </c>
      <c r="C59" s="125" t="s">
        <v>316</v>
      </c>
      <c r="D59" s="125" t="s">
        <v>187</v>
      </c>
      <c r="E59" s="125" t="s">
        <v>187</v>
      </c>
      <c r="F59" s="125" t="s">
        <v>317</v>
      </c>
      <c r="G59" s="125" t="s">
        <v>318</v>
      </c>
      <c r="H59" s="125" t="s">
        <v>184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  <c r="X59" s="151">
        <v>3.45</v>
      </c>
      <c r="Y59" s="150">
        <v>493.72173913043474</v>
      </c>
    </row>
    <row r="60" spans="1:25">
      <c r="A60" s="125">
        <v>59</v>
      </c>
      <c r="B60" s="125">
        <v>59</v>
      </c>
      <c r="C60" s="125" t="s">
        <v>319</v>
      </c>
      <c r="D60" s="125" t="s">
        <v>187</v>
      </c>
      <c r="E60" s="125" t="s">
        <v>187</v>
      </c>
      <c r="F60" s="125" t="s">
        <v>317</v>
      </c>
      <c r="G60" s="125" t="s">
        <v>318</v>
      </c>
      <c r="H60" s="125" t="s">
        <v>184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  <c r="X60" s="151">
        <v>3.45</v>
      </c>
      <c r="Y60" s="150">
        <v>447.89565217391305</v>
      </c>
    </row>
    <row r="61" spans="1:25">
      <c r="A61" s="125">
        <v>60</v>
      </c>
      <c r="B61" s="125">
        <v>60</v>
      </c>
      <c r="C61" s="125" t="s">
        <v>320</v>
      </c>
      <c r="D61" s="125" t="s">
        <v>239</v>
      </c>
      <c r="E61" s="125" t="s">
        <v>239</v>
      </c>
      <c r="F61" s="125" t="s">
        <v>321</v>
      </c>
      <c r="G61" s="125" t="s">
        <v>322</v>
      </c>
      <c r="H61" s="125" t="s">
        <v>204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  <c r="X61" s="151">
        <v>3.45</v>
      </c>
      <c r="Y61" s="150">
        <v>386.79420289855074</v>
      </c>
    </row>
    <row r="62" spans="1:25">
      <c r="A62" s="125">
        <v>61</v>
      </c>
      <c r="B62" s="125">
        <v>61</v>
      </c>
      <c r="C62" s="125" t="s">
        <v>323</v>
      </c>
      <c r="D62" s="125" t="s">
        <v>239</v>
      </c>
      <c r="E62" s="125" t="s">
        <v>239</v>
      </c>
      <c r="F62" s="125" t="s">
        <v>321</v>
      </c>
      <c r="G62" s="125" t="s">
        <v>322</v>
      </c>
      <c r="H62" s="125" t="s">
        <v>204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  <c r="X62" s="151">
        <v>3.45</v>
      </c>
      <c r="Y62" s="150">
        <v>777.17971014492753</v>
      </c>
    </row>
    <row r="63" spans="1:25">
      <c r="A63" s="125">
        <v>62</v>
      </c>
      <c r="B63" s="125">
        <v>62</v>
      </c>
      <c r="C63" s="125" t="s">
        <v>324</v>
      </c>
      <c r="D63" s="125" t="s">
        <v>239</v>
      </c>
      <c r="E63" s="125" t="s">
        <v>239</v>
      </c>
      <c r="F63" s="125" t="s">
        <v>321</v>
      </c>
      <c r="G63" s="125" t="s">
        <v>322</v>
      </c>
      <c r="H63" s="125" t="s">
        <v>204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  <c r="X63" s="151">
        <v>3.45</v>
      </c>
      <c r="Y63" s="150">
        <v>777.17971014492753</v>
      </c>
    </row>
    <row r="64" spans="1:25">
      <c r="A64" s="125">
        <v>63</v>
      </c>
      <c r="B64" s="125">
        <v>63</v>
      </c>
      <c r="C64" s="125" t="s">
        <v>325</v>
      </c>
      <c r="D64" s="125" t="s">
        <v>187</v>
      </c>
      <c r="E64" s="125" t="s">
        <v>187</v>
      </c>
      <c r="F64" s="125" t="s">
        <v>307</v>
      </c>
      <c r="G64" s="125" t="s">
        <v>308</v>
      </c>
      <c r="H64" s="125" t="s">
        <v>184</v>
      </c>
      <c r="I64" s="123">
        <v>38000</v>
      </c>
      <c r="J64" s="123">
        <v>38000</v>
      </c>
      <c r="K64" s="125" t="s">
        <v>190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  <c r="X64" s="151">
        <v>3.45</v>
      </c>
      <c r="Y64" s="150">
        <v>731.35362318840578</v>
      </c>
    </row>
    <row r="65" spans="1:25">
      <c r="A65" s="125">
        <v>64</v>
      </c>
      <c r="B65" s="125">
        <v>64</v>
      </c>
      <c r="C65" s="125" t="s">
        <v>326</v>
      </c>
      <c r="D65" s="125" t="s">
        <v>187</v>
      </c>
      <c r="E65" s="125" t="s">
        <v>187</v>
      </c>
      <c r="F65" s="125" t="s">
        <v>307</v>
      </c>
      <c r="G65" s="125" t="s">
        <v>308</v>
      </c>
      <c r="H65" s="125" t="s">
        <v>184</v>
      </c>
      <c r="I65" s="123">
        <v>38000</v>
      </c>
      <c r="J65" s="123">
        <v>38000</v>
      </c>
      <c r="K65" s="125" t="s">
        <v>190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  <c r="X65" s="151">
        <v>3.45</v>
      </c>
      <c r="Y65" s="150">
        <v>182.28115942028987</v>
      </c>
    </row>
    <row r="66" spans="1:25">
      <c r="A66" s="125">
        <v>65</v>
      </c>
      <c r="B66" s="125">
        <v>65</v>
      </c>
      <c r="C66" s="125" t="s">
        <v>327</v>
      </c>
      <c r="D66" s="125" t="s">
        <v>239</v>
      </c>
      <c r="E66" s="125" t="s">
        <v>239</v>
      </c>
      <c r="F66" s="125" t="s">
        <v>328</v>
      </c>
      <c r="G66" s="125" t="s">
        <v>329</v>
      </c>
      <c r="H66" s="125" t="s">
        <v>184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  <c r="X66" s="151">
        <v>3.45</v>
      </c>
      <c r="Y66" s="150">
        <v>432.62028985507243</v>
      </c>
    </row>
    <row r="67" spans="1:25">
      <c r="A67" s="125">
        <v>66</v>
      </c>
      <c r="B67" s="125">
        <v>66</v>
      </c>
      <c r="C67" s="125" t="s">
        <v>330</v>
      </c>
      <c r="D67" s="125" t="s">
        <v>239</v>
      </c>
      <c r="E67" s="125" t="s">
        <v>239</v>
      </c>
      <c r="F67" s="125" t="s">
        <v>331</v>
      </c>
      <c r="G67" s="125" t="s">
        <v>332</v>
      </c>
      <c r="H67" s="125" t="s">
        <v>204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  <c r="X67" s="151">
        <v>3.45</v>
      </c>
      <c r="Y67" s="150">
        <v>432.62028985507243</v>
      </c>
    </row>
    <row r="68" spans="1:25">
      <c r="A68" s="125">
        <v>67</v>
      </c>
      <c r="B68" s="125">
        <v>67</v>
      </c>
      <c r="C68" s="125" t="s">
        <v>333</v>
      </c>
      <c r="D68" s="125" t="s">
        <v>239</v>
      </c>
      <c r="E68" s="125" t="s">
        <v>239</v>
      </c>
      <c r="F68" s="125" t="s">
        <v>334</v>
      </c>
      <c r="G68" s="125" t="s">
        <v>335</v>
      </c>
      <c r="H68" s="125" t="s">
        <v>184</v>
      </c>
      <c r="I68" s="123">
        <v>38000</v>
      </c>
      <c r="J68" s="123">
        <v>38000</v>
      </c>
      <c r="K68" s="125" t="s">
        <v>190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  <c r="X68" s="151">
        <v>3.45</v>
      </c>
      <c r="Y68" s="150">
        <v>578.6</v>
      </c>
    </row>
    <row r="69" spans="1:25">
      <c r="A69" s="125">
        <v>68</v>
      </c>
      <c r="B69" s="125">
        <v>68</v>
      </c>
      <c r="C69" s="125" t="s">
        <v>336</v>
      </c>
      <c r="D69" s="125" t="s">
        <v>239</v>
      </c>
      <c r="E69" s="125" t="s">
        <v>239</v>
      </c>
      <c r="F69" s="125" t="s">
        <v>334</v>
      </c>
      <c r="G69" s="125" t="s">
        <v>335</v>
      </c>
      <c r="H69" s="125" t="s">
        <v>184</v>
      </c>
      <c r="I69" s="123">
        <v>38000</v>
      </c>
      <c r="J69" s="123">
        <v>38000</v>
      </c>
      <c r="K69" s="125" t="s">
        <v>190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  <c r="X69" s="151">
        <v>3.45</v>
      </c>
      <c r="Y69" s="150">
        <v>223.0173913043478</v>
      </c>
    </row>
    <row r="70" spans="1:25">
      <c r="A70" s="125">
        <v>69</v>
      </c>
      <c r="B70" s="125">
        <v>69</v>
      </c>
      <c r="C70" s="125" t="s">
        <v>337</v>
      </c>
      <c r="D70" s="125" t="s">
        <v>239</v>
      </c>
      <c r="E70" s="125" t="s">
        <v>239</v>
      </c>
      <c r="F70" s="125" t="s">
        <v>334</v>
      </c>
      <c r="G70" s="125" t="s">
        <v>335</v>
      </c>
      <c r="H70" s="125" t="s">
        <v>184</v>
      </c>
      <c r="I70" s="123">
        <v>38000</v>
      </c>
      <c r="J70" s="123">
        <v>38000</v>
      </c>
      <c r="K70" s="125" t="s">
        <v>190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  <c r="X70" s="151">
        <v>3.45</v>
      </c>
      <c r="Y70" s="150">
        <v>478.44637681159418</v>
      </c>
    </row>
    <row r="71" spans="1:25">
      <c r="A71" s="125">
        <v>70</v>
      </c>
      <c r="B71" s="125">
        <v>70</v>
      </c>
      <c r="C71" s="125" t="s">
        <v>338</v>
      </c>
      <c r="D71" s="125" t="s">
        <v>239</v>
      </c>
      <c r="E71" s="125" t="s">
        <v>239</v>
      </c>
      <c r="F71" s="125" t="s">
        <v>334</v>
      </c>
      <c r="G71" s="125" t="s">
        <v>335</v>
      </c>
      <c r="H71" s="125" t="s">
        <v>184</v>
      </c>
      <c r="I71" s="123">
        <v>38000</v>
      </c>
      <c r="J71" s="123">
        <v>38000</v>
      </c>
      <c r="K71" s="125" t="s">
        <v>190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  <c r="X71" s="151">
        <v>3.45</v>
      </c>
      <c r="Y71" s="150">
        <v>493.72173913043474</v>
      </c>
    </row>
    <row r="72" spans="1:25">
      <c r="A72" s="125">
        <v>71</v>
      </c>
      <c r="B72" s="125">
        <v>71</v>
      </c>
      <c r="C72" s="125" t="s">
        <v>339</v>
      </c>
      <c r="D72" s="125" t="s">
        <v>239</v>
      </c>
      <c r="E72" s="125" t="s">
        <v>239</v>
      </c>
      <c r="F72" s="125" t="s">
        <v>334</v>
      </c>
      <c r="G72" s="125" t="s">
        <v>335</v>
      </c>
      <c r="H72" s="125" t="s">
        <v>184</v>
      </c>
      <c r="I72" s="123">
        <v>38000</v>
      </c>
      <c r="J72" s="123">
        <v>38000</v>
      </c>
      <c r="K72" s="125" t="s">
        <v>190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  <c r="X72" s="151">
        <v>3.45</v>
      </c>
      <c r="Y72" s="150">
        <v>493.72173913043474</v>
      </c>
    </row>
    <row r="73" spans="1:25">
      <c r="A73" s="125">
        <v>72</v>
      </c>
      <c r="B73" s="125">
        <v>72</v>
      </c>
      <c r="C73" s="125" t="s">
        <v>340</v>
      </c>
      <c r="D73" s="125" t="s">
        <v>239</v>
      </c>
      <c r="E73" s="125" t="s">
        <v>239</v>
      </c>
      <c r="F73" s="125" t="s">
        <v>334</v>
      </c>
      <c r="G73" s="125" t="s">
        <v>335</v>
      </c>
      <c r="H73" s="125" t="s">
        <v>184</v>
      </c>
      <c r="I73" s="123">
        <v>38000</v>
      </c>
      <c r="J73" s="123">
        <v>38000</v>
      </c>
      <c r="K73" s="125" t="s">
        <v>190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  <c r="X73" s="151">
        <v>3.45</v>
      </c>
      <c r="Y73" s="150">
        <v>508.99710144927536</v>
      </c>
    </row>
    <row r="74" spans="1:25">
      <c r="A74" s="125">
        <v>73</v>
      </c>
      <c r="B74" s="125">
        <v>73</v>
      </c>
      <c r="C74" s="125" t="s">
        <v>341</v>
      </c>
      <c r="D74" s="125" t="s">
        <v>239</v>
      </c>
      <c r="E74" s="125" t="s">
        <v>239</v>
      </c>
      <c r="F74" s="125" t="s">
        <v>342</v>
      </c>
      <c r="G74" s="125" t="s">
        <v>343</v>
      </c>
      <c r="H74" s="125" t="s">
        <v>184</v>
      </c>
      <c r="I74" s="123">
        <v>38000</v>
      </c>
      <c r="J74" s="123">
        <v>38000</v>
      </c>
      <c r="K74" s="125" t="s">
        <v>190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  <c r="X74" s="151">
        <v>3.45</v>
      </c>
      <c r="Y74" s="150">
        <v>141.54492753623188</v>
      </c>
    </row>
    <row r="75" spans="1:25">
      <c r="A75" s="125">
        <v>74</v>
      </c>
      <c r="B75" s="125">
        <v>74</v>
      </c>
      <c r="C75" s="125" t="s">
        <v>344</v>
      </c>
      <c r="D75" s="125" t="s">
        <v>239</v>
      </c>
      <c r="E75" s="125" t="s">
        <v>239</v>
      </c>
      <c r="F75" s="125" t="s">
        <v>331</v>
      </c>
      <c r="G75" s="125" t="s">
        <v>332</v>
      </c>
      <c r="H75" s="125" t="s">
        <v>204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  <c r="X75" s="151">
        <v>3.45</v>
      </c>
      <c r="Y75" s="150">
        <v>463.17101449275361</v>
      </c>
    </row>
    <row r="76" spans="1:25">
      <c r="A76" s="125">
        <v>75</v>
      </c>
      <c r="B76" s="125">
        <v>75</v>
      </c>
      <c r="C76" s="125" t="s">
        <v>345</v>
      </c>
      <c r="D76" s="125" t="s">
        <v>239</v>
      </c>
      <c r="E76" s="125" t="s">
        <v>239</v>
      </c>
      <c r="F76" s="125" t="s">
        <v>346</v>
      </c>
      <c r="G76" s="125" t="s">
        <v>347</v>
      </c>
      <c r="H76" s="125" t="s">
        <v>204</v>
      </c>
      <c r="I76" s="123">
        <v>110000</v>
      </c>
      <c r="J76" s="125" t="s">
        <v>190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  <c r="X76" s="151">
        <v>3.45</v>
      </c>
      <c r="Y76" s="150">
        <v>624.42608695652166</v>
      </c>
    </row>
    <row r="77" spans="1:25">
      <c r="A77" s="125">
        <v>76</v>
      </c>
      <c r="B77" s="125">
        <v>76</v>
      </c>
      <c r="C77" s="125" t="s">
        <v>348</v>
      </c>
      <c r="D77" s="125" t="s">
        <v>239</v>
      </c>
      <c r="E77" s="125" t="s">
        <v>239</v>
      </c>
      <c r="F77" s="125" t="s">
        <v>346</v>
      </c>
      <c r="G77" s="125" t="s">
        <v>347</v>
      </c>
      <c r="H77" s="125" t="s">
        <v>204</v>
      </c>
      <c r="I77" s="123">
        <v>110000</v>
      </c>
      <c r="J77" s="125" t="s">
        <v>190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  <c r="X77" s="151">
        <v>3.45</v>
      </c>
      <c r="Y77" s="150">
        <v>639.70144927536228</v>
      </c>
    </row>
    <row r="78" spans="1:25">
      <c r="A78" s="125">
        <v>77</v>
      </c>
      <c r="B78" s="125">
        <v>77</v>
      </c>
      <c r="C78" s="125" t="s">
        <v>349</v>
      </c>
      <c r="D78" s="125" t="s">
        <v>239</v>
      </c>
      <c r="E78" s="125" t="s">
        <v>239</v>
      </c>
      <c r="F78" s="125" t="s">
        <v>334</v>
      </c>
      <c r="G78" s="125" t="s">
        <v>335</v>
      </c>
      <c r="H78" s="125" t="s">
        <v>184</v>
      </c>
      <c r="I78" s="123">
        <v>38000</v>
      </c>
      <c r="J78" s="123">
        <v>38000</v>
      </c>
      <c r="K78" s="125" t="s">
        <v>190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  <c r="X78" s="151">
        <v>3.45</v>
      </c>
      <c r="Y78" s="150">
        <v>670.25217391304352</v>
      </c>
    </row>
    <row r="79" spans="1:25">
      <c r="A79" s="125">
        <v>78</v>
      </c>
      <c r="B79" s="125">
        <v>78</v>
      </c>
      <c r="C79" s="125" t="s">
        <v>350</v>
      </c>
      <c r="D79" s="125" t="s">
        <v>351</v>
      </c>
      <c r="E79" s="125" t="s">
        <v>351</v>
      </c>
      <c r="F79" s="125" t="s">
        <v>352</v>
      </c>
      <c r="G79" s="125" t="s">
        <v>353</v>
      </c>
      <c r="H79" s="125" t="s">
        <v>204</v>
      </c>
      <c r="I79" s="123">
        <v>110000</v>
      </c>
      <c r="J79" s="123">
        <v>110000</v>
      </c>
      <c r="K79" s="125" t="s">
        <v>205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  <c r="X79" s="151">
        <v>3.45</v>
      </c>
      <c r="Y79" s="150">
        <v>263.75362318840581</v>
      </c>
    </row>
    <row r="80" spans="1:25">
      <c r="A80" s="125">
        <v>79</v>
      </c>
      <c r="B80" s="125">
        <v>79</v>
      </c>
      <c r="C80" s="125" t="s">
        <v>354</v>
      </c>
      <c r="D80" s="125" t="s">
        <v>351</v>
      </c>
      <c r="E80" s="125" t="s">
        <v>351</v>
      </c>
      <c r="F80" s="125" t="s">
        <v>352</v>
      </c>
      <c r="G80" s="125" t="s">
        <v>353</v>
      </c>
      <c r="H80" s="125" t="s">
        <v>204</v>
      </c>
      <c r="I80" s="123">
        <v>110000</v>
      </c>
      <c r="J80" s="123">
        <v>110000</v>
      </c>
      <c r="K80" s="125" t="s">
        <v>205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  <c r="X80" s="151">
        <v>3.45</v>
      </c>
      <c r="Y80" s="150">
        <v>593.87536231884053</v>
      </c>
    </row>
    <row r="81" spans="1:25">
      <c r="A81" s="125">
        <v>80</v>
      </c>
      <c r="B81" s="125">
        <v>80</v>
      </c>
      <c r="C81" s="125" t="s">
        <v>355</v>
      </c>
      <c r="D81" s="125" t="s">
        <v>351</v>
      </c>
      <c r="E81" s="125" t="s">
        <v>356</v>
      </c>
      <c r="F81" s="125" t="s">
        <v>357</v>
      </c>
      <c r="G81" s="125" t="s">
        <v>358</v>
      </c>
      <c r="H81" s="125" t="s">
        <v>184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  <c r="X81" s="151">
        <v>3.45</v>
      </c>
      <c r="Y81" s="150">
        <v>593.87536231884053</v>
      </c>
    </row>
    <row r="82" spans="1:25">
      <c r="A82" s="125">
        <v>81</v>
      </c>
      <c r="B82" s="125">
        <v>81</v>
      </c>
      <c r="C82" s="125" t="s">
        <v>359</v>
      </c>
      <c r="D82" s="125" t="s">
        <v>351</v>
      </c>
      <c r="E82" s="125" t="s">
        <v>351</v>
      </c>
      <c r="F82" s="125" t="s">
        <v>357</v>
      </c>
      <c r="G82" s="125" t="s">
        <v>358</v>
      </c>
      <c r="H82" s="125" t="s">
        <v>184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  <c r="X82" s="151">
        <v>3.45</v>
      </c>
      <c r="Y82" s="150">
        <v>417.34492753623186</v>
      </c>
    </row>
    <row r="83" spans="1:25">
      <c r="A83" s="125">
        <v>82</v>
      </c>
      <c r="B83" s="125">
        <v>82</v>
      </c>
      <c r="C83" s="125" t="s">
        <v>360</v>
      </c>
      <c r="D83" s="125" t="s">
        <v>351</v>
      </c>
      <c r="E83" s="125" t="s">
        <v>351</v>
      </c>
      <c r="F83" s="125" t="s">
        <v>357</v>
      </c>
      <c r="G83" s="125" t="s">
        <v>358</v>
      </c>
      <c r="H83" s="125" t="s">
        <v>184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  <c r="X83" s="151">
        <v>3.45</v>
      </c>
      <c r="Y83" s="150">
        <v>386.79420289855074</v>
      </c>
    </row>
    <row r="84" spans="1:25">
      <c r="A84" s="125">
        <v>83</v>
      </c>
      <c r="B84" s="125">
        <v>83</v>
      </c>
      <c r="C84" s="125" t="s">
        <v>361</v>
      </c>
      <c r="D84" s="125" t="s">
        <v>192</v>
      </c>
      <c r="E84" s="125" t="s">
        <v>192</v>
      </c>
      <c r="F84" s="125" t="s">
        <v>193</v>
      </c>
      <c r="G84" s="125" t="s">
        <v>194</v>
      </c>
      <c r="H84" s="125" t="s">
        <v>184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  <c r="X84" s="151">
        <v>3.45</v>
      </c>
      <c r="Y84" s="150">
        <v>386.79420289855074</v>
      </c>
    </row>
    <row r="85" spans="1:25">
      <c r="A85" s="125">
        <v>84</v>
      </c>
      <c r="B85" s="125">
        <v>84</v>
      </c>
      <c r="C85" s="125" t="s">
        <v>362</v>
      </c>
      <c r="D85" s="125" t="s">
        <v>192</v>
      </c>
      <c r="E85" s="125" t="s">
        <v>192</v>
      </c>
      <c r="F85" s="125" t="s">
        <v>193</v>
      </c>
      <c r="G85" s="125" t="s">
        <v>194</v>
      </c>
      <c r="H85" s="125" t="s">
        <v>184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  <c r="X85" s="151">
        <v>3.45</v>
      </c>
      <c r="Y85" s="150">
        <v>202.64927536231883</v>
      </c>
    </row>
    <row r="86" spans="1:25">
      <c r="A86" s="125">
        <v>85</v>
      </c>
      <c r="B86" s="125">
        <v>85</v>
      </c>
      <c r="C86" s="125" t="s">
        <v>363</v>
      </c>
      <c r="D86" s="125" t="s">
        <v>192</v>
      </c>
      <c r="E86" s="125" t="s">
        <v>192</v>
      </c>
      <c r="F86" s="125" t="s">
        <v>364</v>
      </c>
      <c r="G86" s="125" t="s">
        <v>365</v>
      </c>
      <c r="H86" s="125" t="s">
        <v>184</v>
      </c>
      <c r="I86" s="123">
        <v>38000</v>
      </c>
      <c r="J86" s="125" t="s">
        <v>190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  <c r="X86" s="151">
        <v>3.45</v>
      </c>
      <c r="Y86" s="150">
        <v>463.17101449275361</v>
      </c>
    </row>
    <row r="87" spans="1:25">
      <c r="A87" s="125">
        <v>86</v>
      </c>
      <c r="B87" s="125">
        <v>86</v>
      </c>
      <c r="C87" s="125" t="s">
        <v>366</v>
      </c>
      <c r="D87" s="125" t="s">
        <v>192</v>
      </c>
      <c r="E87" s="125" t="s">
        <v>192</v>
      </c>
      <c r="F87" s="125" t="s">
        <v>193</v>
      </c>
      <c r="G87" s="125" t="s">
        <v>194</v>
      </c>
      <c r="H87" s="125" t="s">
        <v>184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  <c r="X87" s="151">
        <v>3.45</v>
      </c>
      <c r="Y87" s="150">
        <v>402.0695652173913</v>
      </c>
    </row>
    <row r="88" spans="1:25">
      <c r="A88" s="125">
        <v>87</v>
      </c>
      <c r="B88" s="125">
        <v>87</v>
      </c>
      <c r="C88" s="125" t="s">
        <v>367</v>
      </c>
      <c r="D88" s="125" t="s">
        <v>192</v>
      </c>
      <c r="E88" s="125" t="s">
        <v>192</v>
      </c>
      <c r="F88" s="125" t="s">
        <v>193</v>
      </c>
      <c r="G88" s="125" t="s">
        <v>194</v>
      </c>
      <c r="H88" s="125" t="s">
        <v>184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  <c r="X88" s="151">
        <v>3.45</v>
      </c>
      <c r="Y88" s="150">
        <v>432.62028985507243</v>
      </c>
    </row>
    <row r="89" spans="1:25">
      <c r="A89" s="125">
        <v>88</v>
      </c>
      <c r="B89" s="125">
        <v>88</v>
      </c>
      <c r="C89" s="125" t="s">
        <v>368</v>
      </c>
      <c r="D89" s="125" t="s">
        <v>192</v>
      </c>
      <c r="E89" s="125" t="s">
        <v>192</v>
      </c>
      <c r="F89" s="125" t="s">
        <v>193</v>
      </c>
      <c r="G89" s="125" t="s">
        <v>194</v>
      </c>
      <c r="H89" s="125" t="s">
        <v>184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  <c r="X89" s="151">
        <v>3.45</v>
      </c>
      <c r="Y89" s="150">
        <v>182.28115942028987</v>
      </c>
    </row>
    <row r="90" spans="1:25">
      <c r="A90" s="125">
        <v>89</v>
      </c>
      <c r="B90" s="125">
        <v>89</v>
      </c>
      <c r="C90" s="125" t="s">
        <v>369</v>
      </c>
      <c r="D90" s="125" t="s">
        <v>192</v>
      </c>
      <c r="E90" s="125" t="s">
        <v>192</v>
      </c>
      <c r="F90" s="125" t="s">
        <v>370</v>
      </c>
      <c r="G90" s="125" t="s">
        <v>371</v>
      </c>
      <c r="H90" s="125" t="s">
        <v>184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  <c r="X90" s="151">
        <v>3.45</v>
      </c>
      <c r="Y90" s="150">
        <v>161.91304347826085</v>
      </c>
    </row>
    <row r="91" spans="1:25">
      <c r="A91" s="125">
        <v>90</v>
      </c>
      <c r="B91" s="125">
        <v>90</v>
      </c>
      <c r="C91" s="125" t="s">
        <v>372</v>
      </c>
      <c r="D91" s="125" t="s">
        <v>192</v>
      </c>
      <c r="E91" s="125" t="s">
        <v>192</v>
      </c>
      <c r="F91" s="125" t="s">
        <v>373</v>
      </c>
      <c r="G91" s="125" t="s">
        <v>374</v>
      </c>
      <c r="H91" s="125" t="s">
        <v>204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  <c r="X91" s="151">
        <v>3.45</v>
      </c>
      <c r="Y91" s="150">
        <v>202.64927536231883</v>
      </c>
    </row>
    <row r="92" spans="1:25">
      <c r="A92" s="125">
        <v>91</v>
      </c>
      <c r="B92" s="125">
        <v>91</v>
      </c>
      <c r="C92" s="125" t="s">
        <v>375</v>
      </c>
      <c r="D92" s="125" t="s">
        <v>192</v>
      </c>
      <c r="E92" s="125" t="s">
        <v>192</v>
      </c>
      <c r="F92" s="125" t="s">
        <v>373</v>
      </c>
      <c r="G92" s="125" t="s">
        <v>374</v>
      </c>
      <c r="H92" s="125" t="s">
        <v>204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  <c r="X92" s="151">
        <v>3.45</v>
      </c>
      <c r="Y92" s="150">
        <v>471.6724637681159</v>
      </c>
    </row>
    <row r="93" spans="1:25">
      <c r="A93" s="125">
        <v>92</v>
      </c>
      <c r="B93" s="125">
        <v>92</v>
      </c>
      <c r="C93" s="125" t="s">
        <v>376</v>
      </c>
      <c r="D93" s="125" t="s">
        <v>192</v>
      </c>
      <c r="E93" s="125" t="s">
        <v>192</v>
      </c>
      <c r="F93" s="125" t="s">
        <v>243</v>
      </c>
      <c r="G93" s="125" t="s">
        <v>244</v>
      </c>
      <c r="H93" s="125" t="s">
        <v>184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  <c r="X93" s="151">
        <v>3.45</v>
      </c>
      <c r="Y93" s="150">
        <v>471.6724637681159</v>
      </c>
    </row>
    <row r="94" spans="1:25">
      <c r="A94" s="125">
        <v>93</v>
      </c>
      <c r="B94" s="125">
        <v>93</v>
      </c>
      <c r="C94" s="125" t="s">
        <v>377</v>
      </c>
      <c r="D94" s="125" t="s">
        <v>192</v>
      </c>
      <c r="E94" s="125" t="s">
        <v>192</v>
      </c>
      <c r="F94" s="125" t="s">
        <v>199</v>
      </c>
      <c r="G94" s="125" t="s">
        <v>200</v>
      </c>
      <c r="H94" s="125" t="s">
        <v>184</v>
      </c>
      <c r="I94" s="123">
        <v>38000</v>
      </c>
      <c r="J94" s="125" t="s">
        <v>190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  <c r="X94" s="151">
        <v>3.45</v>
      </c>
      <c r="Y94" s="150">
        <v>417.34492753623186</v>
      </c>
    </row>
    <row r="95" spans="1:25">
      <c r="A95" s="125">
        <v>94</v>
      </c>
      <c r="B95" s="125">
        <v>94</v>
      </c>
      <c r="C95" s="125" t="s">
        <v>378</v>
      </c>
      <c r="D95" s="125" t="s">
        <v>192</v>
      </c>
      <c r="E95" s="125" t="s">
        <v>192</v>
      </c>
      <c r="F95" s="125" t="s">
        <v>379</v>
      </c>
      <c r="G95" s="125" t="s">
        <v>380</v>
      </c>
      <c r="H95" s="125" t="s">
        <v>184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  <c r="X95" s="151">
        <v>3.45</v>
      </c>
      <c r="Y95" s="150">
        <v>141.54492753623188</v>
      </c>
    </row>
    <row r="96" spans="1:25">
      <c r="A96" s="125">
        <v>95</v>
      </c>
      <c r="B96" s="125">
        <v>95</v>
      </c>
      <c r="C96" s="125" t="s">
        <v>381</v>
      </c>
      <c r="D96" s="125" t="s">
        <v>192</v>
      </c>
      <c r="E96" s="125" t="s">
        <v>192</v>
      </c>
      <c r="F96" s="125" t="s">
        <v>382</v>
      </c>
      <c r="G96" s="123"/>
      <c r="H96" s="125" t="s">
        <v>184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  <c r="X96" s="151">
        <v>3.45</v>
      </c>
      <c r="Y96" s="150">
        <v>182.28115942028987</v>
      </c>
    </row>
    <row r="97" spans="1:25">
      <c r="A97" s="125">
        <v>96</v>
      </c>
      <c r="B97" s="125">
        <v>96</v>
      </c>
      <c r="C97" s="125" t="s">
        <v>383</v>
      </c>
      <c r="D97" s="125" t="s">
        <v>239</v>
      </c>
      <c r="E97" s="125" t="s">
        <v>239</v>
      </c>
      <c r="F97" s="125" t="s">
        <v>240</v>
      </c>
      <c r="G97" s="125" t="s">
        <v>241</v>
      </c>
      <c r="H97" s="125" t="s">
        <v>184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  <c r="X97" s="151">
        <v>3.45</v>
      </c>
      <c r="Y97" s="150">
        <v>223.0173913043478</v>
      </c>
    </row>
    <row r="98" spans="1:25">
      <c r="A98" s="125">
        <v>97</v>
      </c>
      <c r="B98" s="125">
        <v>97</v>
      </c>
      <c r="C98" s="125" t="s">
        <v>384</v>
      </c>
      <c r="D98" s="125" t="s">
        <v>385</v>
      </c>
      <c r="E98" s="125" t="s">
        <v>385</v>
      </c>
      <c r="F98" s="125" t="s">
        <v>386</v>
      </c>
      <c r="G98" s="125" t="s">
        <v>387</v>
      </c>
      <c r="H98" s="125" t="s">
        <v>204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  <c r="X98" s="151">
        <v>3.45</v>
      </c>
      <c r="Y98" s="150">
        <v>417.34492753623186</v>
      </c>
    </row>
    <row r="99" spans="1:25">
      <c r="A99" s="125">
        <v>98</v>
      </c>
      <c r="B99" s="125">
        <v>98</v>
      </c>
      <c r="C99" s="125" t="s">
        <v>388</v>
      </c>
      <c r="D99" s="125" t="s">
        <v>385</v>
      </c>
      <c r="E99" s="125" t="s">
        <v>389</v>
      </c>
      <c r="F99" s="125" t="s">
        <v>386</v>
      </c>
      <c r="G99" s="125" t="s">
        <v>387</v>
      </c>
      <c r="H99" s="125" t="s">
        <v>204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  <c r="X99" s="151">
        <v>3.45</v>
      </c>
      <c r="Y99" s="150">
        <v>578.6</v>
      </c>
    </row>
    <row r="100" spans="1:25">
      <c r="A100" s="125">
        <v>99</v>
      </c>
      <c r="B100" s="125">
        <v>99</v>
      </c>
      <c r="C100" s="125" t="s">
        <v>390</v>
      </c>
      <c r="D100" s="125" t="s">
        <v>385</v>
      </c>
      <c r="E100" s="125" t="s">
        <v>385</v>
      </c>
      <c r="F100" s="125" t="s">
        <v>391</v>
      </c>
      <c r="G100" s="125" t="s">
        <v>392</v>
      </c>
      <c r="H100" s="125" t="s">
        <v>184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  <c r="X100" s="151">
        <v>3.45</v>
      </c>
      <c r="Y100" s="150">
        <v>563.32463768115952</v>
      </c>
    </row>
    <row r="101" spans="1:25">
      <c r="A101" s="125">
        <v>100</v>
      </c>
      <c r="B101" s="125">
        <v>100</v>
      </c>
      <c r="C101" s="125" t="s">
        <v>393</v>
      </c>
      <c r="D101" s="125" t="s">
        <v>212</v>
      </c>
      <c r="E101" s="125" t="s">
        <v>212</v>
      </c>
      <c r="F101" s="125" t="s">
        <v>394</v>
      </c>
      <c r="G101" s="125" t="s">
        <v>395</v>
      </c>
      <c r="H101" s="125" t="s">
        <v>204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  <c r="X101" s="151">
        <v>3.45</v>
      </c>
      <c r="Y101" s="150">
        <v>402.0695652173913</v>
      </c>
    </row>
    <row r="102" spans="1:25">
      <c r="A102" s="125">
        <v>101</v>
      </c>
      <c r="B102" s="125">
        <v>101</v>
      </c>
      <c r="C102" s="125" t="s">
        <v>396</v>
      </c>
      <c r="D102" s="125" t="s">
        <v>212</v>
      </c>
      <c r="E102" s="125" t="s">
        <v>212</v>
      </c>
      <c r="F102" s="125" t="s">
        <v>394</v>
      </c>
      <c r="G102" s="125" t="s">
        <v>395</v>
      </c>
      <c r="H102" s="125" t="s">
        <v>204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  <c r="X102" s="151">
        <v>6.9</v>
      </c>
      <c r="Y102" s="150">
        <v>274.02463768115945</v>
      </c>
    </row>
    <row r="103" spans="1:25">
      <c r="A103" s="125">
        <v>102</v>
      </c>
      <c r="B103" s="125">
        <v>102</v>
      </c>
      <c r="C103" s="125" t="s">
        <v>397</v>
      </c>
      <c r="D103" s="125" t="s">
        <v>212</v>
      </c>
      <c r="E103" s="125" t="s">
        <v>212</v>
      </c>
      <c r="F103" s="125" t="s">
        <v>398</v>
      </c>
      <c r="G103" s="125" t="s">
        <v>399</v>
      </c>
      <c r="H103" s="125" t="s">
        <v>184</v>
      </c>
      <c r="I103" s="123">
        <v>38000</v>
      </c>
      <c r="J103" s="123">
        <v>38000</v>
      </c>
      <c r="K103" s="125" t="s">
        <v>190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  <c r="X103" s="151">
        <v>3.45</v>
      </c>
      <c r="Y103" s="150">
        <v>578.6</v>
      </c>
    </row>
    <row r="104" spans="1:25">
      <c r="A104" s="125">
        <v>103</v>
      </c>
      <c r="B104" s="125">
        <v>103</v>
      </c>
      <c r="C104" s="125" t="s">
        <v>400</v>
      </c>
      <c r="D104" s="125" t="s">
        <v>212</v>
      </c>
      <c r="E104" s="125" t="s">
        <v>212</v>
      </c>
      <c r="F104" s="125" t="s">
        <v>247</v>
      </c>
      <c r="G104" s="125" t="s">
        <v>248</v>
      </c>
      <c r="H104" s="125" t="s">
        <v>184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  <c r="X104" s="151">
        <v>3.45</v>
      </c>
      <c r="Y104" s="150">
        <v>402.0695652173913</v>
      </c>
    </row>
    <row r="105" spans="1:25">
      <c r="A105" s="125">
        <v>104</v>
      </c>
      <c r="B105" s="125">
        <v>104</v>
      </c>
      <c r="C105" s="125" t="s">
        <v>401</v>
      </c>
      <c r="D105" s="125" t="s">
        <v>212</v>
      </c>
      <c r="E105" s="125" t="s">
        <v>212</v>
      </c>
      <c r="F105" s="125" t="s">
        <v>247</v>
      </c>
      <c r="G105" s="125" t="s">
        <v>248</v>
      </c>
      <c r="H105" s="125" t="s">
        <v>184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  <c r="X105" s="151">
        <v>3.45</v>
      </c>
      <c r="Y105" s="150">
        <v>243.38550724637682</v>
      </c>
    </row>
    <row r="106" spans="1:25">
      <c r="A106" s="125">
        <v>105</v>
      </c>
      <c r="B106" s="125">
        <v>105</v>
      </c>
      <c r="C106" s="125" t="s">
        <v>402</v>
      </c>
      <c r="D106" s="125" t="s">
        <v>207</v>
      </c>
      <c r="E106" s="125" t="s">
        <v>207</v>
      </c>
      <c r="F106" s="125" t="s">
        <v>403</v>
      </c>
      <c r="G106" s="125" t="s">
        <v>404</v>
      </c>
      <c r="H106" s="125" t="s">
        <v>184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  <c r="X106" s="151">
        <v>3.45</v>
      </c>
      <c r="Y106" s="150">
        <v>417.34492753623186</v>
      </c>
    </row>
    <row r="107" spans="1:25">
      <c r="A107" s="125">
        <v>106</v>
      </c>
      <c r="B107" s="125">
        <v>106</v>
      </c>
      <c r="C107" s="125" t="s">
        <v>405</v>
      </c>
      <c r="D107" s="125" t="s">
        <v>207</v>
      </c>
      <c r="E107" s="125" t="s">
        <v>207</v>
      </c>
      <c r="F107" s="125" t="s">
        <v>406</v>
      </c>
      <c r="G107" s="125" t="s">
        <v>407</v>
      </c>
      <c r="H107" s="125" t="s">
        <v>184</v>
      </c>
      <c r="I107" s="123">
        <v>38000</v>
      </c>
      <c r="J107" s="123">
        <v>38000</v>
      </c>
      <c r="K107" s="125" t="s">
        <v>190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  <c r="X107" s="151">
        <v>3.45</v>
      </c>
      <c r="Y107" s="150">
        <v>417.34492753623186</v>
      </c>
    </row>
    <row r="108" spans="1:25">
      <c r="A108" s="125">
        <v>107</v>
      </c>
      <c r="B108" s="125">
        <v>107</v>
      </c>
      <c r="C108" s="125" t="s">
        <v>408</v>
      </c>
      <c r="D108" s="125" t="s">
        <v>207</v>
      </c>
      <c r="E108" s="125" t="s">
        <v>207</v>
      </c>
      <c r="F108" s="125" t="s">
        <v>403</v>
      </c>
      <c r="G108" s="125" t="s">
        <v>404</v>
      </c>
      <c r="H108" s="125" t="s">
        <v>184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  <c r="X108" s="151">
        <v>3.45</v>
      </c>
      <c r="Y108" s="150">
        <v>182.28115942028987</v>
      </c>
    </row>
    <row r="109" spans="1:25">
      <c r="A109" s="125">
        <v>108</v>
      </c>
      <c r="B109" s="125">
        <v>108</v>
      </c>
      <c r="C109" s="125" t="s">
        <v>409</v>
      </c>
      <c r="D109" s="125" t="s">
        <v>181</v>
      </c>
      <c r="E109" s="125" t="s">
        <v>181</v>
      </c>
      <c r="F109" s="125" t="s">
        <v>290</v>
      </c>
      <c r="G109" s="125" t="s">
        <v>291</v>
      </c>
      <c r="H109" s="125" t="s">
        <v>184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  <c r="X109" s="151">
        <v>3.45</v>
      </c>
      <c r="Y109" s="150">
        <v>223.0173913043478</v>
      </c>
    </row>
    <row r="110" spans="1:25">
      <c r="A110" s="125">
        <v>109</v>
      </c>
      <c r="B110" s="125">
        <v>109</v>
      </c>
      <c r="C110" s="125" t="s">
        <v>410</v>
      </c>
      <c r="D110" s="125" t="s">
        <v>220</v>
      </c>
      <c r="E110" s="125" t="s">
        <v>220</v>
      </c>
      <c r="F110" s="125" t="s">
        <v>411</v>
      </c>
      <c r="G110" s="125" t="s">
        <v>412</v>
      </c>
      <c r="H110" s="125" t="s">
        <v>184</v>
      </c>
      <c r="I110" s="123">
        <v>38000</v>
      </c>
      <c r="J110" s="125" t="s">
        <v>190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  <c r="X110" s="151">
        <v>3.45</v>
      </c>
      <c r="Y110" s="150">
        <v>202.64927536231883</v>
      </c>
    </row>
    <row r="111" spans="1:25">
      <c r="A111" s="125">
        <v>110</v>
      </c>
      <c r="B111" s="125">
        <v>110</v>
      </c>
      <c r="C111" s="125" t="s">
        <v>413</v>
      </c>
      <c r="D111" s="125" t="s">
        <v>220</v>
      </c>
      <c r="E111" s="125" t="s">
        <v>220</v>
      </c>
      <c r="F111" s="125" t="s">
        <v>411</v>
      </c>
      <c r="G111" s="125" t="s">
        <v>412</v>
      </c>
      <c r="H111" s="125" t="s">
        <v>184</v>
      </c>
      <c r="I111" s="123">
        <v>38000</v>
      </c>
      <c r="J111" s="125" t="s">
        <v>190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  <c r="X111" s="151">
        <v>3.45</v>
      </c>
      <c r="Y111" s="150">
        <v>182.28115942028987</v>
      </c>
    </row>
    <row r="112" spans="1:25">
      <c r="A112" s="125">
        <v>111</v>
      </c>
      <c r="B112" s="125">
        <v>111</v>
      </c>
      <c r="C112" s="125" t="s">
        <v>414</v>
      </c>
      <c r="D112" s="125" t="s">
        <v>415</v>
      </c>
      <c r="E112" s="125" t="s">
        <v>415</v>
      </c>
      <c r="F112" s="125" t="s">
        <v>416</v>
      </c>
      <c r="G112" s="125" t="s">
        <v>417</v>
      </c>
      <c r="H112" s="125" t="s">
        <v>184</v>
      </c>
      <c r="I112" s="123">
        <v>38000</v>
      </c>
      <c r="J112" s="123">
        <v>38000</v>
      </c>
      <c r="K112" s="125" t="s">
        <v>190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  <c r="X112" s="151">
        <v>3.45</v>
      </c>
      <c r="Y112" s="150">
        <v>161.91304347826085</v>
      </c>
    </row>
    <row r="113" spans="1:25">
      <c r="A113" s="125">
        <v>112</v>
      </c>
      <c r="B113" s="125">
        <v>112</v>
      </c>
      <c r="C113" s="125" t="s">
        <v>418</v>
      </c>
      <c r="D113" s="125" t="s">
        <v>192</v>
      </c>
      <c r="E113" s="125" t="s">
        <v>192</v>
      </c>
      <c r="F113" s="125" t="s">
        <v>373</v>
      </c>
      <c r="G113" s="125" t="s">
        <v>374</v>
      </c>
      <c r="H113" s="125" t="s">
        <v>204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  <c r="X113" s="151">
        <v>3.45</v>
      </c>
      <c r="Y113" s="150">
        <v>263.75362318840581</v>
      </c>
    </row>
    <row r="114" spans="1:25">
      <c r="A114" s="125">
        <v>113</v>
      </c>
      <c r="B114" s="125">
        <v>113</v>
      </c>
      <c r="C114" s="125" t="s">
        <v>419</v>
      </c>
      <c r="D114" s="125" t="s">
        <v>192</v>
      </c>
      <c r="E114" s="125" t="s">
        <v>192</v>
      </c>
      <c r="F114" s="125" t="s">
        <v>420</v>
      </c>
      <c r="G114" s="125" t="s">
        <v>421</v>
      </c>
      <c r="H114" s="125" t="s">
        <v>184</v>
      </c>
      <c r="I114" s="123">
        <v>38000</v>
      </c>
      <c r="J114" s="123">
        <v>38000</v>
      </c>
      <c r="K114" s="125" t="s">
        <v>190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  <c r="X114" s="151">
        <v>3.45</v>
      </c>
      <c r="Y114" s="150">
        <v>486.94782608695647</v>
      </c>
    </row>
    <row r="115" spans="1:25">
      <c r="A115" s="125">
        <v>114</v>
      </c>
      <c r="B115" s="125">
        <v>114</v>
      </c>
      <c r="C115" s="125" t="s">
        <v>422</v>
      </c>
      <c r="D115" s="125" t="s">
        <v>192</v>
      </c>
      <c r="E115" s="125" t="s">
        <v>192</v>
      </c>
      <c r="F115" s="125" t="s">
        <v>423</v>
      </c>
      <c r="G115" s="125" t="s">
        <v>424</v>
      </c>
      <c r="H115" s="125" t="s">
        <v>204</v>
      </c>
      <c r="I115" s="123">
        <v>110000</v>
      </c>
      <c r="J115" s="125" t="s">
        <v>190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  <c r="X115" s="151">
        <v>6.9</v>
      </c>
      <c r="Y115" s="150">
        <v>199.9710144927536</v>
      </c>
    </row>
    <row r="116" spans="1:25">
      <c r="A116" s="125">
        <v>115</v>
      </c>
      <c r="B116" s="125">
        <v>115</v>
      </c>
      <c r="C116" s="125" t="s">
        <v>425</v>
      </c>
      <c r="D116" s="125" t="s">
        <v>254</v>
      </c>
      <c r="E116" s="125" t="s">
        <v>356</v>
      </c>
      <c r="F116" s="125" t="s">
        <v>255</v>
      </c>
      <c r="G116" s="125" t="s">
        <v>256</v>
      </c>
      <c r="H116" s="125" t="s">
        <v>204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  <c r="X116" s="151">
        <v>3.45</v>
      </c>
      <c r="Y116" s="150">
        <v>471.6724637681159</v>
      </c>
    </row>
    <row r="117" spans="1:25">
      <c r="A117" s="125">
        <v>116</v>
      </c>
      <c r="B117" s="125">
        <v>116</v>
      </c>
      <c r="C117" s="125" t="s">
        <v>426</v>
      </c>
      <c r="D117" s="125" t="s">
        <v>356</v>
      </c>
      <c r="E117" s="125" t="s">
        <v>356</v>
      </c>
      <c r="F117" s="125" t="s">
        <v>427</v>
      </c>
      <c r="G117" s="125" t="s">
        <v>428</v>
      </c>
      <c r="H117" s="125" t="s">
        <v>204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  <c r="X117" s="151">
        <v>3.45</v>
      </c>
      <c r="Y117" s="150">
        <v>578.6</v>
      </c>
    </row>
    <row r="118" spans="1:25">
      <c r="A118" s="125">
        <v>117</v>
      </c>
      <c r="B118" s="125">
        <v>117</v>
      </c>
      <c r="C118" s="125" t="s">
        <v>429</v>
      </c>
      <c r="D118" s="125" t="s">
        <v>351</v>
      </c>
      <c r="E118" s="125" t="s">
        <v>351</v>
      </c>
      <c r="F118" s="125" t="s">
        <v>430</v>
      </c>
      <c r="G118" s="125" t="s">
        <v>431</v>
      </c>
      <c r="H118" s="125" t="s">
        <v>204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  <c r="X118" s="151">
        <v>3.45</v>
      </c>
      <c r="Y118" s="150">
        <v>563.32463768115952</v>
      </c>
    </row>
    <row r="119" spans="1:25">
      <c r="A119" s="125">
        <v>118</v>
      </c>
      <c r="B119" s="125">
        <v>118</v>
      </c>
      <c r="C119" s="125" t="s">
        <v>432</v>
      </c>
      <c r="D119" s="125" t="s">
        <v>192</v>
      </c>
      <c r="E119" s="125" t="s">
        <v>192</v>
      </c>
      <c r="F119" s="125" t="s">
        <v>423</v>
      </c>
      <c r="G119" s="125" t="s">
        <v>424</v>
      </c>
      <c r="H119" s="125" t="s">
        <v>204</v>
      </c>
      <c r="I119" s="123">
        <v>110000</v>
      </c>
      <c r="J119" s="125" t="s">
        <v>190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  <c r="X119" s="151">
        <v>3.45</v>
      </c>
      <c r="Y119" s="150">
        <v>486.94782608695647</v>
      </c>
    </row>
    <row r="120" spans="1:25">
      <c r="A120" s="125">
        <v>119</v>
      </c>
      <c r="B120" s="125">
        <v>119</v>
      </c>
      <c r="C120" s="125" t="s">
        <v>433</v>
      </c>
      <c r="D120" s="125" t="s">
        <v>192</v>
      </c>
      <c r="E120" s="125" t="s">
        <v>192</v>
      </c>
      <c r="F120" s="125" t="s">
        <v>434</v>
      </c>
      <c r="G120" s="125" t="s">
        <v>435</v>
      </c>
      <c r="H120" s="125" t="s">
        <v>184</v>
      </c>
      <c r="I120" s="123">
        <v>38000</v>
      </c>
      <c r="J120" s="123">
        <v>38000</v>
      </c>
      <c r="K120" s="125" t="s">
        <v>190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  <c r="X120" s="151">
        <v>3.45</v>
      </c>
      <c r="Y120" s="150">
        <v>471.6724637681159</v>
      </c>
    </row>
    <row r="121" spans="1:25">
      <c r="A121" s="125">
        <v>120</v>
      </c>
      <c r="B121" s="125">
        <v>120</v>
      </c>
      <c r="C121" s="125" t="s">
        <v>436</v>
      </c>
      <c r="D121" s="125" t="s">
        <v>192</v>
      </c>
      <c r="E121" s="125" t="s">
        <v>192</v>
      </c>
      <c r="F121" s="125" t="s">
        <v>437</v>
      </c>
      <c r="G121" s="125" t="s">
        <v>438</v>
      </c>
      <c r="H121" s="125" t="s">
        <v>204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  <c r="X121" s="151">
        <v>3.45</v>
      </c>
      <c r="Y121" s="150">
        <v>243.38550724637682</v>
      </c>
    </row>
    <row r="122" spans="1:25">
      <c r="A122" s="125">
        <v>121</v>
      </c>
      <c r="B122" s="125">
        <v>121</v>
      </c>
      <c r="C122" s="125" t="s">
        <v>439</v>
      </c>
      <c r="D122" s="125" t="s">
        <v>192</v>
      </c>
      <c r="E122" s="125" t="s">
        <v>192</v>
      </c>
      <c r="F122" s="125" t="s">
        <v>440</v>
      </c>
      <c r="G122" s="125" t="s">
        <v>441</v>
      </c>
      <c r="H122" s="125" t="s">
        <v>204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  <c r="X122" s="151">
        <v>6.9</v>
      </c>
      <c r="Y122" s="150">
        <v>243.47391304347823</v>
      </c>
    </row>
    <row r="123" spans="1:25">
      <c r="A123" s="125">
        <v>122</v>
      </c>
      <c r="B123" s="125">
        <v>122</v>
      </c>
      <c r="C123" s="125" t="s">
        <v>442</v>
      </c>
      <c r="D123" s="125" t="s">
        <v>192</v>
      </c>
      <c r="E123" s="125" t="s">
        <v>192</v>
      </c>
      <c r="F123" s="125" t="s">
        <v>437</v>
      </c>
      <c r="G123" s="125" t="s">
        <v>438</v>
      </c>
      <c r="H123" s="125" t="s">
        <v>204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  <c r="X123" s="151">
        <v>3.45</v>
      </c>
      <c r="Y123" s="150">
        <v>548.04927536231889</v>
      </c>
    </row>
    <row r="124" spans="1:25">
      <c r="A124" s="125">
        <v>123</v>
      </c>
      <c r="B124" s="125">
        <v>123</v>
      </c>
      <c r="C124" s="125" t="s">
        <v>443</v>
      </c>
      <c r="D124" s="125" t="s">
        <v>192</v>
      </c>
      <c r="E124" s="125" t="s">
        <v>192</v>
      </c>
      <c r="F124" s="125" t="s">
        <v>373</v>
      </c>
      <c r="G124" s="125" t="s">
        <v>374</v>
      </c>
      <c r="H124" s="125" t="s">
        <v>204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  <c r="X124" s="151">
        <v>3.45</v>
      </c>
      <c r="Y124" s="150">
        <v>563.32463768115952</v>
      </c>
    </row>
    <row r="125" spans="1:25">
      <c r="A125" s="125">
        <v>124</v>
      </c>
      <c r="B125" s="125">
        <v>124</v>
      </c>
      <c r="C125" s="125" t="s">
        <v>444</v>
      </c>
      <c r="D125" s="125" t="s">
        <v>187</v>
      </c>
      <c r="E125" s="125" t="s">
        <v>187</v>
      </c>
      <c r="F125" s="125" t="s">
        <v>445</v>
      </c>
      <c r="G125" s="125" t="s">
        <v>446</v>
      </c>
      <c r="H125" s="125" t="s">
        <v>204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  <c r="X125" s="151">
        <v>3.45</v>
      </c>
      <c r="Y125" s="150">
        <v>532.77391304347827</v>
      </c>
    </row>
    <row r="126" spans="1:25">
      <c r="A126" s="125">
        <v>125</v>
      </c>
      <c r="B126" s="125">
        <v>125</v>
      </c>
      <c r="C126" s="125" t="s">
        <v>447</v>
      </c>
      <c r="D126" s="125" t="s">
        <v>187</v>
      </c>
      <c r="E126" s="125" t="s">
        <v>187</v>
      </c>
      <c r="F126" s="125" t="s">
        <v>448</v>
      </c>
      <c r="G126" s="125" t="s">
        <v>449</v>
      </c>
      <c r="H126" s="125" t="s">
        <v>204</v>
      </c>
      <c r="I126" s="123">
        <v>110000</v>
      </c>
      <c r="J126" s="125" t="s">
        <v>190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  <c r="X126" s="151">
        <v>3.45</v>
      </c>
      <c r="Y126" s="150">
        <v>563.32463768115952</v>
      </c>
    </row>
    <row r="127" spans="1:25">
      <c r="A127" s="125">
        <v>126</v>
      </c>
      <c r="B127" s="125">
        <v>126</v>
      </c>
      <c r="C127" s="125" t="s">
        <v>450</v>
      </c>
      <c r="D127" s="125" t="s">
        <v>187</v>
      </c>
      <c r="E127" s="125" t="s">
        <v>187</v>
      </c>
      <c r="F127" s="125" t="s">
        <v>451</v>
      </c>
      <c r="G127" s="125" t="s">
        <v>452</v>
      </c>
      <c r="H127" s="125" t="s">
        <v>204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  <c r="X127" s="151">
        <v>3.45</v>
      </c>
      <c r="Y127" s="150">
        <v>517.49855072463765</v>
      </c>
    </row>
    <row r="128" spans="1:25">
      <c r="A128" s="125">
        <v>127</v>
      </c>
      <c r="B128" s="125">
        <v>127</v>
      </c>
      <c r="C128" s="125" t="s">
        <v>453</v>
      </c>
      <c r="D128" s="125" t="s">
        <v>187</v>
      </c>
      <c r="E128" s="125" t="s">
        <v>187</v>
      </c>
      <c r="F128" s="125" t="s">
        <v>445</v>
      </c>
      <c r="G128" s="125" t="s">
        <v>446</v>
      </c>
      <c r="H128" s="125" t="s">
        <v>204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  <c r="X128" s="151">
        <v>3.45</v>
      </c>
      <c r="Y128" s="150">
        <v>517.49855072463765</v>
      </c>
    </row>
    <row r="129" spans="1:25">
      <c r="A129" s="125">
        <v>128</v>
      </c>
      <c r="B129" s="125">
        <v>128</v>
      </c>
      <c r="C129" s="125" t="s">
        <v>454</v>
      </c>
      <c r="D129" s="125" t="s">
        <v>455</v>
      </c>
      <c r="E129" s="125" t="s">
        <v>415</v>
      </c>
      <c r="F129" s="125" t="s">
        <v>456</v>
      </c>
      <c r="G129" s="125" t="s">
        <v>457</v>
      </c>
      <c r="H129" s="125" t="s">
        <v>184</v>
      </c>
      <c r="I129" s="123">
        <v>38000</v>
      </c>
      <c r="J129" s="123">
        <v>38000</v>
      </c>
      <c r="K129" s="125" t="s">
        <v>190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  <c r="X129" s="151">
        <v>3.45</v>
      </c>
      <c r="Y129" s="150">
        <v>517.49855072463765</v>
      </c>
    </row>
    <row r="130" spans="1:25">
      <c r="A130" s="125">
        <v>129</v>
      </c>
      <c r="B130" s="125">
        <v>129</v>
      </c>
      <c r="C130" s="125" t="s">
        <v>458</v>
      </c>
      <c r="D130" s="125" t="s">
        <v>455</v>
      </c>
      <c r="E130" s="125" t="s">
        <v>455</v>
      </c>
      <c r="F130" s="125" t="s">
        <v>459</v>
      </c>
      <c r="G130" s="125" t="s">
        <v>460</v>
      </c>
      <c r="H130" s="125" t="s">
        <v>184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  <c r="X130" s="151">
        <v>3.45</v>
      </c>
      <c r="Y130" s="150">
        <v>263.75362318840581</v>
      </c>
    </row>
    <row r="131" spans="1:25">
      <c r="A131" s="125">
        <v>130</v>
      </c>
      <c r="B131" s="125">
        <v>130</v>
      </c>
      <c r="C131" s="125" t="s">
        <v>461</v>
      </c>
      <c r="D131" s="125" t="s">
        <v>455</v>
      </c>
      <c r="E131" s="125" t="s">
        <v>455</v>
      </c>
      <c r="F131" s="125" t="s">
        <v>462</v>
      </c>
      <c r="G131" s="125" t="s">
        <v>463</v>
      </c>
      <c r="H131" s="125" t="s">
        <v>204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  <c r="X131" s="151">
        <v>3.45</v>
      </c>
      <c r="Y131" s="150">
        <v>202.64927536231883</v>
      </c>
    </row>
    <row r="132" spans="1:25">
      <c r="A132" s="125">
        <v>131</v>
      </c>
      <c r="B132" s="125">
        <v>131</v>
      </c>
      <c r="C132" s="125" t="s">
        <v>464</v>
      </c>
      <c r="D132" s="125" t="s">
        <v>415</v>
      </c>
      <c r="E132" s="125" t="s">
        <v>415</v>
      </c>
      <c r="F132" s="125" t="s">
        <v>465</v>
      </c>
      <c r="G132" s="125" t="s">
        <v>466</v>
      </c>
      <c r="H132" s="125" t="s">
        <v>184</v>
      </c>
      <c r="I132" s="123">
        <v>38000</v>
      </c>
      <c r="J132" s="123">
        <v>38000</v>
      </c>
      <c r="K132" s="125" t="s">
        <v>190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  <c r="X132" s="151">
        <v>3.45</v>
      </c>
      <c r="Y132" s="150">
        <v>563.32463768115952</v>
      </c>
    </row>
    <row r="133" spans="1:25">
      <c r="A133" s="125">
        <v>132</v>
      </c>
      <c r="B133" s="125">
        <v>132</v>
      </c>
      <c r="C133" s="125" t="s">
        <v>467</v>
      </c>
      <c r="D133" s="125" t="s">
        <v>415</v>
      </c>
      <c r="E133" s="125" t="s">
        <v>415</v>
      </c>
      <c r="F133" s="125" t="s">
        <v>468</v>
      </c>
      <c r="G133" s="125" t="s">
        <v>469</v>
      </c>
      <c r="H133" s="125" t="s">
        <v>184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  <c r="X133" s="151">
        <v>3.45</v>
      </c>
      <c r="Y133" s="150">
        <v>417.34492753623186</v>
      </c>
    </row>
    <row r="134" spans="1:25">
      <c r="A134" s="125">
        <v>133</v>
      </c>
      <c r="B134" s="125">
        <v>133</v>
      </c>
      <c r="C134" s="125" t="s">
        <v>470</v>
      </c>
      <c r="D134" s="125" t="s">
        <v>415</v>
      </c>
      <c r="E134" s="125" t="s">
        <v>415</v>
      </c>
      <c r="F134" s="125" t="s">
        <v>471</v>
      </c>
      <c r="G134" s="125" t="s">
        <v>472</v>
      </c>
      <c r="H134" s="125" t="s">
        <v>184</v>
      </c>
      <c r="I134" s="123">
        <v>38000</v>
      </c>
      <c r="J134" s="123">
        <v>38000</v>
      </c>
      <c r="K134" s="125" t="s">
        <v>190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  <c r="X134" s="151">
        <v>3.45</v>
      </c>
      <c r="Y134" s="150">
        <v>402.0695652173913</v>
      </c>
    </row>
    <row r="135" spans="1:25">
      <c r="A135" s="125">
        <v>134</v>
      </c>
      <c r="B135" s="125">
        <v>134</v>
      </c>
      <c r="C135" s="125" t="s">
        <v>473</v>
      </c>
      <c r="D135" s="125" t="s">
        <v>385</v>
      </c>
      <c r="E135" s="125" t="s">
        <v>389</v>
      </c>
      <c r="F135" s="125" t="s">
        <v>474</v>
      </c>
      <c r="G135" s="125" t="s">
        <v>475</v>
      </c>
      <c r="H135" s="125" t="s">
        <v>184</v>
      </c>
      <c r="I135" s="123">
        <v>38000</v>
      </c>
      <c r="J135" s="123">
        <v>38000</v>
      </c>
      <c r="K135" s="125" t="s">
        <v>190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  <c r="X135" s="151">
        <v>3.45</v>
      </c>
      <c r="Y135" s="150">
        <v>386.79420289855074</v>
      </c>
    </row>
    <row r="136" spans="1:25">
      <c r="A136" s="125">
        <v>135</v>
      </c>
      <c r="B136" s="125">
        <v>135</v>
      </c>
      <c r="C136" s="125" t="s">
        <v>476</v>
      </c>
      <c r="D136" s="125" t="s">
        <v>202</v>
      </c>
      <c r="E136" s="125" t="s">
        <v>202</v>
      </c>
      <c r="F136" s="125" t="s">
        <v>304</v>
      </c>
      <c r="G136" s="125" t="s">
        <v>305</v>
      </c>
      <c r="H136" s="125" t="s">
        <v>184</v>
      </c>
      <c r="I136" s="123">
        <v>38000</v>
      </c>
      <c r="J136" s="123">
        <v>38000</v>
      </c>
      <c r="K136" s="125" t="s">
        <v>190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  <c r="X136" s="151">
        <v>3.45</v>
      </c>
      <c r="Y136" s="150">
        <v>402.0695652173913</v>
      </c>
    </row>
    <row r="137" spans="1:25">
      <c r="A137" s="125">
        <v>136</v>
      </c>
      <c r="B137" s="125">
        <v>136</v>
      </c>
      <c r="C137" s="125" t="s">
        <v>477</v>
      </c>
      <c r="D137" s="125" t="s">
        <v>220</v>
      </c>
      <c r="E137" s="125" t="s">
        <v>220</v>
      </c>
      <c r="F137" s="125" t="s">
        <v>230</v>
      </c>
      <c r="G137" s="125" t="s">
        <v>231</v>
      </c>
      <c r="H137" s="125" t="s">
        <v>184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  <c r="X137" s="151">
        <v>3.45</v>
      </c>
      <c r="Y137" s="150">
        <v>493.72173913043474</v>
      </c>
    </row>
    <row r="138" spans="1:25">
      <c r="A138" s="125">
        <v>137</v>
      </c>
      <c r="B138" s="125">
        <v>137</v>
      </c>
      <c r="C138" s="125" t="s">
        <v>478</v>
      </c>
      <c r="D138" s="125" t="s">
        <v>220</v>
      </c>
      <c r="E138" s="125" t="s">
        <v>220</v>
      </c>
      <c r="F138" s="125" t="s">
        <v>230</v>
      </c>
      <c r="G138" s="125" t="s">
        <v>231</v>
      </c>
      <c r="H138" s="125" t="s">
        <v>184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  <c r="X138" s="151">
        <v>3.45</v>
      </c>
      <c r="Y138" s="150">
        <v>263.75362318840581</v>
      </c>
    </row>
    <row r="139" spans="1:25">
      <c r="A139" s="125">
        <v>138</v>
      </c>
      <c r="B139" s="125">
        <v>138</v>
      </c>
      <c r="C139" s="125" t="s">
        <v>479</v>
      </c>
      <c r="D139" s="125" t="s">
        <v>220</v>
      </c>
      <c r="E139" s="125" t="s">
        <v>220</v>
      </c>
      <c r="F139" s="125" t="s">
        <v>230</v>
      </c>
      <c r="G139" s="125" t="s">
        <v>231</v>
      </c>
      <c r="H139" s="125" t="s">
        <v>184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  <c r="X139" s="151">
        <v>3.45</v>
      </c>
      <c r="Y139" s="150">
        <v>202.64927536231883</v>
      </c>
    </row>
    <row r="140" spans="1:25">
      <c r="A140" s="125">
        <v>139</v>
      </c>
      <c r="B140" s="125">
        <v>139</v>
      </c>
      <c r="C140" s="125" t="s">
        <v>480</v>
      </c>
      <c r="D140" s="125" t="s">
        <v>389</v>
      </c>
      <c r="E140" s="125" t="s">
        <v>389</v>
      </c>
      <c r="F140" s="125" t="s">
        <v>481</v>
      </c>
      <c r="G140" s="125" t="s">
        <v>482</v>
      </c>
      <c r="H140" s="125" t="s">
        <v>184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  <c r="X140" s="151">
        <v>3.45</v>
      </c>
      <c r="Y140" s="150">
        <v>417.34492753623186</v>
      </c>
    </row>
    <row r="141" spans="1:25">
      <c r="A141" s="125">
        <v>140</v>
      </c>
      <c r="B141" s="125">
        <v>140</v>
      </c>
      <c r="C141" s="125" t="s">
        <v>483</v>
      </c>
      <c r="D141" s="125" t="s">
        <v>220</v>
      </c>
      <c r="E141" s="125" t="s">
        <v>220</v>
      </c>
      <c r="F141" s="125" t="s">
        <v>484</v>
      </c>
      <c r="G141" s="125" t="s">
        <v>485</v>
      </c>
      <c r="H141" s="125" t="s">
        <v>184</v>
      </c>
      <c r="I141" s="123">
        <v>38000</v>
      </c>
      <c r="J141" s="123">
        <v>38000</v>
      </c>
      <c r="K141" s="125" t="s">
        <v>190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  <c r="X141" s="151">
        <v>3.45</v>
      </c>
      <c r="Y141" s="150">
        <v>243.38550724637682</v>
      </c>
    </row>
    <row r="142" spans="1:25">
      <c r="A142" s="125">
        <v>141</v>
      </c>
      <c r="B142" s="125">
        <v>141</v>
      </c>
      <c r="C142" s="125" t="s">
        <v>486</v>
      </c>
      <c r="D142" s="125" t="s">
        <v>220</v>
      </c>
      <c r="E142" s="125" t="s">
        <v>220</v>
      </c>
      <c r="F142" s="125" t="s">
        <v>411</v>
      </c>
      <c r="G142" s="125" t="s">
        <v>412</v>
      </c>
      <c r="H142" s="125" t="s">
        <v>184</v>
      </c>
      <c r="I142" s="123">
        <v>38000</v>
      </c>
      <c r="J142" s="125" t="s">
        <v>190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  <c r="X142" s="151">
        <v>3.45</v>
      </c>
      <c r="Y142" s="150">
        <v>554.82318840579717</v>
      </c>
    </row>
    <row r="143" spans="1:25">
      <c r="A143" s="125">
        <v>142</v>
      </c>
      <c r="B143" s="125">
        <v>142</v>
      </c>
      <c r="C143" s="125" t="s">
        <v>487</v>
      </c>
      <c r="D143" s="125" t="s">
        <v>220</v>
      </c>
      <c r="E143" s="125" t="s">
        <v>220</v>
      </c>
      <c r="F143" s="125" t="s">
        <v>488</v>
      </c>
      <c r="G143" s="125" t="s">
        <v>489</v>
      </c>
      <c r="H143" s="125" t="s">
        <v>184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  <c r="X143" s="151">
        <v>3.45</v>
      </c>
      <c r="Y143" s="150">
        <v>263.75362318840581</v>
      </c>
    </row>
    <row r="144" spans="1:25">
      <c r="A144" s="125">
        <v>143</v>
      </c>
      <c r="B144" s="125">
        <v>143</v>
      </c>
      <c r="C144" s="125" t="s">
        <v>490</v>
      </c>
      <c r="D144" s="125" t="s">
        <v>202</v>
      </c>
      <c r="E144" s="125" t="s">
        <v>202</v>
      </c>
      <c r="F144" s="125" t="s">
        <v>491</v>
      </c>
      <c r="G144" s="125" t="s">
        <v>492</v>
      </c>
      <c r="H144" s="125" t="s">
        <v>184</v>
      </c>
      <c r="I144" s="123">
        <v>38000</v>
      </c>
      <c r="J144" s="123">
        <v>38000</v>
      </c>
      <c r="K144" s="125" t="s">
        <v>190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  <c r="X144" s="151">
        <v>3.45</v>
      </c>
      <c r="Y144" s="150">
        <v>202.64927536231883</v>
      </c>
    </row>
    <row r="145" spans="1:25">
      <c r="A145" s="125">
        <v>144</v>
      </c>
      <c r="B145" s="125">
        <v>144</v>
      </c>
      <c r="C145" s="125" t="s">
        <v>493</v>
      </c>
      <c r="D145" s="125" t="s">
        <v>494</v>
      </c>
      <c r="E145" s="125" t="s">
        <v>494</v>
      </c>
      <c r="F145" s="125" t="s">
        <v>474</v>
      </c>
      <c r="G145" s="125" t="s">
        <v>475</v>
      </c>
      <c r="H145" s="125" t="s">
        <v>184</v>
      </c>
      <c r="I145" s="123">
        <v>38000</v>
      </c>
      <c r="J145" s="123">
        <v>38000</v>
      </c>
      <c r="K145" s="125" t="s">
        <v>190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  <c r="X145" s="151">
        <v>3.45</v>
      </c>
      <c r="Y145" s="150">
        <v>493.72173913043474</v>
      </c>
    </row>
    <row r="146" spans="1:25">
      <c r="A146" s="125">
        <v>145</v>
      </c>
      <c r="B146" s="125">
        <v>145</v>
      </c>
      <c r="C146" s="125" t="s">
        <v>495</v>
      </c>
      <c r="D146" s="125" t="s">
        <v>212</v>
      </c>
      <c r="E146" s="125" t="s">
        <v>212</v>
      </c>
      <c r="F146" s="125" t="s">
        <v>496</v>
      </c>
      <c r="G146" s="125" t="s">
        <v>497</v>
      </c>
      <c r="H146" s="125" t="s">
        <v>184</v>
      </c>
      <c r="I146" s="123">
        <v>38000</v>
      </c>
      <c r="J146" s="123">
        <v>38000</v>
      </c>
      <c r="K146" s="125" t="s">
        <v>190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  <c r="X146" s="151">
        <v>3.45</v>
      </c>
      <c r="Y146" s="150">
        <v>182.28115942028987</v>
      </c>
    </row>
    <row r="147" spans="1:25">
      <c r="A147" s="125">
        <v>146</v>
      </c>
      <c r="B147" s="125">
        <v>146</v>
      </c>
      <c r="C147" s="125" t="s">
        <v>498</v>
      </c>
      <c r="D147" s="125" t="s">
        <v>202</v>
      </c>
      <c r="E147" s="125" t="s">
        <v>202</v>
      </c>
      <c r="F147" s="125" t="s">
        <v>499</v>
      </c>
      <c r="G147" s="125" t="s">
        <v>500</v>
      </c>
      <c r="H147" s="125" t="s">
        <v>184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  <c r="X147" s="151">
        <v>3.45</v>
      </c>
      <c r="Y147" s="150">
        <v>202.64927536231883</v>
      </c>
    </row>
    <row r="148" spans="1:25">
      <c r="A148" s="125">
        <v>147</v>
      </c>
      <c r="B148" s="125">
        <v>147</v>
      </c>
      <c r="C148" s="125" t="s">
        <v>501</v>
      </c>
      <c r="D148" s="125" t="s">
        <v>212</v>
      </c>
      <c r="E148" s="125" t="s">
        <v>212</v>
      </c>
      <c r="F148" s="125" t="s">
        <v>398</v>
      </c>
      <c r="G148" s="125" t="s">
        <v>399</v>
      </c>
      <c r="H148" s="125" t="s">
        <v>184</v>
      </c>
      <c r="I148" s="123">
        <v>38000</v>
      </c>
      <c r="J148" s="123">
        <v>38000</v>
      </c>
      <c r="K148" s="125" t="s">
        <v>190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  <c r="X148" s="151">
        <v>3.45</v>
      </c>
      <c r="Y148" s="150">
        <v>402.0695652173913</v>
      </c>
    </row>
    <row r="149" spans="1:25">
      <c r="A149" s="125">
        <v>148</v>
      </c>
      <c r="B149" s="125">
        <v>148</v>
      </c>
      <c r="C149" s="125" t="s">
        <v>502</v>
      </c>
      <c r="D149" s="125" t="s">
        <v>220</v>
      </c>
      <c r="E149" s="125" t="s">
        <v>220</v>
      </c>
      <c r="F149" s="125" t="s">
        <v>503</v>
      </c>
      <c r="G149" s="125" t="s">
        <v>504</v>
      </c>
      <c r="H149" s="125" t="s">
        <v>184</v>
      </c>
      <c r="I149" s="123">
        <v>38000</v>
      </c>
      <c r="J149" s="125" t="s">
        <v>190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  <c r="X149" s="151">
        <v>3.45</v>
      </c>
      <c r="Y149" s="150">
        <v>223.0173913043478</v>
      </c>
    </row>
    <row r="150" spans="1:25">
      <c r="A150" s="125">
        <v>149</v>
      </c>
      <c r="B150" s="125">
        <v>149</v>
      </c>
      <c r="C150" s="125" t="s">
        <v>505</v>
      </c>
      <c r="D150" s="125" t="s">
        <v>181</v>
      </c>
      <c r="E150" s="125" t="s">
        <v>181</v>
      </c>
      <c r="F150" s="125" t="s">
        <v>262</v>
      </c>
      <c r="G150" s="125" t="s">
        <v>263</v>
      </c>
      <c r="H150" s="125" t="s">
        <v>184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  <c r="X150" s="151">
        <v>3.45</v>
      </c>
      <c r="Y150" s="150">
        <v>243.38550724637682</v>
      </c>
    </row>
    <row r="151" spans="1:25">
      <c r="A151" s="125">
        <v>150</v>
      </c>
      <c r="B151" s="125">
        <v>150</v>
      </c>
      <c r="C151" s="125" t="s">
        <v>506</v>
      </c>
      <c r="D151" s="125" t="s">
        <v>212</v>
      </c>
      <c r="E151" s="125" t="s">
        <v>212</v>
      </c>
      <c r="F151" s="125" t="s">
        <v>507</v>
      </c>
      <c r="G151" s="125" t="s">
        <v>508</v>
      </c>
      <c r="H151" s="125" t="s">
        <v>184</v>
      </c>
      <c r="I151" s="123">
        <v>38000</v>
      </c>
      <c r="J151" s="123">
        <v>38000</v>
      </c>
      <c r="K151" s="125" t="s">
        <v>190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  <c r="X151" s="151">
        <v>3.45</v>
      </c>
      <c r="Y151" s="150">
        <v>463.17101449275361</v>
      </c>
    </row>
    <row r="152" spans="1:25">
      <c r="A152" s="125">
        <v>151</v>
      </c>
      <c r="B152" s="125">
        <v>151</v>
      </c>
      <c r="C152" s="125" t="s">
        <v>509</v>
      </c>
      <c r="D152" s="125" t="s">
        <v>212</v>
      </c>
      <c r="E152" s="125" t="s">
        <v>212</v>
      </c>
      <c r="F152" s="125" t="s">
        <v>398</v>
      </c>
      <c r="G152" s="125" t="s">
        <v>399</v>
      </c>
      <c r="H152" s="125" t="s">
        <v>184</v>
      </c>
      <c r="I152" s="123">
        <v>38000</v>
      </c>
      <c r="J152" s="123">
        <v>38000</v>
      </c>
      <c r="K152" s="125" t="s">
        <v>190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  <c r="X152" s="151">
        <v>3.45</v>
      </c>
      <c r="Y152" s="150">
        <v>223.0173913043478</v>
      </c>
    </row>
    <row r="153" spans="1:25">
      <c r="A153" s="125">
        <v>152</v>
      </c>
      <c r="B153" s="125">
        <v>152</v>
      </c>
      <c r="C153" s="125" t="s">
        <v>510</v>
      </c>
      <c r="D153" s="125" t="s">
        <v>212</v>
      </c>
      <c r="E153" s="125" t="s">
        <v>212</v>
      </c>
      <c r="F153" s="125" t="s">
        <v>398</v>
      </c>
      <c r="G153" s="125" t="s">
        <v>399</v>
      </c>
      <c r="H153" s="125" t="s">
        <v>184</v>
      </c>
      <c r="I153" s="123">
        <v>38000</v>
      </c>
      <c r="J153" s="123">
        <v>38000</v>
      </c>
      <c r="K153" s="125" t="s">
        <v>190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  <c r="X153" s="151">
        <v>3.45</v>
      </c>
      <c r="Y153" s="150">
        <v>263.75362318840581</v>
      </c>
    </row>
    <row r="154" spans="1:25">
      <c r="A154" s="125">
        <v>153</v>
      </c>
      <c r="B154" s="125">
        <v>153</v>
      </c>
      <c r="C154" s="125" t="s">
        <v>511</v>
      </c>
      <c r="D154" s="125" t="s">
        <v>202</v>
      </c>
      <c r="E154" s="125" t="s">
        <v>202</v>
      </c>
      <c r="F154" s="125" t="s">
        <v>203</v>
      </c>
      <c r="G154" s="123"/>
      <c r="H154" s="125" t="s">
        <v>204</v>
      </c>
      <c r="I154" s="123">
        <v>110000</v>
      </c>
      <c r="J154" s="125" t="s">
        <v>205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  <c r="X154" s="151">
        <v>3.45</v>
      </c>
      <c r="Y154" s="150">
        <v>263.75362318840581</v>
      </c>
    </row>
    <row r="155" spans="1:25">
      <c r="A155" s="125">
        <v>154</v>
      </c>
      <c r="B155" s="125">
        <v>154</v>
      </c>
      <c r="C155" s="125" t="s">
        <v>512</v>
      </c>
      <c r="D155" s="125" t="s">
        <v>192</v>
      </c>
      <c r="E155" s="125" t="s">
        <v>192</v>
      </c>
      <c r="F155" s="125" t="s">
        <v>196</v>
      </c>
      <c r="G155" s="125" t="s">
        <v>197</v>
      </c>
      <c r="H155" s="125" t="s">
        <v>184</v>
      </c>
      <c r="I155" s="123">
        <v>38000</v>
      </c>
      <c r="J155" s="123">
        <v>38000</v>
      </c>
      <c r="K155" s="125" t="s">
        <v>190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  <c r="X155" s="151">
        <v>3.45</v>
      </c>
      <c r="Y155" s="150">
        <v>486.94782608695647</v>
      </c>
    </row>
    <row r="156" spans="1:25">
      <c r="A156" s="125">
        <v>155</v>
      </c>
      <c r="B156" s="125">
        <v>155</v>
      </c>
      <c r="C156" s="125" t="s">
        <v>513</v>
      </c>
      <c r="D156" s="125" t="s">
        <v>192</v>
      </c>
      <c r="E156" s="125" t="s">
        <v>192</v>
      </c>
      <c r="F156" s="125" t="s">
        <v>196</v>
      </c>
      <c r="G156" s="125" t="s">
        <v>197</v>
      </c>
      <c r="H156" s="125" t="s">
        <v>184</v>
      </c>
      <c r="I156" s="123">
        <v>38000</v>
      </c>
      <c r="J156" s="123">
        <v>38000</v>
      </c>
      <c r="K156" s="125" t="s">
        <v>190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  <c r="X156" s="151">
        <v>3.45</v>
      </c>
      <c r="Y156" s="150">
        <v>386.79420289855074</v>
      </c>
    </row>
    <row r="157" spans="1:25">
      <c r="A157" s="125">
        <v>156</v>
      </c>
      <c r="B157" s="125">
        <v>156</v>
      </c>
      <c r="C157" s="125" t="s">
        <v>514</v>
      </c>
      <c r="D157" s="125" t="s">
        <v>192</v>
      </c>
      <c r="E157" s="125" t="s">
        <v>192</v>
      </c>
      <c r="F157" s="125" t="s">
        <v>233</v>
      </c>
      <c r="G157" s="125" t="s">
        <v>234</v>
      </c>
      <c r="H157" s="125" t="s">
        <v>184</v>
      </c>
      <c r="I157" s="123">
        <v>38000</v>
      </c>
      <c r="J157" s="123">
        <v>38000</v>
      </c>
      <c r="K157" s="125" t="s">
        <v>190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  <c r="X157" s="151">
        <v>6.9</v>
      </c>
      <c r="Y157" s="150">
        <v>121.69275362318841</v>
      </c>
    </row>
    <row r="158" spans="1:25">
      <c r="A158" s="125">
        <v>157</v>
      </c>
      <c r="B158" s="125">
        <v>157</v>
      </c>
      <c r="C158" s="125" t="s">
        <v>515</v>
      </c>
      <c r="D158" s="125" t="s">
        <v>192</v>
      </c>
      <c r="E158" s="125" t="s">
        <v>192</v>
      </c>
      <c r="F158" s="125" t="s">
        <v>233</v>
      </c>
      <c r="G158" s="125" t="s">
        <v>234</v>
      </c>
      <c r="H158" s="125" t="s">
        <v>184</v>
      </c>
      <c r="I158" s="123">
        <v>38000</v>
      </c>
      <c r="J158" s="123">
        <v>38000</v>
      </c>
      <c r="K158" s="125" t="s">
        <v>190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  <c r="X158" s="151">
        <v>3.45</v>
      </c>
      <c r="Y158" s="150">
        <v>386.79420289855074</v>
      </c>
    </row>
    <row r="159" spans="1:25">
      <c r="A159" s="125">
        <v>158</v>
      </c>
      <c r="B159" s="125">
        <v>158</v>
      </c>
      <c r="C159" s="125" t="s">
        <v>516</v>
      </c>
      <c r="D159" s="125" t="s">
        <v>239</v>
      </c>
      <c r="E159" s="125" t="s">
        <v>239</v>
      </c>
      <c r="F159" s="125" t="s">
        <v>342</v>
      </c>
      <c r="G159" s="125" t="s">
        <v>343</v>
      </c>
      <c r="H159" s="125" t="s">
        <v>184</v>
      </c>
      <c r="I159" s="123">
        <v>38000</v>
      </c>
      <c r="J159" s="123">
        <v>38000</v>
      </c>
      <c r="K159" s="125" t="s">
        <v>190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  <c r="X159" s="151">
        <v>3.45</v>
      </c>
      <c r="Y159" s="150">
        <v>263.75362318840581</v>
      </c>
    </row>
    <row r="160" spans="1:25">
      <c r="A160" s="125">
        <v>159</v>
      </c>
      <c r="B160" s="125">
        <v>159</v>
      </c>
      <c r="C160" s="125" t="s">
        <v>517</v>
      </c>
      <c r="D160" s="125" t="s">
        <v>239</v>
      </c>
      <c r="E160" s="125" t="s">
        <v>239</v>
      </c>
      <c r="F160" s="125" t="s">
        <v>346</v>
      </c>
      <c r="G160" s="125" t="s">
        <v>347</v>
      </c>
      <c r="H160" s="125" t="s">
        <v>204</v>
      </c>
      <c r="I160" s="123">
        <v>110000</v>
      </c>
      <c r="J160" s="125" t="s">
        <v>190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  <c r="X160" s="151">
        <v>3.45</v>
      </c>
      <c r="Y160" s="150">
        <v>417.34492753623186</v>
      </c>
    </row>
    <row r="161" spans="1:25">
      <c r="A161" s="125">
        <v>160</v>
      </c>
      <c r="B161" s="125">
        <v>160</v>
      </c>
      <c r="C161" s="125" t="s">
        <v>518</v>
      </c>
      <c r="D161" s="125" t="s">
        <v>356</v>
      </c>
      <c r="E161" s="125" t="s">
        <v>356</v>
      </c>
      <c r="F161" s="125" t="s">
        <v>519</v>
      </c>
      <c r="G161" s="125" t="s">
        <v>520</v>
      </c>
      <c r="H161" s="125" t="s">
        <v>184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  <c r="X161" s="151">
        <v>3.45</v>
      </c>
      <c r="Y161" s="150">
        <v>609.15072463768115</v>
      </c>
    </row>
    <row r="162" spans="1:25">
      <c r="A162" s="125">
        <v>161</v>
      </c>
      <c r="B162" s="125">
        <v>161</v>
      </c>
      <c r="C162" s="125" t="s">
        <v>521</v>
      </c>
      <c r="D162" s="125" t="s">
        <v>351</v>
      </c>
      <c r="E162" s="125" t="s">
        <v>351</v>
      </c>
      <c r="F162" s="125" t="s">
        <v>522</v>
      </c>
      <c r="G162" s="125" t="s">
        <v>523</v>
      </c>
      <c r="H162" s="125" t="s">
        <v>184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  <c r="X162" s="151">
        <v>3.45</v>
      </c>
      <c r="Y162" s="150">
        <v>402.0695652173913</v>
      </c>
    </row>
    <row r="163" spans="1:25">
      <c r="A163" s="125">
        <v>162</v>
      </c>
      <c r="B163" s="125">
        <v>162</v>
      </c>
      <c r="C163" s="125" t="s">
        <v>524</v>
      </c>
      <c r="D163" s="125" t="s">
        <v>351</v>
      </c>
      <c r="E163" s="125" t="s">
        <v>351</v>
      </c>
      <c r="F163" s="125" t="s">
        <v>525</v>
      </c>
      <c r="G163" s="125" t="s">
        <v>526</v>
      </c>
      <c r="H163" s="125" t="s">
        <v>184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  <c r="X163" s="151">
        <v>3.45</v>
      </c>
      <c r="Y163" s="150">
        <v>417.34492753623186</v>
      </c>
    </row>
    <row r="164" spans="1:25">
      <c r="A164" s="125">
        <v>163</v>
      </c>
      <c r="B164" s="125">
        <v>163</v>
      </c>
      <c r="C164" s="125" t="s">
        <v>527</v>
      </c>
      <c r="D164" s="125" t="s">
        <v>239</v>
      </c>
      <c r="E164" s="125" t="s">
        <v>239</v>
      </c>
      <c r="F164" s="125" t="s">
        <v>430</v>
      </c>
      <c r="G164" s="125" t="s">
        <v>431</v>
      </c>
      <c r="H164" s="125" t="s">
        <v>204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  <c r="X164" s="151">
        <v>3.45</v>
      </c>
      <c r="Y164" s="150">
        <v>263.75362318840581</v>
      </c>
    </row>
    <row r="165" spans="1:25">
      <c r="A165" s="125">
        <v>164</v>
      </c>
      <c r="B165" s="125">
        <v>164</v>
      </c>
      <c r="C165" s="125" t="s">
        <v>528</v>
      </c>
      <c r="D165" s="125" t="s">
        <v>239</v>
      </c>
      <c r="E165" s="125" t="s">
        <v>239</v>
      </c>
      <c r="F165" s="125" t="s">
        <v>529</v>
      </c>
      <c r="G165" s="125" t="s">
        <v>530</v>
      </c>
      <c r="H165" s="125" t="s">
        <v>184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  <c r="X165" s="151">
        <v>3.45</v>
      </c>
      <c r="Y165" s="150">
        <v>532.77391304347827</v>
      </c>
    </row>
    <row r="166" spans="1:25">
      <c r="A166" s="125">
        <v>165</v>
      </c>
      <c r="B166" s="125">
        <v>165</v>
      </c>
      <c r="C166" s="125" t="s">
        <v>531</v>
      </c>
      <c r="D166" s="125" t="s">
        <v>351</v>
      </c>
      <c r="E166" s="125" t="s">
        <v>356</v>
      </c>
      <c r="F166" s="125" t="s">
        <v>357</v>
      </c>
      <c r="G166" s="125" t="s">
        <v>358</v>
      </c>
      <c r="H166" s="125" t="s">
        <v>184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  <c r="X166" s="151">
        <v>3.45</v>
      </c>
      <c r="Y166" s="150">
        <v>202.64927536231883</v>
      </c>
    </row>
    <row r="167" spans="1:25">
      <c r="A167" s="125">
        <v>166</v>
      </c>
      <c r="B167" s="125">
        <v>166</v>
      </c>
      <c r="C167" s="125" t="s">
        <v>532</v>
      </c>
      <c r="D167" s="125" t="s">
        <v>351</v>
      </c>
      <c r="E167" s="125" t="s">
        <v>356</v>
      </c>
      <c r="F167" s="125" t="s">
        <v>357</v>
      </c>
      <c r="G167" s="125" t="s">
        <v>358</v>
      </c>
      <c r="H167" s="125" t="s">
        <v>184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  <c r="X167" s="151">
        <v>3.45</v>
      </c>
      <c r="Y167" s="150">
        <v>263.75362318840581</v>
      </c>
    </row>
    <row r="168" spans="1:25">
      <c r="A168" s="125">
        <v>167</v>
      </c>
      <c r="B168" s="125">
        <v>167</v>
      </c>
      <c r="C168" s="125" t="s">
        <v>533</v>
      </c>
      <c r="D168" s="125" t="s">
        <v>356</v>
      </c>
      <c r="E168" s="125" t="s">
        <v>356</v>
      </c>
      <c r="F168" s="125" t="s">
        <v>519</v>
      </c>
      <c r="G168" s="125" t="s">
        <v>520</v>
      </c>
      <c r="H168" s="125" t="s">
        <v>184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  <c r="X168" s="151">
        <v>3.45</v>
      </c>
      <c r="Y168" s="150">
        <v>263.75362318840581</v>
      </c>
    </row>
    <row r="169" spans="1:25">
      <c r="A169" s="125">
        <v>168</v>
      </c>
      <c r="B169" s="125">
        <v>168</v>
      </c>
      <c r="C169" s="125" t="s">
        <v>534</v>
      </c>
      <c r="D169" s="125" t="s">
        <v>192</v>
      </c>
      <c r="E169" s="125" t="s">
        <v>192</v>
      </c>
      <c r="F169" s="125" t="s">
        <v>379</v>
      </c>
      <c r="G169" s="125" t="s">
        <v>380</v>
      </c>
      <c r="H169" s="125" t="s">
        <v>184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  <c r="X169" s="151">
        <v>3.45</v>
      </c>
      <c r="Y169" s="150">
        <v>182.28115942028987</v>
      </c>
    </row>
    <row r="170" spans="1:25">
      <c r="A170" s="125">
        <v>169</v>
      </c>
      <c r="B170" s="125">
        <v>169</v>
      </c>
      <c r="C170" s="125" t="s">
        <v>535</v>
      </c>
      <c r="D170" s="125" t="s">
        <v>192</v>
      </c>
      <c r="E170" s="125" t="s">
        <v>192</v>
      </c>
      <c r="F170" s="125" t="s">
        <v>536</v>
      </c>
      <c r="G170" s="125" t="s">
        <v>537</v>
      </c>
      <c r="H170" s="125" t="s">
        <v>184</v>
      </c>
      <c r="I170" s="123">
        <v>38000</v>
      </c>
      <c r="J170" s="123">
        <v>38000</v>
      </c>
      <c r="K170" s="125" t="s">
        <v>190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  <c r="X170" s="151">
        <v>3.45</v>
      </c>
      <c r="Y170" s="150">
        <v>202.64927536231883</v>
      </c>
    </row>
    <row r="171" spans="1:25">
      <c r="A171" s="125">
        <v>170</v>
      </c>
      <c r="B171" s="125">
        <v>170</v>
      </c>
      <c r="C171" s="125" t="s">
        <v>538</v>
      </c>
      <c r="D171" s="125" t="s">
        <v>192</v>
      </c>
      <c r="E171" s="125" t="s">
        <v>192</v>
      </c>
      <c r="F171" s="125" t="s">
        <v>236</v>
      </c>
      <c r="G171" s="125" t="s">
        <v>237</v>
      </c>
      <c r="H171" s="125" t="s">
        <v>184</v>
      </c>
      <c r="I171" s="123">
        <v>38000</v>
      </c>
      <c r="J171" s="125" t="s">
        <v>190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  <c r="X171" s="151">
        <v>3.45</v>
      </c>
      <c r="Y171" s="150">
        <v>223.0173913043478</v>
      </c>
    </row>
    <row r="172" spans="1:25">
      <c r="A172" s="125">
        <v>171</v>
      </c>
      <c r="B172" s="125">
        <v>171</v>
      </c>
      <c r="C172" s="125" t="s">
        <v>539</v>
      </c>
      <c r="D172" s="125" t="s">
        <v>239</v>
      </c>
      <c r="E172" s="125" t="s">
        <v>239</v>
      </c>
      <c r="F172" s="125" t="s">
        <v>334</v>
      </c>
      <c r="G172" s="125" t="s">
        <v>335</v>
      </c>
      <c r="H172" s="125" t="s">
        <v>184</v>
      </c>
      <c r="I172" s="123">
        <v>38000</v>
      </c>
      <c r="J172" s="123">
        <v>38000</v>
      </c>
      <c r="K172" s="125" t="s">
        <v>190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  <c r="X172" s="151">
        <v>3.45</v>
      </c>
      <c r="Y172" s="150">
        <v>243.38550724637682</v>
      </c>
    </row>
    <row r="173" spans="1:25">
      <c r="A173" s="125">
        <v>172</v>
      </c>
      <c r="B173" s="125">
        <v>172</v>
      </c>
      <c r="C173" s="125" t="s">
        <v>540</v>
      </c>
      <c r="D173" s="125" t="s">
        <v>254</v>
      </c>
      <c r="E173" s="125" t="s">
        <v>541</v>
      </c>
      <c r="F173" s="125" t="s">
        <v>255</v>
      </c>
      <c r="G173" s="125" t="s">
        <v>256</v>
      </c>
      <c r="H173" s="125" t="s">
        <v>204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  <c r="X173" s="151">
        <v>3.45</v>
      </c>
      <c r="Y173" s="150">
        <v>463.17101449275361</v>
      </c>
    </row>
    <row r="174" spans="1:25">
      <c r="A174" s="125">
        <v>173</v>
      </c>
      <c r="B174" s="125">
        <v>173</v>
      </c>
      <c r="C174" s="125" t="s">
        <v>542</v>
      </c>
      <c r="D174" s="125" t="s">
        <v>258</v>
      </c>
      <c r="E174" s="125" t="s">
        <v>258</v>
      </c>
      <c r="F174" s="125" t="s">
        <v>543</v>
      </c>
      <c r="G174" s="125" t="s">
        <v>544</v>
      </c>
      <c r="H174" s="125" t="s">
        <v>184</v>
      </c>
      <c r="I174" s="123">
        <v>38000</v>
      </c>
      <c r="J174" s="123">
        <v>38000</v>
      </c>
      <c r="K174" s="125" t="s">
        <v>190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  <c r="X174" s="151">
        <v>20.700000000000003</v>
      </c>
      <c r="Y174" s="150">
        <v>100.80193236714973</v>
      </c>
    </row>
    <row r="175" spans="1:25">
      <c r="A175" s="125">
        <v>174</v>
      </c>
      <c r="B175" s="125">
        <v>174</v>
      </c>
      <c r="C175" s="125" t="s">
        <v>545</v>
      </c>
      <c r="D175" s="125" t="s">
        <v>220</v>
      </c>
      <c r="E175" s="125" t="s">
        <v>220</v>
      </c>
      <c r="F175" s="125" t="s">
        <v>484</v>
      </c>
      <c r="G175" s="125" t="s">
        <v>485</v>
      </c>
      <c r="H175" s="125" t="s">
        <v>184</v>
      </c>
      <c r="I175" s="123">
        <v>38000</v>
      </c>
      <c r="J175" s="123">
        <v>38000</v>
      </c>
      <c r="K175" s="125" t="s">
        <v>190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  <c r="X175" s="151">
        <v>17.25</v>
      </c>
      <c r="Y175" s="150">
        <v>44.603478260869572</v>
      </c>
    </row>
    <row r="176" spans="1:25">
      <c r="A176" s="125">
        <v>175</v>
      </c>
      <c r="B176" s="125">
        <v>175</v>
      </c>
      <c r="C176" s="125" t="s">
        <v>546</v>
      </c>
      <c r="D176" s="125" t="s">
        <v>220</v>
      </c>
      <c r="E176" s="125" t="s">
        <v>220</v>
      </c>
      <c r="F176" s="125" t="s">
        <v>484</v>
      </c>
      <c r="G176" s="125" t="s">
        <v>485</v>
      </c>
      <c r="H176" s="125" t="s">
        <v>184</v>
      </c>
      <c r="I176" s="123">
        <v>38000</v>
      </c>
      <c r="J176" s="123">
        <v>38000</v>
      </c>
      <c r="K176" s="125" t="s">
        <v>190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  <c r="X176" s="151">
        <v>6.9</v>
      </c>
      <c r="Y176" s="150">
        <v>322.17391304347825</v>
      </c>
    </row>
    <row r="177" spans="1:25">
      <c r="A177" s="125">
        <v>176</v>
      </c>
      <c r="B177" s="125">
        <v>176</v>
      </c>
      <c r="C177" s="125" t="s">
        <v>547</v>
      </c>
      <c r="D177" s="125" t="s">
        <v>220</v>
      </c>
      <c r="E177" s="125" t="s">
        <v>181</v>
      </c>
      <c r="F177" s="125" t="s">
        <v>262</v>
      </c>
      <c r="G177" s="125" t="s">
        <v>263</v>
      </c>
      <c r="H177" s="125" t="s">
        <v>184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  <c r="X177" s="151">
        <v>3.45</v>
      </c>
      <c r="Y177" s="150">
        <v>493.72173913043474</v>
      </c>
    </row>
    <row r="178" spans="1:25">
      <c r="A178" s="142">
        <v>177</v>
      </c>
      <c r="B178" s="142">
        <v>177</v>
      </c>
      <c r="C178" s="142" t="s">
        <v>548</v>
      </c>
      <c r="D178" s="125" t="s">
        <v>220</v>
      </c>
      <c r="E178" s="125" t="s">
        <v>181</v>
      </c>
      <c r="F178" s="142" t="s">
        <v>262</v>
      </c>
      <c r="G178" s="142" t="s">
        <v>263</v>
      </c>
      <c r="H178" s="142" t="s">
        <v>184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  <c r="X178" s="151">
        <v>31.05</v>
      </c>
      <c r="Y178" s="150">
        <v>61.366505636070855</v>
      </c>
    </row>
    <row r="179" spans="1:25">
      <c r="A179" s="125">
        <v>178</v>
      </c>
      <c r="B179" s="125">
        <v>178</v>
      </c>
      <c r="C179" s="125" t="s">
        <v>549</v>
      </c>
      <c r="D179" s="125" t="s">
        <v>220</v>
      </c>
      <c r="E179" s="125" t="s">
        <v>181</v>
      </c>
      <c r="F179" s="125" t="s">
        <v>262</v>
      </c>
      <c r="G179" s="125" t="s">
        <v>263</v>
      </c>
      <c r="H179" s="125" t="s">
        <v>184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  <c r="X179" s="151">
        <v>110.4</v>
      </c>
      <c r="Y179" s="150">
        <v>29.324003623188403</v>
      </c>
    </row>
    <row r="180" spans="1:25">
      <c r="A180" s="125">
        <v>179</v>
      </c>
      <c r="B180" s="125">
        <v>179</v>
      </c>
      <c r="C180" s="125" t="s">
        <v>550</v>
      </c>
      <c r="D180" s="125" t="s">
        <v>181</v>
      </c>
      <c r="E180" s="125" t="s">
        <v>181</v>
      </c>
      <c r="F180" s="125" t="s">
        <v>262</v>
      </c>
      <c r="G180" s="125" t="s">
        <v>263</v>
      </c>
      <c r="H180" s="125" t="s">
        <v>184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  <c r="X180" s="151">
        <v>3.45</v>
      </c>
      <c r="Y180" s="150">
        <v>263.75362318840581</v>
      </c>
    </row>
    <row r="181" spans="1:25">
      <c r="A181" s="125">
        <v>180</v>
      </c>
      <c r="B181" s="125">
        <v>180</v>
      </c>
      <c r="C181" s="125" t="s">
        <v>551</v>
      </c>
      <c r="D181" s="125" t="s">
        <v>181</v>
      </c>
      <c r="E181" s="125" t="s">
        <v>181</v>
      </c>
      <c r="F181" s="125" t="s">
        <v>262</v>
      </c>
      <c r="G181" s="125" t="s">
        <v>263</v>
      </c>
      <c r="H181" s="125" t="s">
        <v>184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  <c r="X181" s="151">
        <v>10.350000000000001</v>
      </c>
      <c r="Y181" s="150">
        <v>141.98550724637678</v>
      </c>
    </row>
    <row r="182" spans="1:25">
      <c r="A182" s="125">
        <v>181</v>
      </c>
      <c r="B182" s="125">
        <v>181</v>
      </c>
      <c r="C182" s="125" t="s">
        <v>552</v>
      </c>
      <c r="D182" s="125" t="s">
        <v>220</v>
      </c>
      <c r="E182" s="125" t="s">
        <v>181</v>
      </c>
      <c r="F182" s="125" t="s">
        <v>230</v>
      </c>
      <c r="G182" s="125" t="s">
        <v>231</v>
      </c>
      <c r="H182" s="125" t="s">
        <v>184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  <c r="X182" s="151">
        <v>10.350000000000001</v>
      </c>
      <c r="Y182" s="150">
        <v>152.16908212560384</v>
      </c>
    </row>
    <row r="183" spans="1:25">
      <c r="A183" s="142">
        <v>182</v>
      </c>
      <c r="B183" s="142">
        <v>182</v>
      </c>
      <c r="C183" s="142" t="s">
        <v>553</v>
      </c>
      <c r="D183" s="125" t="s">
        <v>220</v>
      </c>
      <c r="E183" s="125" t="s">
        <v>220</v>
      </c>
      <c r="F183" s="142" t="s">
        <v>230</v>
      </c>
      <c r="G183" s="142" t="s">
        <v>231</v>
      </c>
      <c r="H183" s="142" t="s">
        <v>184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  <c r="X183" s="151">
        <v>37.950000000000003</v>
      </c>
      <c r="Y183" s="150">
        <v>35.550197628458498</v>
      </c>
    </row>
    <row r="184" spans="1:25">
      <c r="A184" s="142">
        <v>183</v>
      </c>
      <c r="B184" s="142">
        <v>183</v>
      </c>
      <c r="C184" s="142" t="s">
        <v>554</v>
      </c>
      <c r="D184" s="125" t="s">
        <v>220</v>
      </c>
      <c r="E184" s="125" t="s">
        <v>181</v>
      </c>
      <c r="F184" s="142" t="s">
        <v>230</v>
      </c>
      <c r="G184" s="142" t="s">
        <v>231</v>
      </c>
      <c r="H184" s="142" t="s">
        <v>184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  <c r="X184" s="151">
        <v>48.300000000000011</v>
      </c>
      <c r="Y184" s="150">
        <v>40.838716356107653</v>
      </c>
    </row>
    <row r="185" spans="1:25">
      <c r="A185" s="142">
        <v>184</v>
      </c>
      <c r="B185" s="142">
        <v>184</v>
      </c>
      <c r="C185" s="142" t="s">
        <v>555</v>
      </c>
      <c r="D185" s="125" t="s">
        <v>181</v>
      </c>
      <c r="E185" s="125" t="s">
        <v>181</v>
      </c>
      <c r="F185" s="142" t="s">
        <v>267</v>
      </c>
      <c r="G185" s="142" t="s">
        <v>268</v>
      </c>
      <c r="H185" s="142" t="s">
        <v>184</v>
      </c>
      <c r="I185" s="143">
        <v>38000</v>
      </c>
      <c r="J185" s="142" t="s">
        <v>190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  <c r="X185" s="151">
        <v>48.300000000000011</v>
      </c>
      <c r="Y185" s="150">
        <v>62.661697722567276</v>
      </c>
    </row>
    <row r="186" spans="1:25">
      <c r="A186" s="142">
        <v>185</v>
      </c>
      <c r="B186" s="142">
        <v>185</v>
      </c>
      <c r="C186" s="142" t="s">
        <v>556</v>
      </c>
      <c r="D186" s="125" t="s">
        <v>181</v>
      </c>
      <c r="E186" s="125" t="s">
        <v>181</v>
      </c>
      <c r="F186" s="142" t="s">
        <v>267</v>
      </c>
      <c r="G186" s="142" t="s">
        <v>268</v>
      </c>
      <c r="H186" s="142" t="s">
        <v>184</v>
      </c>
      <c r="I186" s="143">
        <v>38000</v>
      </c>
      <c r="J186" s="142" t="s">
        <v>190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  <c r="X186" s="151">
        <v>72.45</v>
      </c>
      <c r="Y186" s="150">
        <v>59.23285024154589</v>
      </c>
    </row>
    <row r="187" spans="1:25">
      <c r="A187" s="125">
        <v>186</v>
      </c>
      <c r="B187" s="125">
        <v>186</v>
      </c>
      <c r="C187" s="125" t="s">
        <v>557</v>
      </c>
      <c r="D187" s="125" t="s">
        <v>181</v>
      </c>
      <c r="E187" s="125" t="s">
        <v>181</v>
      </c>
      <c r="F187" s="125" t="s">
        <v>270</v>
      </c>
      <c r="G187" s="125" t="s">
        <v>271</v>
      </c>
      <c r="H187" s="125" t="s">
        <v>184</v>
      </c>
      <c r="I187" s="123">
        <v>38000</v>
      </c>
      <c r="J187" s="123">
        <v>38000</v>
      </c>
      <c r="K187" s="125" t="s">
        <v>190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  <c r="X187" s="151">
        <v>55.2</v>
      </c>
      <c r="Y187" s="150">
        <v>62.467028985507241</v>
      </c>
    </row>
    <row r="188" spans="1:25">
      <c r="A188" s="125">
        <v>187</v>
      </c>
      <c r="B188" s="125">
        <v>187</v>
      </c>
      <c r="C188" s="125" t="s">
        <v>558</v>
      </c>
      <c r="D188" s="125" t="s">
        <v>181</v>
      </c>
      <c r="E188" s="125" t="s">
        <v>181</v>
      </c>
      <c r="F188" s="125" t="s">
        <v>267</v>
      </c>
      <c r="G188" s="125" t="s">
        <v>268</v>
      </c>
      <c r="H188" s="125" t="s">
        <v>184</v>
      </c>
      <c r="I188" s="123">
        <v>38000</v>
      </c>
      <c r="J188" s="125" t="s">
        <v>190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  <c r="X188" s="151">
        <v>13.8</v>
      </c>
      <c r="Y188" s="150">
        <v>76.122463768115935</v>
      </c>
    </row>
    <row r="189" spans="1:25">
      <c r="A189" s="142">
        <v>188</v>
      </c>
      <c r="B189" s="142">
        <v>188</v>
      </c>
      <c r="C189" s="142" t="s">
        <v>559</v>
      </c>
      <c r="D189" s="125" t="s">
        <v>181</v>
      </c>
      <c r="E189" s="125" t="s">
        <v>181</v>
      </c>
      <c r="F189" s="142" t="s">
        <v>267</v>
      </c>
      <c r="G189" s="142" t="s">
        <v>268</v>
      </c>
      <c r="H189" s="142" t="s">
        <v>184</v>
      </c>
      <c r="I189" s="143">
        <v>38000</v>
      </c>
      <c r="J189" s="142" t="s">
        <v>190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  <c r="X189" s="151">
        <v>17.25</v>
      </c>
      <c r="Y189" s="150">
        <v>64.971594202898558</v>
      </c>
    </row>
    <row r="190" spans="1:25">
      <c r="A190" s="125">
        <v>189</v>
      </c>
      <c r="B190" s="125">
        <v>189</v>
      </c>
      <c r="C190" s="125" t="s">
        <v>560</v>
      </c>
      <c r="D190" s="125" t="s">
        <v>181</v>
      </c>
      <c r="E190" s="125" t="s">
        <v>181</v>
      </c>
      <c r="F190" s="125" t="s">
        <v>267</v>
      </c>
      <c r="G190" s="125" t="s">
        <v>268</v>
      </c>
      <c r="H190" s="125" t="s">
        <v>184</v>
      </c>
      <c r="I190" s="123">
        <v>38000</v>
      </c>
      <c r="J190" s="125" t="s">
        <v>190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  <c r="X190" s="151">
        <v>106.95</v>
      </c>
      <c r="Y190" s="150">
        <v>36.183263207106123</v>
      </c>
    </row>
    <row r="191" spans="1:25">
      <c r="A191" s="125">
        <v>190</v>
      </c>
      <c r="B191" s="125">
        <v>190</v>
      </c>
      <c r="C191" s="125" t="s">
        <v>561</v>
      </c>
      <c r="D191" s="125" t="s">
        <v>181</v>
      </c>
      <c r="E191" s="125" t="s">
        <v>181</v>
      </c>
      <c r="F191" s="125" t="s">
        <v>270</v>
      </c>
      <c r="G191" s="125" t="s">
        <v>271</v>
      </c>
      <c r="H191" s="125" t="s">
        <v>184</v>
      </c>
      <c r="I191" s="123">
        <v>38000</v>
      </c>
      <c r="J191" s="123">
        <v>38000</v>
      </c>
      <c r="K191" s="125" t="s">
        <v>190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  <c r="X191" s="151">
        <v>10.350000000000001</v>
      </c>
      <c r="Y191" s="150">
        <v>157.26086956521738</v>
      </c>
    </row>
    <row r="192" spans="1:25">
      <c r="A192" s="125">
        <v>191</v>
      </c>
      <c r="B192" s="125">
        <v>191</v>
      </c>
      <c r="C192" s="125" t="s">
        <v>562</v>
      </c>
      <c r="D192" s="125" t="s">
        <v>181</v>
      </c>
      <c r="E192" s="125" t="s">
        <v>181</v>
      </c>
      <c r="F192" s="125" t="s">
        <v>274</v>
      </c>
      <c r="G192" s="125" t="s">
        <v>275</v>
      </c>
      <c r="H192" s="125" t="s">
        <v>184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  <c r="X192" s="151">
        <v>44.85</v>
      </c>
      <c r="Y192" s="150">
        <v>42.484503901895209</v>
      </c>
    </row>
    <row r="193" spans="1:25">
      <c r="A193" s="142">
        <v>192</v>
      </c>
      <c r="B193" s="142">
        <v>192</v>
      </c>
      <c r="C193" s="142" t="s">
        <v>563</v>
      </c>
      <c r="D193" s="125" t="s">
        <v>181</v>
      </c>
      <c r="E193" s="125" t="s">
        <v>181</v>
      </c>
      <c r="F193" s="142" t="s">
        <v>274</v>
      </c>
      <c r="G193" s="142" t="s">
        <v>275</v>
      </c>
      <c r="H193" s="142" t="s">
        <v>184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  <c r="X193" s="151">
        <v>6.9</v>
      </c>
      <c r="Y193" s="150">
        <v>276.34782608695645</v>
      </c>
    </row>
    <row r="194" spans="1:25">
      <c r="A194" s="125">
        <v>193</v>
      </c>
      <c r="B194" s="125">
        <v>193</v>
      </c>
      <c r="C194" s="125" t="s">
        <v>564</v>
      </c>
      <c r="D194" s="125" t="s">
        <v>181</v>
      </c>
      <c r="E194" s="125" t="s">
        <v>181</v>
      </c>
      <c r="F194" s="125" t="s">
        <v>277</v>
      </c>
      <c r="G194" s="125" t="s">
        <v>278</v>
      </c>
      <c r="H194" s="125" t="s">
        <v>184</v>
      </c>
      <c r="I194" s="123">
        <v>38000</v>
      </c>
      <c r="J194" s="123">
        <v>38000</v>
      </c>
      <c r="K194" s="125" t="s">
        <v>190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  <c r="X194" s="151">
        <v>124.2</v>
      </c>
      <c r="Y194" s="150">
        <v>47.095491143317233</v>
      </c>
    </row>
    <row r="195" spans="1:25">
      <c r="A195" s="125">
        <v>194</v>
      </c>
      <c r="B195" s="125">
        <v>194</v>
      </c>
      <c r="C195" s="125" t="s">
        <v>565</v>
      </c>
      <c r="D195" s="125" t="s">
        <v>181</v>
      </c>
      <c r="E195" s="125" t="s">
        <v>181</v>
      </c>
      <c r="F195" s="125" t="s">
        <v>270</v>
      </c>
      <c r="G195" s="125" t="s">
        <v>271</v>
      </c>
      <c r="H195" s="125" t="s">
        <v>184</v>
      </c>
      <c r="I195" s="123">
        <v>38000</v>
      </c>
      <c r="J195" s="123">
        <v>38000</v>
      </c>
      <c r="K195" s="125" t="s">
        <v>190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  <c r="X195" s="151">
        <v>20.700000000000003</v>
      </c>
      <c r="Y195" s="150">
        <v>54.142995169082113</v>
      </c>
    </row>
    <row r="196" spans="1:25">
      <c r="A196" s="125">
        <v>195</v>
      </c>
      <c r="B196" s="125">
        <v>195</v>
      </c>
      <c r="C196" s="125" t="s">
        <v>566</v>
      </c>
      <c r="D196" s="125" t="s">
        <v>181</v>
      </c>
      <c r="E196" s="125" t="s">
        <v>181</v>
      </c>
      <c r="F196" s="125" t="s">
        <v>270</v>
      </c>
      <c r="G196" s="125" t="s">
        <v>271</v>
      </c>
      <c r="H196" s="125" t="s">
        <v>184</v>
      </c>
      <c r="I196" s="123">
        <v>38000</v>
      </c>
      <c r="J196" s="123">
        <v>38000</v>
      </c>
      <c r="K196" s="125" t="s">
        <v>190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  <c r="X196" s="151">
        <v>17.25</v>
      </c>
      <c r="Y196" s="150">
        <v>44.603478260869572</v>
      </c>
    </row>
    <row r="197" spans="1:25">
      <c r="A197" s="142">
        <v>196</v>
      </c>
      <c r="B197" s="142">
        <v>196</v>
      </c>
      <c r="C197" s="142" t="s">
        <v>567</v>
      </c>
      <c r="D197" s="125" t="s">
        <v>181</v>
      </c>
      <c r="E197" s="125" t="s">
        <v>181</v>
      </c>
      <c r="F197" s="142" t="s">
        <v>290</v>
      </c>
      <c r="G197" s="142" t="s">
        <v>291</v>
      </c>
      <c r="H197" s="142" t="s">
        <v>184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  <c r="X197" s="151">
        <v>3.45</v>
      </c>
      <c r="Y197" s="150">
        <v>263.75362318840581</v>
      </c>
    </row>
    <row r="198" spans="1:25">
      <c r="A198" s="125">
        <v>197</v>
      </c>
      <c r="B198" s="125">
        <v>197</v>
      </c>
      <c r="C198" s="125" t="s">
        <v>568</v>
      </c>
      <c r="D198" s="125" t="s">
        <v>181</v>
      </c>
      <c r="E198" s="125" t="s">
        <v>181</v>
      </c>
      <c r="F198" s="125" t="s">
        <v>569</v>
      </c>
      <c r="G198" s="125" t="s">
        <v>570</v>
      </c>
      <c r="H198" s="125" t="s">
        <v>204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  <c r="X198" s="151">
        <v>79.350000000000009</v>
      </c>
      <c r="Y198" s="150">
        <v>32.828481411468175</v>
      </c>
    </row>
    <row r="199" spans="1:25">
      <c r="A199" s="125">
        <v>198</v>
      </c>
      <c r="B199" s="125">
        <v>198</v>
      </c>
      <c r="C199" s="125" t="s">
        <v>571</v>
      </c>
      <c r="D199" s="125" t="s">
        <v>181</v>
      </c>
      <c r="E199" s="125" t="s">
        <v>181</v>
      </c>
      <c r="F199" s="125" t="s">
        <v>182</v>
      </c>
      <c r="G199" s="125" t="s">
        <v>183</v>
      </c>
      <c r="H199" s="125" t="s">
        <v>184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  <c r="X199" s="151">
        <v>13.8</v>
      </c>
      <c r="Y199" s="150">
        <v>146.11086956521737</v>
      </c>
    </row>
    <row r="200" spans="1:25">
      <c r="A200" s="142">
        <v>199</v>
      </c>
      <c r="B200" s="142">
        <v>199</v>
      </c>
      <c r="C200" s="142" t="s">
        <v>572</v>
      </c>
      <c r="D200" s="125" t="s">
        <v>181</v>
      </c>
      <c r="E200" s="125" t="s">
        <v>181</v>
      </c>
      <c r="F200" s="142" t="s">
        <v>182</v>
      </c>
      <c r="G200" s="142" t="s">
        <v>183</v>
      </c>
      <c r="H200" s="142" t="s">
        <v>184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  <c r="X200" s="151">
        <v>3.45</v>
      </c>
      <c r="Y200" s="150">
        <v>402.0695652173913</v>
      </c>
    </row>
    <row r="201" spans="1:25">
      <c r="A201" s="125">
        <v>200</v>
      </c>
      <c r="B201" s="125">
        <v>200</v>
      </c>
      <c r="C201" s="125" t="s">
        <v>573</v>
      </c>
      <c r="D201" s="125" t="s">
        <v>181</v>
      </c>
      <c r="E201" s="125" t="s">
        <v>181</v>
      </c>
      <c r="F201" s="125" t="s">
        <v>182</v>
      </c>
      <c r="G201" s="125" t="s">
        <v>183</v>
      </c>
      <c r="H201" s="125" t="s">
        <v>184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  <c r="X201" s="151">
        <v>55.2</v>
      </c>
      <c r="Y201" s="150">
        <v>51.009963768115938</v>
      </c>
    </row>
    <row r="202" spans="1:25">
      <c r="A202" s="142">
        <v>201</v>
      </c>
      <c r="B202" s="142">
        <v>201</v>
      </c>
      <c r="C202" s="142" t="s">
        <v>574</v>
      </c>
      <c r="D202" s="125" t="s">
        <v>181</v>
      </c>
      <c r="E202" s="125" t="s">
        <v>181</v>
      </c>
      <c r="F202" s="142" t="s">
        <v>267</v>
      </c>
      <c r="G202" s="142" t="s">
        <v>268</v>
      </c>
      <c r="H202" s="142" t="s">
        <v>184</v>
      </c>
      <c r="I202" s="143">
        <v>38000</v>
      </c>
      <c r="J202" s="142" t="s">
        <v>190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  <c r="X202" s="151">
        <v>6.9</v>
      </c>
      <c r="Y202" s="150">
        <v>111.5086956521739</v>
      </c>
    </row>
    <row r="203" spans="1:25">
      <c r="A203" s="125">
        <v>202</v>
      </c>
      <c r="B203" s="125">
        <v>202</v>
      </c>
      <c r="C203" s="125" t="s">
        <v>575</v>
      </c>
      <c r="D203" s="125" t="s">
        <v>181</v>
      </c>
      <c r="E203" s="125" t="s">
        <v>181</v>
      </c>
      <c r="F203" s="125" t="s">
        <v>267</v>
      </c>
      <c r="G203" s="125" t="s">
        <v>268</v>
      </c>
      <c r="H203" s="125" t="s">
        <v>184</v>
      </c>
      <c r="I203" s="123">
        <v>38000</v>
      </c>
      <c r="J203" s="125" t="s">
        <v>190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  <c r="X203" s="151">
        <v>144.9</v>
      </c>
      <c r="Y203" s="150">
        <v>29.946031746031746</v>
      </c>
    </row>
    <row r="204" spans="1:25">
      <c r="A204" s="125">
        <v>203</v>
      </c>
      <c r="B204" s="125">
        <v>203</v>
      </c>
      <c r="C204" s="125" t="s">
        <v>576</v>
      </c>
      <c r="D204" s="125" t="s">
        <v>181</v>
      </c>
      <c r="E204" s="125" t="s">
        <v>181</v>
      </c>
      <c r="F204" s="125" t="s">
        <v>274</v>
      </c>
      <c r="G204" s="125" t="s">
        <v>275</v>
      </c>
      <c r="H204" s="125" t="s">
        <v>184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  <c r="X204" s="151">
        <v>6.9</v>
      </c>
      <c r="Y204" s="150">
        <v>238.15942028985506</v>
      </c>
    </row>
    <row r="205" spans="1:25">
      <c r="A205" s="142">
        <v>204</v>
      </c>
      <c r="B205" s="142">
        <v>204</v>
      </c>
      <c r="C205" s="142" t="s">
        <v>577</v>
      </c>
      <c r="D205" s="125" t="s">
        <v>220</v>
      </c>
      <c r="E205" s="125" t="s">
        <v>181</v>
      </c>
      <c r="F205" s="142" t="s">
        <v>262</v>
      </c>
      <c r="G205" s="142" t="s">
        <v>263</v>
      </c>
      <c r="H205" s="142" t="s">
        <v>184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  <c r="X205" s="151">
        <v>10.350000000000001</v>
      </c>
      <c r="Y205" s="150">
        <v>177.62801932367148</v>
      </c>
    </row>
    <row r="206" spans="1:25">
      <c r="A206" s="125">
        <v>205</v>
      </c>
      <c r="B206" s="125">
        <v>205</v>
      </c>
      <c r="C206" s="125" t="s">
        <v>578</v>
      </c>
      <c r="D206" s="125" t="s">
        <v>181</v>
      </c>
      <c r="E206" s="125" t="s">
        <v>181</v>
      </c>
      <c r="F206" s="125" t="s">
        <v>227</v>
      </c>
      <c r="G206" s="125" t="s">
        <v>228</v>
      </c>
      <c r="H206" s="125" t="s">
        <v>184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  <c r="X206" s="151">
        <v>103.5</v>
      </c>
      <c r="Y206" s="150">
        <v>27.205314009661837</v>
      </c>
    </row>
    <row r="207" spans="1:25">
      <c r="A207" s="125">
        <v>206</v>
      </c>
      <c r="B207" s="125">
        <v>206</v>
      </c>
      <c r="C207" s="125" t="s">
        <v>579</v>
      </c>
      <c r="D207" s="125" t="s">
        <v>181</v>
      </c>
      <c r="E207" s="125" t="s">
        <v>181</v>
      </c>
      <c r="F207" s="125" t="s">
        <v>227</v>
      </c>
      <c r="G207" s="125" t="s">
        <v>228</v>
      </c>
      <c r="H207" s="125" t="s">
        <v>184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  <c r="X207" s="151">
        <v>27.6</v>
      </c>
      <c r="Y207" s="150">
        <v>25.475000000000001</v>
      </c>
    </row>
    <row r="208" spans="1:25">
      <c r="A208" s="142">
        <v>207</v>
      </c>
      <c r="B208" s="142">
        <v>207</v>
      </c>
      <c r="C208" s="142" t="s">
        <v>580</v>
      </c>
      <c r="D208" s="125" t="s">
        <v>181</v>
      </c>
      <c r="E208" s="125" t="s">
        <v>181</v>
      </c>
      <c r="F208" s="142" t="s">
        <v>227</v>
      </c>
      <c r="G208" s="142" t="s">
        <v>228</v>
      </c>
      <c r="H208" s="142" t="s">
        <v>184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  <c r="X208" s="151">
        <v>20.700000000000003</v>
      </c>
      <c r="Y208" s="150">
        <v>67.72173913043477</v>
      </c>
    </row>
    <row r="209" spans="1:25">
      <c r="A209" s="142">
        <v>208</v>
      </c>
      <c r="B209" s="142">
        <v>208</v>
      </c>
      <c r="C209" s="142" t="s">
        <v>581</v>
      </c>
      <c r="D209" s="125" t="s">
        <v>181</v>
      </c>
      <c r="E209" s="125" t="s">
        <v>181</v>
      </c>
      <c r="F209" s="142" t="s">
        <v>295</v>
      </c>
      <c r="G209" s="142" t="s">
        <v>296</v>
      </c>
      <c r="H209" s="142" t="s">
        <v>184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  <c r="X209" s="151">
        <v>127.65</v>
      </c>
      <c r="Y209" s="150">
        <v>33.992792792792791</v>
      </c>
    </row>
    <row r="210" spans="1:25">
      <c r="A210" s="142">
        <v>209</v>
      </c>
      <c r="B210" s="142">
        <v>209</v>
      </c>
      <c r="C210" s="142" t="s">
        <v>582</v>
      </c>
      <c r="D210" s="125" t="s">
        <v>181</v>
      </c>
      <c r="E210" s="125" t="s">
        <v>181</v>
      </c>
      <c r="F210" s="142" t="s">
        <v>295</v>
      </c>
      <c r="G210" s="142" t="s">
        <v>296</v>
      </c>
      <c r="H210" s="142" t="s">
        <v>184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  <c r="X210" s="151">
        <v>51.75</v>
      </c>
      <c r="Y210" s="150">
        <v>34.042512077294681</v>
      </c>
    </row>
    <row r="211" spans="1:25">
      <c r="A211" s="142">
        <v>210</v>
      </c>
      <c r="B211" s="142">
        <v>210</v>
      </c>
      <c r="C211" s="142" t="s">
        <v>583</v>
      </c>
      <c r="D211" s="125" t="s">
        <v>181</v>
      </c>
      <c r="E211" s="125" t="s">
        <v>181</v>
      </c>
      <c r="F211" s="142" t="s">
        <v>227</v>
      </c>
      <c r="G211" s="142" t="s">
        <v>228</v>
      </c>
      <c r="H211" s="142" t="s">
        <v>184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  <c r="X211" s="151">
        <v>69</v>
      </c>
      <c r="Y211" s="150">
        <v>37.752753623188411</v>
      </c>
    </row>
    <row r="212" spans="1:25">
      <c r="A212" s="142">
        <v>211</v>
      </c>
      <c r="B212" s="142">
        <v>211</v>
      </c>
      <c r="C212" s="142" t="s">
        <v>584</v>
      </c>
      <c r="D212" s="125" t="s">
        <v>181</v>
      </c>
      <c r="E212" s="125" t="s">
        <v>181</v>
      </c>
      <c r="F212" s="142" t="s">
        <v>585</v>
      </c>
      <c r="G212" s="142" t="s">
        <v>586</v>
      </c>
      <c r="H212" s="142" t="s">
        <v>184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  <c r="X212" s="151">
        <v>82.800000000000011</v>
      </c>
      <c r="Y212" s="150">
        <v>31.460628019323664</v>
      </c>
    </row>
    <row r="213" spans="1:25">
      <c r="A213" s="125">
        <v>212</v>
      </c>
      <c r="B213" s="125">
        <v>212</v>
      </c>
      <c r="C213" s="125" t="s">
        <v>587</v>
      </c>
      <c r="D213" s="125" t="s">
        <v>181</v>
      </c>
      <c r="E213" s="125" t="s">
        <v>181</v>
      </c>
      <c r="F213" s="125" t="s">
        <v>295</v>
      </c>
      <c r="G213" s="125" t="s">
        <v>296</v>
      </c>
      <c r="H213" s="125" t="s">
        <v>184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  <c r="X213" s="151">
        <v>134.55000000000001</v>
      </c>
      <c r="Y213" s="150">
        <v>35.074396135265701</v>
      </c>
    </row>
    <row r="214" spans="1:25">
      <c r="A214" s="125">
        <v>213</v>
      </c>
      <c r="B214" s="125">
        <v>213</v>
      </c>
      <c r="C214" s="125" t="s">
        <v>588</v>
      </c>
      <c r="D214" s="125" t="s">
        <v>202</v>
      </c>
      <c r="E214" s="125" t="s">
        <v>202</v>
      </c>
      <c r="F214" s="125" t="s">
        <v>304</v>
      </c>
      <c r="G214" s="125" t="s">
        <v>305</v>
      </c>
      <c r="H214" s="125" t="s">
        <v>184</v>
      </c>
      <c r="I214" s="123">
        <v>38000</v>
      </c>
      <c r="J214" s="123">
        <v>38000</v>
      </c>
      <c r="K214" s="125" t="s">
        <v>190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  <c r="X214" s="151">
        <v>34.5</v>
      </c>
      <c r="Y214" s="150">
        <v>26.205507246376811</v>
      </c>
    </row>
    <row r="215" spans="1:25">
      <c r="A215" s="125">
        <v>214</v>
      </c>
      <c r="B215" s="125">
        <v>214</v>
      </c>
      <c r="C215" s="125" t="s">
        <v>589</v>
      </c>
      <c r="D215" s="125" t="s">
        <v>202</v>
      </c>
      <c r="E215" s="125" t="s">
        <v>202</v>
      </c>
      <c r="F215" s="125" t="s">
        <v>304</v>
      </c>
      <c r="G215" s="125" t="s">
        <v>305</v>
      </c>
      <c r="H215" s="125" t="s">
        <v>184</v>
      </c>
      <c r="I215" s="123">
        <v>38000</v>
      </c>
      <c r="J215" s="123">
        <v>38000</v>
      </c>
      <c r="K215" s="125" t="s">
        <v>190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  <c r="X215" s="151">
        <v>13.8</v>
      </c>
      <c r="Y215" s="150">
        <v>137.22681159420287</v>
      </c>
    </row>
    <row r="216" spans="1:25">
      <c r="A216" s="125">
        <v>215</v>
      </c>
      <c r="B216" s="125">
        <v>215</v>
      </c>
      <c r="C216" s="125" t="s">
        <v>590</v>
      </c>
      <c r="D216" s="125" t="s">
        <v>202</v>
      </c>
      <c r="E216" s="125" t="s">
        <v>202</v>
      </c>
      <c r="F216" s="125" t="s">
        <v>491</v>
      </c>
      <c r="G216" s="125" t="s">
        <v>492</v>
      </c>
      <c r="H216" s="125" t="s">
        <v>184</v>
      </c>
      <c r="I216" s="123">
        <v>38000</v>
      </c>
      <c r="J216" s="123">
        <v>38000</v>
      </c>
      <c r="K216" s="125" t="s">
        <v>190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  <c r="X216" s="151">
        <v>31.05</v>
      </c>
      <c r="Y216" s="150">
        <v>93.615780998389681</v>
      </c>
    </row>
    <row r="217" spans="1:25">
      <c r="A217" s="125">
        <v>216</v>
      </c>
      <c r="B217" s="125">
        <v>216</v>
      </c>
      <c r="C217" s="125" t="s">
        <v>591</v>
      </c>
      <c r="D217" s="125" t="s">
        <v>202</v>
      </c>
      <c r="E217" s="125" t="s">
        <v>202</v>
      </c>
      <c r="F217" s="125" t="s">
        <v>491</v>
      </c>
      <c r="G217" s="125" t="s">
        <v>492</v>
      </c>
      <c r="H217" s="125" t="s">
        <v>184</v>
      </c>
      <c r="I217" s="123">
        <v>38000</v>
      </c>
      <c r="J217" s="123">
        <v>38000</v>
      </c>
      <c r="K217" s="125" t="s">
        <v>190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  <c r="X217" s="151">
        <v>10.350000000000001</v>
      </c>
      <c r="Y217" s="150">
        <v>192.90338164251204</v>
      </c>
    </row>
    <row r="218" spans="1:25">
      <c r="A218" s="125">
        <v>217</v>
      </c>
      <c r="B218" s="125">
        <v>217</v>
      </c>
      <c r="C218" s="125" t="s">
        <v>592</v>
      </c>
      <c r="D218" s="125" t="s">
        <v>187</v>
      </c>
      <c r="E218" s="125" t="s">
        <v>187</v>
      </c>
      <c r="F218" s="125" t="s">
        <v>188</v>
      </c>
      <c r="G218" s="125" t="s">
        <v>189</v>
      </c>
      <c r="H218" s="125" t="s">
        <v>184</v>
      </c>
      <c r="I218" s="123">
        <v>38000</v>
      </c>
      <c r="J218" s="123">
        <v>38000</v>
      </c>
      <c r="K218" s="125" t="s">
        <v>190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  <c r="X218" s="151">
        <v>3.45</v>
      </c>
      <c r="Y218" s="150">
        <v>554.82318840579717</v>
      </c>
    </row>
    <row r="219" spans="1:25">
      <c r="A219" s="125">
        <v>218</v>
      </c>
      <c r="B219" s="125">
        <v>218</v>
      </c>
      <c r="C219" s="125" t="s">
        <v>593</v>
      </c>
      <c r="D219" s="125" t="s">
        <v>187</v>
      </c>
      <c r="E219" s="125" t="s">
        <v>187</v>
      </c>
      <c r="F219" s="125" t="s">
        <v>188</v>
      </c>
      <c r="G219" s="125" t="s">
        <v>189</v>
      </c>
      <c r="H219" s="125" t="s">
        <v>184</v>
      </c>
      <c r="I219" s="123">
        <v>38000</v>
      </c>
      <c r="J219" s="123">
        <v>38000</v>
      </c>
      <c r="K219" s="125" t="s">
        <v>190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  <c r="X219" s="151">
        <v>44.85</v>
      </c>
      <c r="Y219" s="150">
        <v>42.484503901895209</v>
      </c>
    </row>
    <row r="220" spans="1:25">
      <c r="A220" s="142">
        <v>219</v>
      </c>
      <c r="B220" s="142">
        <v>219</v>
      </c>
      <c r="C220" s="142" t="s">
        <v>594</v>
      </c>
      <c r="D220" s="125" t="s">
        <v>187</v>
      </c>
      <c r="E220" s="125" t="s">
        <v>187</v>
      </c>
      <c r="F220" s="142" t="s">
        <v>307</v>
      </c>
      <c r="G220" s="142" t="s">
        <v>308</v>
      </c>
      <c r="H220" s="142" t="s">
        <v>184</v>
      </c>
      <c r="I220" s="143">
        <v>38000</v>
      </c>
      <c r="J220" s="143">
        <v>38000</v>
      </c>
      <c r="K220" s="142" t="s">
        <v>190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  <c r="X220" s="151">
        <v>24.150000000000006</v>
      </c>
      <c r="Y220" s="150">
        <v>29.114285714285707</v>
      </c>
    </row>
    <row r="221" spans="1:25">
      <c r="A221" s="125">
        <v>220</v>
      </c>
      <c r="B221" s="125">
        <v>220</v>
      </c>
      <c r="C221" s="125" t="s">
        <v>595</v>
      </c>
      <c r="D221" s="125" t="s">
        <v>187</v>
      </c>
      <c r="E221" s="125" t="s">
        <v>187</v>
      </c>
      <c r="F221" s="125" t="s">
        <v>188</v>
      </c>
      <c r="G221" s="125" t="s">
        <v>189</v>
      </c>
      <c r="H221" s="125" t="s">
        <v>184</v>
      </c>
      <c r="I221" s="123">
        <v>38000</v>
      </c>
      <c r="J221" s="123">
        <v>38000</v>
      </c>
      <c r="K221" s="125" t="s">
        <v>190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  <c r="X221" s="151">
        <v>93.15</v>
      </c>
      <c r="Y221" s="150">
        <v>25.701878690284484</v>
      </c>
    </row>
    <row r="222" spans="1:25">
      <c r="A222" s="125">
        <v>221</v>
      </c>
      <c r="B222" s="125">
        <v>221</v>
      </c>
      <c r="C222" s="125" t="s">
        <v>596</v>
      </c>
      <c r="D222" s="125" t="s">
        <v>187</v>
      </c>
      <c r="E222" s="125" t="s">
        <v>187</v>
      </c>
      <c r="F222" s="125" t="s">
        <v>307</v>
      </c>
      <c r="G222" s="125" t="s">
        <v>308</v>
      </c>
      <c r="H222" s="125" t="s">
        <v>184</v>
      </c>
      <c r="I222" s="123">
        <v>38000</v>
      </c>
      <c r="J222" s="123">
        <v>38000</v>
      </c>
      <c r="K222" s="125" t="s">
        <v>190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  <c r="X222" s="151">
        <v>10.350000000000001</v>
      </c>
      <c r="Y222" s="150">
        <v>87.917874396135261</v>
      </c>
    </row>
    <row r="223" spans="1:25">
      <c r="A223" s="142">
        <v>222</v>
      </c>
      <c r="B223" s="142">
        <v>222</v>
      </c>
      <c r="C223" s="142" t="s">
        <v>597</v>
      </c>
      <c r="D223" s="125" t="s">
        <v>187</v>
      </c>
      <c r="E223" s="125" t="s">
        <v>187</v>
      </c>
      <c r="F223" s="142" t="s">
        <v>307</v>
      </c>
      <c r="G223" s="142" t="s">
        <v>308</v>
      </c>
      <c r="H223" s="142" t="s">
        <v>184</v>
      </c>
      <c r="I223" s="143">
        <v>38000</v>
      </c>
      <c r="J223" s="143">
        <v>38000</v>
      </c>
      <c r="K223" s="142" t="s">
        <v>190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  <c r="X223" s="151">
        <v>10.350000000000001</v>
      </c>
      <c r="Y223" s="150">
        <v>147.07729468599032</v>
      </c>
    </row>
    <row r="224" spans="1:25">
      <c r="A224" s="142">
        <v>223</v>
      </c>
      <c r="B224" s="142">
        <v>223</v>
      </c>
      <c r="C224" s="142" t="s">
        <v>598</v>
      </c>
      <c r="D224" s="125" t="s">
        <v>187</v>
      </c>
      <c r="E224" s="125" t="s">
        <v>187</v>
      </c>
      <c r="F224" s="142" t="s">
        <v>307</v>
      </c>
      <c r="G224" s="142" t="s">
        <v>308</v>
      </c>
      <c r="H224" s="142" t="s">
        <v>184</v>
      </c>
      <c r="I224" s="143">
        <v>38000</v>
      </c>
      <c r="J224" s="143">
        <v>38000</v>
      </c>
      <c r="K224" s="142" t="s">
        <v>190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  <c r="X224" s="151">
        <v>148.35</v>
      </c>
      <c r="Y224" s="150">
        <v>31.811661611054941</v>
      </c>
    </row>
    <row r="225" spans="1:25">
      <c r="A225" s="142">
        <v>224</v>
      </c>
      <c r="B225" s="142">
        <v>224</v>
      </c>
      <c r="C225" s="142" t="s">
        <v>599</v>
      </c>
      <c r="D225" s="125" t="s">
        <v>239</v>
      </c>
      <c r="E225" s="125" t="s">
        <v>187</v>
      </c>
      <c r="F225" s="142" t="s">
        <v>600</v>
      </c>
      <c r="G225" s="142" t="s">
        <v>601</v>
      </c>
      <c r="H225" s="142" t="s">
        <v>184</v>
      </c>
      <c r="I225" s="143">
        <v>38000</v>
      </c>
      <c r="J225" s="143">
        <v>38000</v>
      </c>
      <c r="K225" s="142" t="s">
        <v>190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  <c r="X225" s="151">
        <v>51.75</v>
      </c>
      <c r="Y225" s="150">
        <v>74.778743961352646</v>
      </c>
    </row>
    <row r="226" spans="1:25">
      <c r="A226" s="125">
        <v>225</v>
      </c>
      <c r="B226" s="125">
        <v>225</v>
      </c>
      <c r="C226" s="125" t="s">
        <v>602</v>
      </c>
      <c r="D226" s="125" t="s">
        <v>239</v>
      </c>
      <c r="E226" s="125" t="s">
        <v>187</v>
      </c>
      <c r="F226" s="125" t="s">
        <v>307</v>
      </c>
      <c r="G226" s="125" t="s">
        <v>308</v>
      </c>
      <c r="H226" s="125" t="s">
        <v>184</v>
      </c>
      <c r="I226" s="123">
        <v>38000</v>
      </c>
      <c r="J226" s="123">
        <v>38000</v>
      </c>
      <c r="K226" s="125" t="s">
        <v>190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  <c r="X226" s="151">
        <v>169.05</v>
      </c>
      <c r="Y226" s="150">
        <v>92.53569949719018</v>
      </c>
    </row>
    <row r="227" spans="1:25">
      <c r="A227" s="142">
        <v>226</v>
      </c>
      <c r="B227" s="142">
        <v>226</v>
      </c>
      <c r="C227" s="142" t="s">
        <v>603</v>
      </c>
      <c r="D227" s="125" t="s">
        <v>187</v>
      </c>
      <c r="E227" s="125" t="s">
        <v>187</v>
      </c>
      <c r="F227" s="142" t="s">
        <v>307</v>
      </c>
      <c r="G227" s="142" t="s">
        <v>308</v>
      </c>
      <c r="H227" s="142" t="s">
        <v>184</v>
      </c>
      <c r="I227" s="143">
        <v>38000</v>
      </c>
      <c r="J227" s="143">
        <v>38000</v>
      </c>
      <c r="K227" s="142" t="s">
        <v>190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  <c r="X227" s="151">
        <v>17.25</v>
      </c>
      <c r="Y227" s="150">
        <v>97.560579710144921</v>
      </c>
    </row>
    <row r="228" spans="1:25">
      <c r="A228" s="125">
        <v>227</v>
      </c>
      <c r="B228" s="125">
        <v>227</v>
      </c>
      <c r="C228" s="125" t="s">
        <v>604</v>
      </c>
      <c r="D228" s="125" t="s">
        <v>187</v>
      </c>
      <c r="E228" s="125" t="s">
        <v>187</v>
      </c>
      <c r="F228" s="125" t="s">
        <v>600</v>
      </c>
      <c r="G228" s="125" t="s">
        <v>601</v>
      </c>
      <c r="H228" s="125" t="s">
        <v>184</v>
      </c>
      <c r="I228" s="123">
        <v>38000</v>
      </c>
      <c r="J228" s="123">
        <v>38000</v>
      </c>
      <c r="K228" s="125" t="s">
        <v>190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  <c r="X228" s="151">
        <v>82.800000000000011</v>
      </c>
      <c r="Y228" s="150">
        <v>54.374758454106278</v>
      </c>
    </row>
    <row r="229" spans="1:25">
      <c r="A229" s="142">
        <v>228</v>
      </c>
      <c r="B229" s="142">
        <v>228</v>
      </c>
      <c r="C229" s="142" t="s">
        <v>605</v>
      </c>
      <c r="D229" s="125" t="s">
        <v>239</v>
      </c>
      <c r="E229" s="125" t="s">
        <v>239</v>
      </c>
      <c r="F229" s="142" t="s">
        <v>314</v>
      </c>
      <c r="G229" s="142" t="s">
        <v>315</v>
      </c>
      <c r="H229" s="142" t="s">
        <v>184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  <c r="X229" s="151">
        <v>13.8</v>
      </c>
      <c r="Y229" s="150">
        <v>106.67463768115941</v>
      </c>
    </row>
    <row r="230" spans="1:25">
      <c r="A230" s="142">
        <v>229</v>
      </c>
      <c r="B230" s="142">
        <v>229</v>
      </c>
      <c r="C230" s="142" t="s">
        <v>606</v>
      </c>
      <c r="D230" s="125" t="s">
        <v>239</v>
      </c>
      <c r="E230" s="125" t="s">
        <v>239</v>
      </c>
      <c r="F230" s="142" t="s">
        <v>314</v>
      </c>
      <c r="G230" s="142" t="s">
        <v>315</v>
      </c>
      <c r="H230" s="142" t="s">
        <v>184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  <c r="X230" s="151">
        <v>106.95</v>
      </c>
      <c r="Y230" s="150">
        <v>44.06769518466573</v>
      </c>
    </row>
    <row r="231" spans="1:25">
      <c r="A231" s="125">
        <v>230</v>
      </c>
      <c r="B231" s="125">
        <v>230</v>
      </c>
      <c r="C231" s="125" t="s">
        <v>607</v>
      </c>
      <c r="D231" s="125" t="s">
        <v>187</v>
      </c>
      <c r="E231" s="125" t="s">
        <v>187</v>
      </c>
      <c r="F231" s="125" t="s">
        <v>317</v>
      </c>
      <c r="G231" s="125" t="s">
        <v>318</v>
      </c>
      <c r="H231" s="125" t="s">
        <v>184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  <c r="X231" s="151">
        <v>69</v>
      </c>
      <c r="Y231" s="150">
        <v>56.084057971014495</v>
      </c>
    </row>
    <row r="232" spans="1:25">
      <c r="A232" s="125">
        <v>231</v>
      </c>
      <c r="B232" s="125">
        <v>231</v>
      </c>
      <c r="C232" s="125" t="s">
        <v>608</v>
      </c>
      <c r="D232" s="125" t="s">
        <v>187</v>
      </c>
      <c r="E232" s="125" t="s">
        <v>187</v>
      </c>
      <c r="F232" s="125" t="s">
        <v>445</v>
      </c>
      <c r="G232" s="125" t="s">
        <v>446</v>
      </c>
      <c r="H232" s="125" t="s">
        <v>204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  <c r="X232" s="151">
        <v>17.25</v>
      </c>
      <c r="Y232" s="150">
        <v>64.971594202898558</v>
      </c>
    </row>
    <row r="233" spans="1:25">
      <c r="A233" s="125">
        <v>232</v>
      </c>
      <c r="B233" s="125">
        <v>232</v>
      </c>
      <c r="C233" s="125" t="s">
        <v>609</v>
      </c>
      <c r="D233" s="125" t="s">
        <v>187</v>
      </c>
      <c r="E233" s="125" t="s">
        <v>187</v>
      </c>
      <c r="F233" s="125" t="s">
        <v>188</v>
      </c>
      <c r="G233" s="125" t="s">
        <v>189</v>
      </c>
      <c r="H233" s="125" t="s">
        <v>184</v>
      </c>
      <c r="I233" s="123">
        <v>38000</v>
      </c>
      <c r="J233" s="123">
        <v>38000</v>
      </c>
      <c r="K233" s="125" t="s">
        <v>190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  <c r="X233" s="151">
        <v>10.350000000000001</v>
      </c>
      <c r="Y233" s="150">
        <v>203.0502415458937</v>
      </c>
    </row>
    <row r="234" spans="1:25">
      <c r="A234" s="125">
        <v>233</v>
      </c>
      <c r="B234" s="125">
        <v>233</v>
      </c>
      <c r="C234" s="125" t="s">
        <v>610</v>
      </c>
      <c r="D234" s="125" t="s">
        <v>187</v>
      </c>
      <c r="E234" s="125" t="s">
        <v>187</v>
      </c>
      <c r="F234" s="125" t="s">
        <v>188</v>
      </c>
      <c r="G234" s="125" t="s">
        <v>189</v>
      </c>
      <c r="H234" s="125" t="s">
        <v>184</v>
      </c>
      <c r="I234" s="123">
        <v>38000</v>
      </c>
      <c r="J234" s="123">
        <v>38000</v>
      </c>
      <c r="K234" s="125" t="s">
        <v>190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  <c r="X234" s="151">
        <v>13.8</v>
      </c>
      <c r="Y234" s="150">
        <v>65.938405797101453</v>
      </c>
    </row>
    <row r="235" spans="1:25">
      <c r="A235" s="125">
        <v>234</v>
      </c>
      <c r="B235" s="125">
        <v>234</v>
      </c>
      <c r="C235" s="125" t="s">
        <v>611</v>
      </c>
      <c r="D235" s="125" t="s">
        <v>239</v>
      </c>
      <c r="E235" s="125" t="s">
        <v>239</v>
      </c>
      <c r="F235" s="125" t="s">
        <v>321</v>
      </c>
      <c r="G235" s="125" t="s">
        <v>322</v>
      </c>
      <c r="H235" s="125" t="s">
        <v>204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  <c r="X235" s="151">
        <v>31.05</v>
      </c>
      <c r="Y235" s="150">
        <v>39.866988727858292</v>
      </c>
    </row>
    <row r="236" spans="1:25">
      <c r="A236" s="142">
        <v>235</v>
      </c>
      <c r="B236" s="142">
        <v>235</v>
      </c>
      <c r="C236" s="142" t="s">
        <v>612</v>
      </c>
      <c r="D236" s="125" t="s">
        <v>239</v>
      </c>
      <c r="E236" s="125" t="s">
        <v>239</v>
      </c>
      <c r="F236" s="142" t="s">
        <v>314</v>
      </c>
      <c r="G236" s="142" t="s">
        <v>315</v>
      </c>
      <c r="H236" s="142" t="s">
        <v>184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  <c r="X236" s="151">
        <v>31.05</v>
      </c>
      <c r="Y236" s="150">
        <v>152.50724637681159</v>
      </c>
    </row>
    <row r="237" spans="1:25">
      <c r="A237" s="125">
        <v>236</v>
      </c>
      <c r="B237" s="125">
        <v>236</v>
      </c>
      <c r="C237" s="125" t="s">
        <v>613</v>
      </c>
      <c r="D237" s="125" t="s">
        <v>239</v>
      </c>
      <c r="E237" s="125" t="s">
        <v>239</v>
      </c>
      <c r="F237" s="125" t="s">
        <v>314</v>
      </c>
      <c r="G237" s="125" t="s">
        <v>315</v>
      </c>
      <c r="H237" s="125" t="s">
        <v>184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  <c r="X237" s="151">
        <v>151.80000000000001</v>
      </c>
      <c r="Y237" s="150">
        <v>51.525559947299072</v>
      </c>
    </row>
    <row r="238" spans="1:25">
      <c r="A238" s="125">
        <v>237</v>
      </c>
      <c r="B238" s="125">
        <v>237</v>
      </c>
      <c r="C238" s="125" t="s">
        <v>614</v>
      </c>
      <c r="D238" s="125" t="s">
        <v>239</v>
      </c>
      <c r="E238" s="125" t="s">
        <v>239</v>
      </c>
      <c r="F238" s="125" t="s">
        <v>314</v>
      </c>
      <c r="G238" s="125" t="s">
        <v>315</v>
      </c>
      <c r="H238" s="125" t="s">
        <v>184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  <c r="X238" s="151">
        <v>31.05</v>
      </c>
      <c r="Y238" s="150">
        <v>72.11626409017714</v>
      </c>
    </row>
    <row r="239" spans="1:25">
      <c r="A239" s="125">
        <v>238</v>
      </c>
      <c r="B239" s="125">
        <v>238</v>
      </c>
      <c r="C239" s="125" t="s">
        <v>615</v>
      </c>
      <c r="D239" s="125" t="s">
        <v>239</v>
      </c>
      <c r="E239" s="125" t="s">
        <v>239</v>
      </c>
      <c r="F239" s="125" t="s">
        <v>321</v>
      </c>
      <c r="G239" s="125" t="s">
        <v>322</v>
      </c>
      <c r="H239" s="125" t="s">
        <v>204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  <c r="X239" s="151">
        <v>20.700000000000003</v>
      </c>
      <c r="Y239" s="150">
        <v>57.537681159420281</v>
      </c>
    </row>
    <row r="240" spans="1:25">
      <c r="A240" s="125">
        <v>239</v>
      </c>
      <c r="B240" s="125">
        <v>239</v>
      </c>
      <c r="C240" s="125" t="s">
        <v>616</v>
      </c>
      <c r="D240" s="125" t="s">
        <v>239</v>
      </c>
      <c r="E240" s="125" t="s">
        <v>239</v>
      </c>
      <c r="F240" s="125" t="s">
        <v>321</v>
      </c>
      <c r="G240" s="125" t="s">
        <v>322</v>
      </c>
      <c r="H240" s="125" t="s">
        <v>204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  <c r="X240" s="151">
        <v>51.75</v>
      </c>
      <c r="Y240" s="150">
        <v>66.631497584541066</v>
      </c>
    </row>
    <row r="241" spans="1:25">
      <c r="A241" s="125">
        <v>240</v>
      </c>
      <c r="B241" s="125">
        <v>240</v>
      </c>
      <c r="C241" s="125" t="s">
        <v>617</v>
      </c>
      <c r="D241" s="125" t="s">
        <v>239</v>
      </c>
      <c r="E241" s="125" t="s">
        <v>239</v>
      </c>
      <c r="F241" s="125" t="s">
        <v>321</v>
      </c>
      <c r="G241" s="125" t="s">
        <v>322</v>
      </c>
      <c r="H241" s="125" t="s">
        <v>204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  <c r="X241" s="151">
        <v>6.9</v>
      </c>
      <c r="Y241" s="150">
        <v>426.77826086956514</v>
      </c>
    </row>
    <row r="242" spans="1:25">
      <c r="A242" s="125">
        <v>241</v>
      </c>
      <c r="B242" s="125">
        <v>241</v>
      </c>
      <c r="C242" s="125" t="s">
        <v>618</v>
      </c>
      <c r="D242" s="125" t="s">
        <v>187</v>
      </c>
      <c r="E242" s="125" t="s">
        <v>187</v>
      </c>
      <c r="F242" s="125" t="s">
        <v>188</v>
      </c>
      <c r="G242" s="125" t="s">
        <v>189</v>
      </c>
      <c r="H242" s="125" t="s">
        <v>184</v>
      </c>
      <c r="I242" s="123">
        <v>38000</v>
      </c>
      <c r="J242" s="123">
        <v>38000</v>
      </c>
      <c r="K242" s="125" t="s">
        <v>190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  <c r="X242" s="151">
        <v>127.65</v>
      </c>
      <c r="Y242" s="150">
        <v>79.299804151978066</v>
      </c>
    </row>
    <row r="243" spans="1:25">
      <c r="A243" s="142">
        <v>242</v>
      </c>
      <c r="B243" s="142">
        <v>242</v>
      </c>
      <c r="C243" s="142" t="s">
        <v>619</v>
      </c>
      <c r="D243" s="125" t="s">
        <v>187</v>
      </c>
      <c r="E243" s="125" t="s">
        <v>187</v>
      </c>
      <c r="F243" s="142" t="s">
        <v>307</v>
      </c>
      <c r="G243" s="142" t="s">
        <v>308</v>
      </c>
      <c r="H243" s="142" t="s">
        <v>184</v>
      </c>
      <c r="I243" s="143">
        <v>38000</v>
      </c>
      <c r="J243" s="143">
        <v>38000</v>
      </c>
      <c r="K243" s="142" t="s">
        <v>190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  <c r="X243" s="151">
        <v>17.25</v>
      </c>
      <c r="Y243" s="150">
        <v>64.971594202898558</v>
      </c>
    </row>
    <row r="244" spans="1:25">
      <c r="A244" s="142">
        <v>243</v>
      </c>
      <c r="B244" s="142">
        <v>243</v>
      </c>
      <c r="C244" s="142" t="s">
        <v>620</v>
      </c>
      <c r="D244" s="125" t="s">
        <v>239</v>
      </c>
      <c r="E244" s="125" t="s">
        <v>239</v>
      </c>
      <c r="F244" s="142" t="s">
        <v>240</v>
      </c>
      <c r="G244" s="142" t="s">
        <v>241</v>
      </c>
      <c r="H244" s="142" t="s">
        <v>184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  <c r="X244" s="151">
        <v>86.25</v>
      </c>
      <c r="Y244" s="150">
        <v>37.534724637681165</v>
      </c>
    </row>
    <row r="245" spans="1:25">
      <c r="A245" s="125">
        <v>244</v>
      </c>
      <c r="B245" s="125">
        <v>244</v>
      </c>
      <c r="C245" s="125" t="s">
        <v>621</v>
      </c>
      <c r="D245" s="125" t="s">
        <v>239</v>
      </c>
      <c r="E245" s="125" t="s">
        <v>239</v>
      </c>
      <c r="F245" s="125" t="s">
        <v>240</v>
      </c>
      <c r="G245" s="125" t="s">
        <v>241</v>
      </c>
      <c r="H245" s="125" t="s">
        <v>184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  <c r="X245" s="151">
        <v>120.75</v>
      </c>
      <c r="Y245" s="150">
        <v>18.081325051759833</v>
      </c>
    </row>
    <row r="246" spans="1:25">
      <c r="A246" s="125">
        <v>245</v>
      </c>
      <c r="B246" s="125">
        <v>245</v>
      </c>
      <c r="C246" s="125" t="s">
        <v>622</v>
      </c>
      <c r="D246" s="125" t="s">
        <v>239</v>
      </c>
      <c r="E246" s="125" t="s">
        <v>239</v>
      </c>
      <c r="F246" s="125" t="s">
        <v>328</v>
      </c>
      <c r="G246" s="125" t="s">
        <v>329</v>
      </c>
      <c r="H246" s="125" t="s">
        <v>184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  <c r="X246" s="151">
        <v>20.700000000000003</v>
      </c>
      <c r="Y246" s="150">
        <v>26.985507246376805</v>
      </c>
    </row>
    <row r="247" spans="1:25">
      <c r="A247" s="142">
        <v>246</v>
      </c>
      <c r="B247" s="142">
        <v>246</v>
      </c>
      <c r="C247" s="142" t="s">
        <v>623</v>
      </c>
      <c r="D247" s="125" t="s">
        <v>239</v>
      </c>
      <c r="E247" s="125" t="s">
        <v>239</v>
      </c>
      <c r="F247" s="142" t="s">
        <v>328</v>
      </c>
      <c r="G247" s="142" t="s">
        <v>329</v>
      </c>
      <c r="H247" s="142" t="s">
        <v>184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  <c r="X247" s="151">
        <v>20.700000000000003</v>
      </c>
      <c r="Y247" s="150">
        <v>47.353623188405798</v>
      </c>
    </row>
    <row r="248" spans="1:25">
      <c r="A248" s="125">
        <v>247</v>
      </c>
      <c r="B248" s="125">
        <v>247</v>
      </c>
      <c r="C248" s="125" t="s">
        <v>624</v>
      </c>
      <c r="D248" s="125" t="s">
        <v>239</v>
      </c>
      <c r="E248" s="125" t="s">
        <v>239</v>
      </c>
      <c r="F248" s="125" t="s">
        <v>331</v>
      </c>
      <c r="G248" s="125" t="s">
        <v>332</v>
      </c>
      <c r="H248" s="125" t="s">
        <v>204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  <c r="X248" s="151">
        <v>79.350000000000009</v>
      </c>
      <c r="Y248" s="150">
        <v>46.112035286704469</v>
      </c>
    </row>
    <row r="249" spans="1:25">
      <c r="A249" s="125">
        <v>248</v>
      </c>
      <c r="B249" s="125">
        <v>248</v>
      </c>
      <c r="C249" s="125" t="s">
        <v>625</v>
      </c>
      <c r="D249" s="125" t="s">
        <v>239</v>
      </c>
      <c r="E249" s="125" t="s">
        <v>239</v>
      </c>
      <c r="F249" s="125" t="s">
        <v>334</v>
      </c>
      <c r="G249" s="125" t="s">
        <v>335</v>
      </c>
      <c r="H249" s="125" t="s">
        <v>184</v>
      </c>
      <c r="I249" s="123">
        <v>38000</v>
      </c>
      <c r="J249" s="123">
        <v>38000</v>
      </c>
      <c r="K249" s="125" t="s">
        <v>190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  <c r="X249" s="151">
        <v>6.9</v>
      </c>
      <c r="Y249" s="150">
        <v>296.93768115942026</v>
      </c>
    </row>
    <row r="250" spans="1:25">
      <c r="A250" s="125">
        <v>249</v>
      </c>
      <c r="B250" s="125">
        <v>249</v>
      </c>
      <c r="C250" s="125" t="s">
        <v>626</v>
      </c>
      <c r="D250" s="125" t="s">
        <v>239</v>
      </c>
      <c r="E250" s="125" t="s">
        <v>239</v>
      </c>
      <c r="F250" s="125" t="s">
        <v>334</v>
      </c>
      <c r="G250" s="125" t="s">
        <v>335</v>
      </c>
      <c r="H250" s="125" t="s">
        <v>184</v>
      </c>
      <c r="I250" s="123">
        <v>38000</v>
      </c>
      <c r="J250" s="123">
        <v>38000</v>
      </c>
      <c r="K250" s="125" t="s">
        <v>190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  <c r="X250" s="151">
        <v>20.700000000000003</v>
      </c>
      <c r="Y250" s="150">
        <v>37.169565217391295</v>
      </c>
    </row>
    <row r="251" spans="1:25">
      <c r="A251" s="125">
        <v>250</v>
      </c>
      <c r="B251" s="125">
        <v>250</v>
      </c>
      <c r="C251" s="125" t="s">
        <v>627</v>
      </c>
      <c r="D251" s="125" t="s">
        <v>239</v>
      </c>
      <c r="E251" s="125" t="s">
        <v>239</v>
      </c>
      <c r="F251" s="125" t="s">
        <v>628</v>
      </c>
      <c r="G251" s="125" t="s">
        <v>629</v>
      </c>
      <c r="H251" s="125" t="s">
        <v>184</v>
      </c>
      <c r="I251" s="123">
        <v>38000</v>
      </c>
      <c r="J251" s="123">
        <v>38000</v>
      </c>
      <c r="K251" s="125" t="s">
        <v>190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  <c r="X251" s="151">
        <v>3.45</v>
      </c>
      <c r="Y251" s="150">
        <v>243.38550724637682</v>
      </c>
    </row>
    <row r="252" spans="1:25">
      <c r="A252" s="125">
        <v>251</v>
      </c>
      <c r="B252" s="125">
        <v>251</v>
      </c>
      <c r="C252" s="125" t="s">
        <v>630</v>
      </c>
      <c r="D252" s="125" t="s">
        <v>239</v>
      </c>
      <c r="E252" s="125" t="s">
        <v>239</v>
      </c>
      <c r="F252" s="125" t="s">
        <v>628</v>
      </c>
      <c r="G252" s="125" t="s">
        <v>629</v>
      </c>
      <c r="H252" s="125" t="s">
        <v>184</v>
      </c>
      <c r="I252" s="123">
        <v>38000</v>
      </c>
      <c r="J252" s="123">
        <v>38000</v>
      </c>
      <c r="K252" s="125" t="s">
        <v>190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  <c r="X252" s="151">
        <v>3.45</v>
      </c>
      <c r="Y252" s="150">
        <v>463.17101449275361</v>
      </c>
    </row>
    <row r="253" spans="1:25">
      <c r="A253" s="125">
        <v>252</v>
      </c>
      <c r="B253" s="125">
        <v>252</v>
      </c>
      <c r="C253" s="125" t="s">
        <v>631</v>
      </c>
      <c r="D253" s="125" t="s">
        <v>239</v>
      </c>
      <c r="E253" s="125" t="s">
        <v>239</v>
      </c>
      <c r="F253" s="125" t="s">
        <v>628</v>
      </c>
      <c r="G253" s="125" t="s">
        <v>629</v>
      </c>
      <c r="H253" s="125" t="s">
        <v>184</v>
      </c>
      <c r="I253" s="123">
        <v>38000</v>
      </c>
      <c r="J253" s="123">
        <v>38000</v>
      </c>
      <c r="K253" s="125" t="s">
        <v>190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  <c r="X253" s="151">
        <v>6.9</v>
      </c>
      <c r="Y253" s="150">
        <v>199.9710144927536</v>
      </c>
    </row>
    <row r="254" spans="1:25">
      <c r="A254" s="125">
        <v>253</v>
      </c>
      <c r="B254" s="125">
        <v>253</v>
      </c>
      <c r="C254" s="125" t="s">
        <v>632</v>
      </c>
      <c r="D254" s="125" t="s">
        <v>239</v>
      </c>
      <c r="E254" s="125" t="s">
        <v>239</v>
      </c>
      <c r="F254" s="125" t="s">
        <v>628</v>
      </c>
      <c r="G254" s="125" t="s">
        <v>629</v>
      </c>
      <c r="H254" s="125" t="s">
        <v>184</v>
      </c>
      <c r="I254" s="123">
        <v>38000</v>
      </c>
      <c r="J254" s="123">
        <v>38000</v>
      </c>
      <c r="K254" s="125" t="s">
        <v>190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  <c r="X254" s="151">
        <v>3.45</v>
      </c>
      <c r="Y254" s="150">
        <v>223.0173913043478</v>
      </c>
    </row>
    <row r="255" spans="1:25">
      <c r="A255" s="125">
        <v>254</v>
      </c>
      <c r="B255" s="125">
        <v>254</v>
      </c>
      <c r="C255" s="125" t="s">
        <v>633</v>
      </c>
      <c r="D255" s="125" t="s">
        <v>239</v>
      </c>
      <c r="E255" s="125" t="s">
        <v>239</v>
      </c>
      <c r="F255" s="125" t="s">
        <v>628</v>
      </c>
      <c r="G255" s="125" t="s">
        <v>629</v>
      </c>
      <c r="H255" s="125" t="s">
        <v>184</v>
      </c>
      <c r="I255" s="123">
        <v>38000</v>
      </c>
      <c r="J255" s="123">
        <v>38000</v>
      </c>
      <c r="K255" s="125" t="s">
        <v>190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  <c r="X255" s="151">
        <v>34.5</v>
      </c>
      <c r="Y255" s="150">
        <v>35.880289855072469</v>
      </c>
    </row>
    <row r="256" spans="1:25">
      <c r="A256" s="125">
        <v>255</v>
      </c>
      <c r="B256" s="125">
        <v>255</v>
      </c>
      <c r="C256" s="125" t="s">
        <v>634</v>
      </c>
      <c r="D256" s="125" t="s">
        <v>239</v>
      </c>
      <c r="E256" s="125" t="s">
        <v>239</v>
      </c>
      <c r="F256" s="125" t="s">
        <v>635</v>
      </c>
      <c r="G256" s="125" t="s">
        <v>636</v>
      </c>
      <c r="H256" s="125" t="s">
        <v>184</v>
      </c>
      <c r="I256" s="123">
        <v>38000</v>
      </c>
      <c r="J256" s="125" t="s">
        <v>190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  <c r="X256" s="151">
        <v>3.45</v>
      </c>
      <c r="Y256" s="150">
        <v>402.0695652173913</v>
      </c>
    </row>
    <row r="257" spans="1:25">
      <c r="A257" s="125">
        <v>256</v>
      </c>
      <c r="B257" s="125">
        <v>256</v>
      </c>
      <c r="C257" s="125" t="s">
        <v>637</v>
      </c>
      <c r="D257" s="125" t="s">
        <v>239</v>
      </c>
      <c r="E257" s="125" t="s">
        <v>239</v>
      </c>
      <c r="F257" s="125" t="s">
        <v>334</v>
      </c>
      <c r="G257" s="125" t="s">
        <v>335</v>
      </c>
      <c r="H257" s="125" t="s">
        <v>184</v>
      </c>
      <c r="I257" s="123">
        <v>38000</v>
      </c>
      <c r="J257" s="123">
        <v>38000</v>
      </c>
      <c r="K257" s="125" t="s">
        <v>190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  <c r="X257" s="151">
        <v>10.350000000000001</v>
      </c>
      <c r="Y257" s="150">
        <v>60.760386473429939</v>
      </c>
    </row>
    <row r="258" spans="1:25">
      <c r="A258" s="125">
        <v>257</v>
      </c>
      <c r="B258" s="125">
        <v>257</v>
      </c>
      <c r="C258" s="125" t="s">
        <v>638</v>
      </c>
      <c r="D258" s="125" t="s">
        <v>239</v>
      </c>
      <c r="E258" s="125" t="s">
        <v>239</v>
      </c>
      <c r="F258" s="125" t="s">
        <v>334</v>
      </c>
      <c r="G258" s="125" t="s">
        <v>335</v>
      </c>
      <c r="H258" s="125" t="s">
        <v>184</v>
      </c>
      <c r="I258" s="123">
        <v>38000</v>
      </c>
      <c r="J258" s="123">
        <v>38000</v>
      </c>
      <c r="K258" s="125" t="s">
        <v>190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  <c r="X258" s="151">
        <v>17.25</v>
      </c>
      <c r="Y258" s="150">
        <v>105.70782608695653</v>
      </c>
    </row>
    <row r="259" spans="1:25">
      <c r="A259" s="125">
        <v>258</v>
      </c>
      <c r="B259" s="125">
        <v>258</v>
      </c>
      <c r="C259" s="125" t="s">
        <v>639</v>
      </c>
      <c r="D259" s="125" t="s">
        <v>239</v>
      </c>
      <c r="E259" s="125" t="s">
        <v>239</v>
      </c>
      <c r="F259" s="125" t="s">
        <v>334</v>
      </c>
      <c r="G259" s="125" t="s">
        <v>335</v>
      </c>
      <c r="H259" s="125" t="s">
        <v>184</v>
      </c>
      <c r="I259" s="123">
        <v>38000</v>
      </c>
      <c r="J259" s="123">
        <v>38000</v>
      </c>
      <c r="K259" s="125" t="s">
        <v>190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  <c r="X259" s="151">
        <v>34.5</v>
      </c>
      <c r="Y259" s="150">
        <v>74.579420289855079</v>
      </c>
    </row>
    <row r="260" spans="1:25">
      <c r="A260" s="125">
        <v>259</v>
      </c>
      <c r="B260" s="125">
        <v>259</v>
      </c>
      <c r="C260" s="125" t="s">
        <v>640</v>
      </c>
      <c r="D260" s="125" t="s">
        <v>239</v>
      </c>
      <c r="E260" s="125" t="s">
        <v>239</v>
      </c>
      <c r="F260" s="125" t="s">
        <v>334</v>
      </c>
      <c r="G260" s="125" t="s">
        <v>335</v>
      </c>
      <c r="H260" s="125" t="s">
        <v>184</v>
      </c>
      <c r="I260" s="123">
        <v>38000</v>
      </c>
      <c r="J260" s="123">
        <v>38000</v>
      </c>
      <c r="K260" s="125" t="s">
        <v>190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  <c r="X260" s="151">
        <v>37.950000000000003</v>
      </c>
      <c r="Y260" s="150">
        <v>67.799472990777332</v>
      </c>
    </row>
    <row r="261" spans="1:25">
      <c r="A261" s="125">
        <v>260</v>
      </c>
      <c r="B261" s="125">
        <v>260</v>
      </c>
      <c r="C261" s="125" t="s">
        <v>641</v>
      </c>
      <c r="D261" s="125" t="s">
        <v>239</v>
      </c>
      <c r="E261" s="125" t="s">
        <v>239</v>
      </c>
      <c r="F261" s="125" t="s">
        <v>334</v>
      </c>
      <c r="G261" s="125" t="s">
        <v>335</v>
      </c>
      <c r="H261" s="125" t="s">
        <v>184</v>
      </c>
      <c r="I261" s="123">
        <v>38000</v>
      </c>
      <c r="J261" s="123">
        <v>38000</v>
      </c>
      <c r="K261" s="125" t="s">
        <v>190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  <c r="X261" s="151">
        <v>27.6</v>
      </c>
      <c r="Y261" s="150">
        <v>73.752173913043478</v>
      </c>
    </row>
    <row r="262" spans="1:25">
      <c r="A262" s="142">
        <v>261</v>
      </c>
      <c r="B262" s="142">
        <v>261</v>
      </c>
      <c r="C262" s="142" t="s">
        <v>642</v>
      </c>
      <c r="D262" s="125" t="s">
        <v>239</v>
      </c>
      <c r="E262" s="125" t="s">
        <v>239</v>
      </c>
      <c r="F262" s="142" t="s">
        <v>334</v>
      </c>
      <c r="G262" s="142" t="s">
        <v>335</v>
      </c>
      <c r="H262" s="142" t="s">
        <v>184</v>
      </c>
      <c r="I262" s="143">
        <v>38000</v>
      </c>
      <c r="J262" s="143">
        <v>38000</v>
      </c>
      <c r="K262" s="142" t="s">
        <v>190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  <c r="X262" s="151">
        <v>31.05</v>
      </c>
      <c r="Y262" s="150">
        <v>32.70048309178744</v>
      </c>
    </row>
    <row r="263" spans="1:25">
      <c r="A263" s="125">
        <v>262</v>
      </c>
      <c r="B263" s="125">
        <v>262</v>
      </c>
      <c r="C263" s="125" t="s">
        <v>643</v>
      </c>
      <c r="D263" s="125" t="s">
        <v>239</v>
      </c>
      <c r="E263" s="125" t="s">
        <v>239</v>
      </c>
      <c r="F263" s="125" t="s">
        <v>331</v>
      </c>
      <c r="G263" s="125" t="s">
        <v>332</v>
      </c>
      <c r="H263" s="125" t="s">
        <v>204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  <c r="X263" s="151">
        <v>110.4</v>
      </c>
      <c r="Y263" s="150">
        <v>23.595471014492752</v>
      </c>
    </row>
    <row r="264" spans="1:25">
      <c r="A264" s="125">
        <v>263</v>
      </c>
      <c r="B264" s="125">
        <v>263</v>
      </c>
      <c r="C264" s="125" t="s">
        <v>644</v>
      </c>
      <c r="D264" s="125" t="s">
        <v>239</v>
      </c>
      <c r="E264" s="125" t="s">
        <v>239</v>
      </c>
      <c r="F264" s="125" t="s">
        <v>331</v>
      </c>
      <c r="G264" s="125" t="s">
        <v>332</v>
      </c>
      <c r="H264" s="125" t="s">
        <v>204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  <c r="X264" s="151">
        <v>10.350000000000001</v>
      </c>
      <c r="Y264" s="150">
        <v>197.95845410628019</v>
      </c>
    </row>
    <row r="265" spans="1:25">
      <c r="A265" s="125">
        <v>264</v>
      </c>
      <c r="B265" s="125">
        <v>264</v>
      </c>
      <c r="C265" s="125" t="s">
        <v>645</v>
      </c>
      <c r="D265" s="125" t="s">
        <v>239</v>
      </c>
      <c r="E265" s="125" t="s">
        <v>239</v>
      </c>
      <c r="F265" s="125" t="s">
        <v>346</v>
      </c>
      <c r="G265" s="125" t="s">
        <v>347</v>
      </c>
      <c r="H265" s="125" t="s">
        <v>204</v>
      </c>
      <c r="I265" s="123">
        <v>110000</v>
      </c>
      <c r="J265" s="125" t="s">
        <v>190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  <c r="X265" s="151">
        <v>3.45</v>
      </c>
      <c r="Y265" s="150">
        <v>609.15072463768115</v>
      </c>
    </row>
    <row r="266" spans="1:25">
      <c r="A266" s="125">
        <v>265</v>
      </c>
      <c r="B266" s="125">
        <v>265</v>
      </c>
      <c r="C266" s="125" t="s">
        <v>646</v>
      </c>
      <c r="D266" s="125" t="s">
        <v>239</v>
      </c>
      <c r="E266" s="125" t="s">
        <v>239</v>
      </c>
      <c r="F266" s="125" t="s">
        <v>331</v>
      </c>
      <c r="G266" s="125" t="s">
        <v>332</v>
      </c>
      <c r="H266" s="125" t="s">
        <v>204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  <c r="X266" s="151">
        <v>20.700000000000003</v>
      </c>
      <c r="Y266" s="150">
        <v>127.95942028985505</v>
      </c>
    </row>
    <row r="267" spans="1:25">
      <c r="A267" s="125">
        <v>266</v>
      </c>
      <c r="B267" s="125">
        <v>266</v>
      </c>
      <c r="C267" s="125" t="s">
        <v>647</v>
      </c>
      <c r="D267" s="125" t="s">
        <v>239</v>
      </c>
      <c r="E267" s="125" t="s">
        <v>239</v>
      </c>
      <c r="F267" s="125" t="s">
        <v>331</v>
      </c>
      <c r="G267" s="125" t="s">
        <v>332</v>
      </c>
      <c r="H267" s="125" t="s">
        <v>204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  <c r="X267" s="151">
        <v>13.8</v>
      </c>
      <c r="Y267" s="150">
        <v>191.93913043478258</v>
      </c>
    </row>
    <row r="268" spans="1:25">
      <c r="A268" s="125">
        <v>267</v>
      </c>
      <c r="B268" s="125">
        <v>267</v>
      </c>
      <c r="C268" s="125" t="s">
        <v>648</v>
      </c>
      <c r="D268" s="125" t="s">
        <v>239</v>
      </c>
      <c r="E268" s="125" t="s">
        <v>239</v>
      </c>
      <c r="F268" s="125" t="s">
        <v>334</v>
      </c>
      <c r="G268" s="125" t="s">
        <v>335</v>
      </c>
      <c r="H268" s="125" t="s">
        <v>184</v>
      </c>
      <c r="I268" s="123">
        <v>38000</v>
      </c>
      <c r="J268" s="123">
        <v>38000</v>
      </c>
      <c r="K268" s="125" t="s">
        <v>190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  <c r="X268" s="151">
        <v>127.65</v>
      </c>
      <c r="Y268" s="150">
        <v>56.123305914610263</v>
      </c>
    </row>
    <row r="269" spans="1:25">
      <c r="A269" s="125">
        <v>268</v>
      </c>
      <c r="B269" s="125">
        <v>268</v>
      </c>
      <c r="C269" s="125" t="s">
        <v>649</v>
      </c>
      <c r="D269" s="125" t="s">
        <v>239</v>
      </c>
      <c r="E269" s="125" t="s">
        <v>239</v>
      </c>
      <c r="F269" s="125" t="s">
        <v>628</v>
      </c>
      <c r="G269" s="125" t="s">
        <v>629</v>
      </c>
      <c r="H269" s="125" t="s">
        <v>184</v>
      </c>
      <c r="I269" s="123">
        <v>38000</v>
      </c>
      <c r="J269" s="123">
        <v>38000</v>
      </c>
      <c r="K269" s="125" t="s">
        <v>190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  <c r="X269" s="151">
        <v>17.25</v>
      </c>
      <c r="Y269" s="150">
        <v>64.971594202898558</v>
      </c>
    </row>
    <row r="270" spans="1:25">
      <c r="A270" s="125">
        <v>269</v>
      </c>
      <c r="B270" s="125">
        <v>269</v>
      </c>
      <c r="C270" s="125" t="s">
        <v>650</v>
      </c>
      <c r="D270" s="125" t="s">
        <v>351</v>
      </c>
      <c r="E270" s="125" t="s">
        <v>239</v>
      </c>
      <c r="F270" s="125" t="s">
        <v>651</v>
      </c>
      <c r="G270" s="125" t="s">
        <v>652</v>
      </c>
      <c r="H270" s="125" t="s">
        <v>184</v>
      </c>
      <c r="I270" s="123">
        <v>38000</v>
      </c>
      <c r="J270" s="125" t="s">
        <v>190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  <c r="X270" s="151">
        <v>41.400000000000006</v>
      </c>
      <c r="Y270" s="150">
        <v>32.587681159420285</v>
      </c>
    </row>
    <row r="271" spans="1:25">
      <c r="A271" s="125">
        <v>270</v>
      </c>
      <c r="B271" s="125">
        <v>270</v>
      </c>
      <c r="C271" s="125" t="s">
        <v>653</v>
      </c>
      <c r="D271" s="125" t="s">
        <v>351</v>
      </c>
      <c r="E271" s="125" t="s">
        <v>351</v>
      </c>
      <c r="F271" s="125" t="s">
        <v>352</v>
      </c>
      <c r="G271" s="125" t="s">
        <v>353</v>
      </c>
      <c r="H271" s="125" t="s">
        <v>204</v>
      </c>
      <c r="I271" s="123">
        <v>110000</v>
      </c>
      <c r="J271" s="123">
        <v>110000</v>
      </c>
      <c r="K271" s="125" t="s">
        <v>205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  <c r="X271" s="151">
        <v>20.700000000000003</v>
      </c>
      <c r="Y271" s="150">
        <v>26.985507246376805</v>
      </c>
    </row>
    <row r="272" spans="1:25">
      <c r="A272" s="125">
        <v>271</v>
      </c>
      <c r="B272" s="125">
        <v>271</v>
      </c>
      <c r="C272" s="125" t="s">
        <v>654</v>
      </c>
      <c r="D272" s="125" t="s">
        <v>351</v>
      </c>
      <c r="E272" s="125" t="s">
        <v>351</v>
      </c>
      <c r="F272" s="125" t="s">
        <v>352</v>
      </c>
      <c r="G272" s="125" t="s">
        <v>353</v>
      </c>
      <c r="H272" s="125" t="s">
        <v>204</v>
      </c>
      <c r="I272" s="123">
        <v>110000</v>
      </c>
      <c r="J272" s="123">
        <v>110000</v>
      </c>
      <c r="K272" s="125" t="s">
        <v>205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  <c r="X272" s="151">
        <v>6.9</v>
      </c>
      <c r="Y272" s="150">
        <v>274.02463768115945</v>
      </c>
    </row>
    <row r="273" spans="1:25">
      <c r="A273" s="125">
        <v>272</v>
      </c>
      <c r="B273" s="125">
        <v>272</v>
      </c>
      <c r="C273" s="125" t="s">
        <v>655</v>
      </c>
      <c r="D273" s="125" t="s">
        <v>351</v>
      </c>
      <c r="E273" s="125" t="s">
        <v>351</v>
      </c>
      <c r="F273" s="125" t="s">
        <v>357</v>
      </c>
      <c r="G273" s="125" t="s">
        <v>358</v>
      </c>
      <c r="H273" s="125" t="s">
        <v>184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  <c r="X273" s="151">
        <v>10.350000000000001</v>
      </c>
      <c r="Y273" s="150">
        <v>187.77487922705311</v>
      </c>
    </row>
    <row r="274" spans="1:25">
      <c r="A274" s="125">
        <v>273</v>
      </c>
      <c r="B274" s="125">
        <v>273</v>
      </c>
      <c r="C274" s="125" t="s">
        <v>656</v>
      </c>
      <c r="D274" s="125" t="s">
        <v>351</v>
      </c>
      <c r="E274" s="125" t="s">
        <v>356</v>
      </c>
      <c r="F274" s="125" t="s">
        <v>657</v>
      </c>
      <c r="G274" s="125" t="s">
        <v>658</v>
      </c>
      <c r="H274" s="125" t="s">
        <v>184</v>
      </c>
      <c r="I274" s="123">
        <v>38000</v>
      </c>
      <c r="J274" s="123">
        <v>38000</v>
      </c>
      <c r="K274" s="125" t="s">
        <v>190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  <c r="X274" s="151">
        <v>6.9</v>
      </c>
      <c r="Y274" s="150">
        <v>215.24637681159416</v>
      </c>
    </row>
    <row r="275" spans="1:25">
      <c r="A275" s="142">
        <v>274</v>
      </c>
      <c r="B275" s="142">
        <v>274</v>
      </c>
      <c r="C275" s="142" t="s">
        <v>659</v>
      </c>
      <c r="D275" s="125" t="s">
        <v>192</v>
      </c>
      <c r="E275" s="125" t="s">
        <v>192</v>
      </c>
      <c r="F275" s="142" t="s">
        <v>193</v>
      </c>
      <c r="G275" s="142" t="s">
        <v>194</v>
      </c>
      <c r="H275" s="142" t="s">
        <v>184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  <c r="X275" s="151">
        <v>44.85</v>
      </c>
      <c r="Y275" s="150">
        <v>37.523076923076921</v>
      </c>
    </row>
    <row r="276" spans="1:25">
      <c r="A276" s="125">
        <v>275</v>
      </c>
      <c r="B276" s="125">
        <v>275</v>
      </c>
      <c r="C276" s="125" t="s">
        <v>660</v>
      </c>
      <c r="D276" s="125" t="s">
        <v>192</v>
      </c>
      <c r="E276" s="125" t="s">
        <v>192</v>
      </c>
      <c r="F276" s="125" t="s">
        <v>193</v>
      </c>
      <c r="G276" s="125" t="s">
        <v>194</v>
      </c>
      <c r="H276" s="125" t="s">
        <v>184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  <c r="X276" s="151">
        <v>79.350000000000009</v>
      </c>
      <c r="Y276" s="150">
        <v>38.141902961562693</v>
      </c>
    </row>
    <row r="277" spans="1:25">
      <c r="A277" s="125">
        <v>276</v>
      </c>
      <c r="B277" s="125">
        <v>276</v>
      </c>
      <c r="C277" s="125" t="s">
        <v>661</v>
      </c>
      <c r="D277" s="125" t="s">
        <v>192</v>
      </c>
      <c r="E277" s="125" t="s">
        <v>192</v>
      </c>
      <c r="F277" s="125" t="s">
        <v>193</v>
      </c>
      <c r="G277" s="125" t="s">
        <v>194</v>
      </c>
      <c r="H277" s="125" t="s">
        <v>184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  <c r="X277" s="151">
        <v>6.9</v>
      </c>
      <c r="Y277" s="150">
        <v>215.24637681159416</v>
      </c>
    </row>
    <row r="278" spans="1:25">
      <c r="A278" s="125">
        <v>277</v>
      </c>
      <c r="B278" s="125">
        <v>277</v>
      </c>
      <c r="C278" s="125" t="s">
        <v>662</v>
      </c>
      <c r="D278" s="125" t="s">
        <v>192</v>
      </c>
      <c r="E278" s="125" t="s">
        <v>192</v>
      </c>
      <c r="F278" s="125" t="s">
        <v>193</v>
      </c>
      <c r="G278" s="125" t="s">
        <v>194</v>
      </c>
      <c r="H278" s="125" t="s">
        <v>184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  <c r="X278" s="151">
        <v>20.700000000000003</v>
      </c>
      <c r="Y278" s="150">
        <v>43.95893719806763</v>
      </c>
    </row>
    <row r="279" spans="1:25">
      <c r="A279" s="125">
        <v>278</v>
      </c>
      <c r="B279" s="125">
        <v>278</v>
      </c>
      <c r="C279" s="125" t="s">
        <v>663</v>
      </c>
      <c r="D279" s="125" t="s">
        <v>192</v>
      </c>
      <c r="E279" s="125" t="s">
        <v>192</v>
      </c>
      <c r="F279" s="125" t="s">
        <v>193</v>
      </c>
      <c r="G279" s="125" t="s">
        <v>194</v>
      </c>
      <c r="H279" s="125" t="s">
        <v>184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  <c r="X279" s="151">
        <v>37.950000000000003</v>
      </c>
      <c r="Y279" s="150">
        <v>38.48194993412384</v>
      </c>
    </row>
    <row r="280" spans="1:25">
      <c r="A280" s="125">
        <v>279</v>
      </c>
      <c r="B280" s="125">
        <v>279</v>
      </c>
      <c r="C280" s="125" t="s">
        <v>664</v>
      </c>
      <c r="D280" s="125" t="s">
        <v>192</v>
      </c>
      <c r="E280" s="125" t="s">
        <v>192</v>
      </c>
      <c r="F280" s="125" t="s">
        <v>193</v>
      </c>
      <c r="G280" s="125" t="s">
        <v>194</v>
      </c>
      <c r="H280" s="125" t="s">
        <v>184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  <c r="X280" s="151">
        <v>6.9</v>
      </c>
      <c r="Y280" s="150">
        <v>199.9710144927536</v>
      </c>
    </row>
    <row r="281" spans="1:25">
      <c r="A281" s="125">
        <v>280</v>
      </c>
      <c r="B281" s="125">
        <v>280</v>
      </c>
      <c r="C281" s="125" t="s">
        <v>665</v>
      </c>
      <c r="D281" s="125" t="s">
        <v>192</v>
      </c>
      <c r="E281" s="125" t="s">
        <v>192</v>
      </c>
      <c r="F281" s="125" t="s">
        <v>364</v>
      </c>
      <c r="G281" s="125" t="s">
        <v>365</v>
      </c>
      <c r="H281" s="125" t="s">
        <v>184</v>
      </c>
      <c r="I281" s="123">
        <v>38000</v>
      </c>
      <c r="J281" s="125" t="s">
        <v>190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  <c r="X281" s="151">
        <v>3.45</v>
      </c>
      <c r="Y281" s="150">
        <v>432.62028985507243</v>
      </c>
    </row>
    <row r="282" spans="1:25">
      <c r="A282" s="125">
        <v>281</v>
      </c>
      <c r="B282" s="125">
        <v>281</v>
      </c>
      <c r="C282" s="125" t="s">
        <v>666</v>
      </c>
      <c r="D282" s="125" t="s">
        <v>192</v>
      </c>
      <c r="E282" s="125" t="s">
        <v>192</v>
      </c>
      <c r="F282" s="125" t="s">
        <v>193</v>
      </c>
      <c r="G282" s="125" t="s">
        <v>194</v>
      </c>
      <c r="H282" s="125" t="s">
        <v>184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  <c r="X282" s="151">
        <v>17.25</v>
      </c>
      <c r="Y282" s="150">
        <v>56.824347826086957</v>
      </c>
    </row>
    <row r="283" spans="1:25">
      <c r="A283" s="142">
        <v>282</v>
      </c>
      <c r="B283" s="142">
        <v>282</v>
      </c>
      <c r="C283" s="142" t="s">
        <v>667</v>
      </c>
      <c r="D283" s="125" t="s">
        <v>192</v>
      </c>
      <c r="E283" s="125" t="s">
        <v>192</v>
      </c>
      <c r="F283" s="142" t="s">
        <v>193</v>
      </c>
      <c r="G283" s="142" t="s">
        <v>194</v>
      </c>
      <c r="H283" s="142" t="s">
        <v>184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  <c r="X283" s="151">
        <v>13.8</v>
      </c>
      <c r="Y283" s="150">
        <v>91.398550724637673</v>
      </c>
    </row>
    <row r="284" spans="1:25">
      <c r="A284" s="125">
        <v>283</v>
      </c>
      <c r="B284" s="125">
        <v>283</v>
      </c>
      <c r="C284" s="125" t="s">
        <v>668</v>
      </c>
      <c r="D284" s="125" t="s">
        <v>192</v>
      </c>
      <c r="E284" s="125" t="s">
        <v>192</v>
      </c>
      <c r="F284" s="125" t="s">
        <v>370</v>
      </c>
      <c r="G284" s="125" t="s">
        <v>371</v>
      </c>
      <c r="H284" s="125" t="s">
        <v>184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  <c r="X284" s="151">
        <v>96.600000000000023</v>
      </c>
      <c r="Y284" s="150">
        <v>35.695445134575557</v>
      </c>
    </row>
    <row r="285" spans="1:25">
      <c r="A285" s="125">
        <v>284</v>
      </c>
      <c r="B285" s="125">
        <v>284</v>
      </c>
      <c r="C285" s="125" t="s">
        <v>669</v>
      </c>
      <c r="D285" s="125" t="s">
        <v>192</v>
      </c>
      <c r="E285" s="125" t="s">
        <v>192</v>
      </c>
      <c r="F285" s="125" t="s">
        <v>193</v>
      </c>
      <c r="G285" s="125" t="s">
        <v>194</v>
      </c>
      <c r="H285" s="125" t="s">
        <v>184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  <c r="X285" s="151">
        <v>10.350000000000001</v>
      </c>
      <c r="Y285" s="150">
        <v>67.549758454106268</v>
      </c>
    </row>
    <row r="286" spans="1:25">
      <c r="A286" s="125">
        <v>285</v>
      </c>
      <c r="B286" s="125">
        <v>285</v>
      </c>
      <c r="C286" s="125" t="s">
        <v>670</v>
      </c>
      <c r="D286" s="125" t="s">
        <v>192</v>
      </c>
      <c r="E286" s="125" t="s">
        <v>192</v>
      </c>
      <c r="F286" s="125" t="s">
        <v>364</v>
      </c>
      <c r="G286" s="125" t="s">
        <v>365</v>
      </c>
      <c r="H286" s="125" t="s">
        <v>184</v>
      </c>
      <c r="I286" s="123">
        <v>38000</v>
      </c>
      <c r="J286" s="125" t="s">
        <v>190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  <c r="X286" s="151">
        <v>6.9</v>
      </c>
      <c r="Y286" s="150">
        <v>80.956521739130423</v>
      </c>
    </row>
    <row r="287" spans="1:25">
      <c r="A287" s="125">
        <v>286</v>
      </c>
      <c r="B287" s="125">
        <v>286</v>
      </c>
      <c r="C287" s="125" t="s">
        <v>671</v>
      </c>
      <c r="D287" s="125" t="s">
        <v>192</v>
      </c>
      <c r="E287" s="125" t="s">
        <v>192</v>
      </c>
      <c r="F287" s="125" t="s">
        <v>193</v>
      </c>
      <c r="G287" s="125" t="s">
        <v>194</v>
      </c>
      <c r="H287" s="125" t="s">
        <v>184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  <c r="X287" s="151">
        <v>31.05</v>
      </c>
      <c r="Y287" s="150">
        <v>39.866988727858292</v>
      </c>
    </row>
    <row r="288" spans="1:25">
      <c r="A288" s="125">
        <v>287</v>
      </c>
      <c r="B288" s="125">
        <v>287</v>
      </c>
      <c r="C288" s="125" t="s">
        <v>672</v>
      </c>
      <c r="D288" s="125" t="s">
        <v>192</v>
      </c>
      <c r="E288" s="125" t="s">
        <v>192</v>
      </c>
      <c r="F288" s="125" t="s">
        <v>364</v>
      </c>
      <c r="G288" s="125" t="s">
        <v>365</v>
      </c>
      <c r="H288" s="125" t="s">
        <v>184</v>
      </c>
      <c r="I288" s="123">
        <v>38000</v>
      </c>
      <c r="J288" s="125" t="s">
        <v>190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  <c r="X288" s="151">
        <v>10.350000000000001</v>
      </c>
      <c r="Y288" s="150">
        <v>74.339130434782589</v>
      </c>
    </row>
    <row r="289" spans="1:25">
      <c r="A289" s="125">
        <v>288</v>
      </c>
      <c r="B289" s="125">
        <v>288</v>
      </c>
      <c r="C289" s="125" t="s">
        <v>673</v>
      </c>
      <c r="D289" s="125" t="s">
        <v>192</v>
      </c>
      <c r="E289" s="125" t="s">
        <v>192</v>
      </c>
      <c r="F289" s="125" t="s">
        <v>420</v>
      </c>
      <c r="G289" s="125" t="s">
        <v>421</v>
      </c>
      <c r="H289" s="125" t="s">
        <v>184</v>
      </c>
      <c r="I289" s="123">
        <v>38000</v>
      </c>
      <c r="J289" s="123">
        <v>38000</v>
      </c>
      <c r="K289" s="125" t="s">
        <v>190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  <c r="X289" s="151">
        <v>10.350000000000001</v>
      </c>
      <c r="Y289" s="150">
        <v>60.760386473429939</v>
      </c>
    </row>
    <row r="290" spans="1:25">
      <c r="A290" s="125">
        <v>289</v>
      </c>
      <c r="B290" s="125">
        <v>289</v>
      </c>
      <c r="C290" s="125" t="s">
        <v>674</v>
      </c>
      <c r="D290" s="125" t="s">
        <v>192</v>
      </c>
      <c r="E290" s="125" t="s">
        <v>192</v>
      </c>
      <c r="F290" s="125" t="s">
        <v>196</v>
      </c>
      <c r="G290" s="125" t="s">
        <v>197</v>
      </c>
      <c r="H290" s="125" t="s">
        <v>184</v>
      </c>
      <c r="I290" s="123">
        <v>38000</v>
      </c>
      <c r="J290" s="123">
        <v>38000</v>
      </c>
      <c r="K290" s="125" t="s">
        <v>190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  <c r="X290" s="151">
        <v>3.45</v>
      </c>
      <c r="Y290" s="150">
        <v>243.38550724637682</v>
      </c>
    </row>
    <row r="291" spans="1:25">
      <c r="A291" s="125">
        <v>290</v>
      </c>
      <c r="B291" s="125">
        <v>290</v>
      </c>
      <c r="C291" s="125" t="s">
        <v>675</v>
      </c>
      <c r="D291" s="125" t="s">
        <v>192</v>
      </c>
      <c r="E291" s="125" t="s">
        <v>192</v>
      </c>
      <c r="F291" s="125" t="s">
        <v>233</v>
      </c>
      <c r="G291" s="125" t="s">
        <v>234</v>
      </c>
      <c r="H291" s="125" t="s">
        <v>184</v>
      </c>
      <c r="I291" s="123">
        <v>38000</v>
      </c>
      <c r="J291" s="123">
        <v>38000</v>
      </c>
      <c r="K291" s="125" t="s">
        <v>190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  <c r="X291" s="151">
        <v>6.9</v>
      </c>
      <c r="Y291" s="150">
        <v>215.24637681159416</v>
      </c>
    </row>
    <row r="292" spans="1:25">
      <c r="A292" s="125">
        <v>291</v>
      </c>
      <c r="B292" s="125">
        <v>291</v>
      </c>
      <c r="C292" s="125" t="s">
        <v>676</v>
      </c>
      <c r="D292" s="125" t="s">
        <v>192</v>
      </c>
      <c r="E292" s="125" t="s">
        <v>192</v>
      </c>
      <c r="F292" s="125" t="s">
        <v>199</v>
      </c>
      <c r="G292" s="125" t="s">
        <v>200</v>
      </c>
      <c r="H292" s="125" t="s">
        <v>184</v>
      </c>
      <c r="I292" s="123">
        <v>38000</v>
      </c>
      <c r="J292" s="125" t="s">
        <v>190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  <c r="X292" s="151">
        <v>17.25</v>
      </c>
      <c r="Y292" s="150">
        <v>64.971594202898558</v>
      </c>
    </row>
    <row r="293" spans="1:25">
      <c r="A293" s="125">
        <v>292</v>
      </c>
      <c r="B293" s="125">
        <v>292</v>
      </c>
      <c r="C293" s="125" t="s">
        <v>677</v>
      </c>
      <c r="D293" s="125" t="s">
        <v>192</v>
      </c>
      <c r="E293" s="125" t="s">
        <v>192</v>
      </c>
      <c r="F293" s="125" t="s">
        <v>199</v>
      </c>
      <c r="G293" s="125" t="s">
        <v>200</v>
      </c>
      <c r="H293" s="125" t="s">
        <v>184</v>
      </c>
      <c r="I293" s="123">
        <v>38000</v>
      </c>
      <c r="J293" s="125" t="s">
        <v>190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  <c r="X293" s="151">
        <v>20.700000000000003</v>
      </c>
      <c r="Y293" s="150">
        <v>26.985507246376805</v>
      </c>
    </row>
    <row r="294" spans="1:25">
      <c r="A294" s="125">
        <v>293</v>
      </c>
      <c r="B294" s="125">
        <v>293</v>
      </c>
      <c r="C294" s="125" t="s">
        <v>678</v>
      </c>
      <c r="D294" s="125" t="s">
        <v>192</v>
      </c>
      <c r="E294" s="125" t="s">
        <v>192</v>
      </c>
      <c r="F294" s="125" t="s">
        <v>536</v>
      </c>
      <c r="G294" s="125" t="s">
        <v>537</v>
      </c>
      <c r="H294" s="125" t="s">
        <v>184</v>
      </c>
      <c r="I294" s="123">
        <v>38000</v>
      </c>
      <c r="J294" s="123">
        <v>38000</v>
      </c>
      <c r="K294" s="125" t="s">
        <v>190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  <c r="X294" s="151">
        <v>44.85</v>
      </c>
      <c r="Y294" s="150">
        <v>22.638795986622071</v>
      </c>
    </row>
    <row r="295" spans="1:25">
      <c r="A295" s="125">
        <v>294</v>
      </c>
      <c r="B295" s="125">
        <v>294</v>
      </c>
      <c r="C295" s="125" t="s">
        <v>679</v>
      </c>
      <c r="D295" s="125" t="s">
        <v>192</v>
      </c>
      <c r="E295" s="125" t="s">
        <v>192</v>
      </c>
      <c r="F295" s="125" t="s">
        <v>379</v>
      </c>
      <c r="G295" s="125" t="s">
        <v>380</v>
      </c>
      <c r="H295" s="125" t="s">
        <v>184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  <c r="X295" s="151">
        <v>10.350000000000001</v>
      </c>
      <c r="Y295" s="150">
        <v>152.16908212560384</v>
      </c>
    </row>
    <row r="296" spans="1:25">
      <c r="A296" s="125">
        <v>295</v>
      </c>
      <c r="B296" s="125">
        <v>295</v>
      </c>
      <c r="C296" s="125" t="s">
        <v>680</v>
      </c>
      <c r="D296" s="125" t="s">
        <v>192</v>
      </c>
      <c r="E296" s="125" t="s">
        <v>192</v>
      </c>
      <c r="F296" s="125" t="s">
        <v>536</v>
      </c>
      <c r="G296" s="125" t="s">
        <v>537</v>
      </c>
      <c r="H296" s="125" t="s">
        <v>184</v>
      </c>
      <c r="I296" s="123">
        <v>38000</v>
      </c>
      <c r="J296" s="123">
        <v>38000</v>
      </c>
      <c r="K296" s="125" t="s">
        <v>190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  <c r="X296" s="151">
        <v>41.400000000000006</v>
      </c>
      <c r="Y296" s="150">
        <v>27.212801932367146</v>
      </c>
    </row>
    <row r="297" spans="1:25">
      <c r="A297" s="142">
        <v>296</v>
      </c>
      <c r="B297" s="142">
        <v>296</v>
      </c>
      <c r="C297" s="142" t="s">
        <v>681</v>
      </c>
      <c r="D297" s="125" t="s">
        <v>192</v>
      </c>
      <c r="E297" s="125" t="s">
        <v>192</v>
      </c>
      <c r="F297" s="142" t="s">
        <v>682</v>
      </c>
      <c r="G297" s="142" t="s">
        <v>683</v>
      </c>
      <c r="H297" s="142" t="s">
        <v>184</v>
      </c>
      <c r="I297" s="143">
        <v>38000</v>
      </c>
      <c r="J297" s="142" t="s">
        <v>190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  <c r="X297" s="151">
        <v>10.350000000000001</v>
      </c>
      <c r="Y297" s="150">
        <v>67.549758454106268</v>
      </c>
    </row>
    <row r="298" spans="1:25">
      <c r="A298" s="142">
        <v>297</v>
      </c>
      <c r="B298" s="142">
        <v>297</v>
      </c>
      <c r="C298" s="142" t="s">
        <v>684</v>
      </c>
      <c r="D298" s="125" t="s">
        <v>192</v>
      </c>
      <c r="E298" s="125" t="s">
        <v>192</v>
      </c>
      <c r="F298" s="142" t="s">
        <v>382</v>
      </c>
      <c r="G298" s="142"/>
      <c r="H298" s="142" t="s">
        <v>184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  <c r="X298" s="151">
        <v>89.7</v>
      </c>
      <c r="Y298" s="150">
        <v>26.690412486064659</v>
      </c>
    </row>
    <row r="299" spans="1:25">
      <c r="A299" s="125">
        <v>298</v>
      </c>
      <c r="B299" s="125">
        <v>298</v>
      </c>
      <c r="C299" s="125" t="s">
        <v>685</v>
      </c>
      <c r="D299" s="125" t="s">
        <v>192</v>
      </c>
      <c r="E299" s="125" t="s">
        <v>192</v>
      </c>
      <c r="F299" s="125" t="s">
        <v>382</v>
      </c>
      <c r="G299" s="123"/>
      <c r="H299" s="125" t="s">
        <v>184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  <c r="X299" s="151">
        <v>51.75</v>
      </c>
      <c r="Y299" s="150">
        <v>34.042512077294681</v>
      </c>
    </row>
    <row r="300" spans="1:25">
      <c r="A300" s="125">
        <v>299</v>
      </c>
      <c r="B300" s="125">
        <v>299</v>
      </c>
      <c r="C300" s="125" t="s">
        <v>686</v>
      </c>
      <c r="D300" s="125" t="s">
        <v>192</v>
      </c>
      <c r="E300" s="125" t="s">
        <v>192</v>
      </c>
      <c r="F300" s="125" t="s">
        <v>382</v>
      </c>
      <c r="G300" s="123"/>
      <c r="H300" s="125" t="s">
        <v>184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  <c r="X300" s="151">
        <v>3.45</v>
      </c>
      <c r="Y300" s="150">
        <v>223.0173913043478</v>
      </c>
    </row>
    <row r="301" spans="1:25">
      <c r="A301" s="142">
        <v>300</v>
      </c>
      <c r="B301" s="142">
        <v>300</v>
      </c>
      <c r="C301" s="142" t="s">
        <v>687</v>
      </c>
      <c r="D301" s="125" t="s">
        <v>192</v>
      </c>
      <c r="E301" s="125" t="s">
        <v>192</v>
      </c>
      <c r="F301" s="142" t="s">
        <v>688</v>
      </c>
      <c r="G301" s="142" t="s">
        <v>689</v>
      </c>
      <c r="H301" s="142" t="s">
        <v>184</v>
      </c>
      <c r="I301" s="143">
        <v>38000</v>
      </c>
      <c r="J301" s="142" t="s">
        <v>190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  <c r="X301" s="151">
        <v>10.350000000000001</v>
      </c>
      <c r="Y301" s="150">
        <v>53.971014492753611</v>
      </c>
    </row>
    <row r="302" spans="1:25">
      <c r="A302" s="125">
        <v>301</v>
      </c>
      <c r="B302" s="125">
        <v>301</v>
      </c>
      <c r="C302" s="125" t="s">
        <v>690</v>
      </c>
      <c r="D302" s="125" t="s">
        <v>192</v>
      </c>
      <c r="E302" s="125" t="s">
        <v>192</v>
      </c>
      <c r="F302" s="125" t="s">
        <v>688</v>
      </c>
      <c r="G302" s="125" t="s">
        <v>689</v>
      </c>
      <c r="H302" s="125" t="s">
        <v>184</v>
      </c>
      <c r="I302" s="123">
        <v>38000</v>
      </c>
      <c r="J302" s="125" t="s">
        <v>190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  <c r="X302" s="151">
        <v>55.2</v>
      </c>
      <c r="Y302" s="150">
        <v>28.095833333333335</v>
      </c>
    </row>
    <row r="303" spans="1:25">
      <c r="A303" s="125">
        <v>302</v>
      </c>
      <c r="B303" s="125">
        <v>302</v>
      </c>
      <c r="C303" s="125" t="s">
        <v>691</v>
      </c>
      <c r="D303" s="125" t="s">
        <v>239</v>
      </c>
      <c r="E303" s="125" t="s">
        <v>239</v>
      </c>
      <c r="F303" s="125" t="s">
        <v>240</v>
      </c>
      <c r="G303" s="125" t="s">
        <v>241</v>
      </c>
      <c r="H303" s="125" t="s">
        <v>184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  <c r="X303" s="151">
        <v>34.5</v>
      </c>
      <c r="Y303" s="150">
        <v>29.430434782608696</v>
      </c>
    </row>
    <row r="304" spans="1:25">
      <c r="A304" s="125">
        <v>303</v>
      </c>
      <c r="B304" s="125">
        <v>303</v>
      </c>
      <c r="C304" s="125" t="s">
        <v>692</v>
      </c>
      <c r="D304" s="125" t="s">
        <v>239</v>
      </c>
      <c r="E304" s="125" t="s">
        <v>239</v>
      </c>
      <c r="F304" s="125" t="s">
        <v>240</v>
      </c>
      <c r="G304" s="125" t="s">
        <v>241</v>
      </c>
      <c r="H304" s="125" t="s">
        <v>184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  <c r="X304" s="151">
        <v>13.8</v>
      </c>
      <c r="Y304" s="150">
        <v>65.938405797101453</v>
      </c>
    </row>
    <row r="305" spans="1:25">
      <c r="A305" s="125">
        <v>304</v>
      </c>
      <c r="B305" s="125">
        <v>304</v>
      </c>
      <c r="C305" s="125" t="s">
        <v>693</v>
      </c>
      <c r="D305" s="125" t="s">
        <v>239</v>
      </c>
      <c r="E305" s="125" t="s">
        <v>239</v>
      </c>
      <c r="F305" s="125" t="s">
        <v>240</v>
      </c>
      <c r="G305" s="125" t="s">
        <v>241</v>
      </c>
      <c r="H305" s="125" t="s">
        <v>184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  <c r="X305" s="151">
        <v>34.5</v>
      </c>
      <c r="Y305" s="150">
        <v>32.655362318840581</v>
      </c>
    </row>
    <row r="306" spans="1:25">
      <c r="A306" s="125">
        <v>305</v>
      </c>
      <c r="B306" s="125">
        <v>305</v>
      </c>
      <c r="C306" s="125" t="s">
        <v>694</v>
      </c>
      <c r="D306" s="125" t="s">
        <v>239</v>
      </c>
      <c r="E306" s="125" t="s">
        <v>239</v>
      </c>
      <c r="F306" s="125" t="s">
        <v>240</v>
      </c>
      <c r="G306" s="125" t="s">
        <v>241</v>
      </c>
      <c r="H306" s="125" t="s">
        <v>184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  <c r="X306" s="151">
        <v>13.8</v>
      </c>
      <c r="Y306" s="150">
        <v>65.938405797101453</v>
      </c>
    </row>
    <row r="307" spans="1:25">
      <c r="A307" s="125">
        <v>306</v>
      </c>
      <c r="B307" s="125">
        <v>306</v>
      </c>
      <c r="C307" s="125" t="s">
        <v>695</v>
      </c>
      <c r="D307" s="125" t="s">
        <v>239</v>
      </c>
      <c r="E307" s="125" t="s">
        <v>239</v>
      </c>
      <c r="F307" s="125" t="s">
        <v>240</v>
      </c>
      <c r="G307" s="125" t="s">
        <v>241</v>
      </c>
      <c r="H307" s="125" t="s">
        <v>184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  <c r="X307" s="151">
        <v>6.9</v>
      </c>
      <c r="Y307" s="150">
        <v>207.60869565217388</v>
      </c>
    </row>
    <row r="308" spans="1:25">
      <c r="A308" s="125">
        <v>307</v>
      </c>
      <c r="B308" s="125">
        <v>307</v>
      </c>
      <c r="C308" s="125" t="s">
        <v>696</v>
      </c>
      <c r="D308" s="125" t="s">
        <v>239</v>
      </c>
      <c r="E308" s="125" t="s">
        <v>239</v>
      </c>
      <c r="F308" s="125" t="s">
        <v>240</v>
      </c>
      <c r="G308" s="125" t="s">
        <v>241</v>
      </c>
      <c r="H308" s="125" t="s">
        <v>184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  <c r="X308" s="151">
        <v>6.9</v>
      </c>
      <c r="Y308" s="150">
        <v>215.24637681159416</v>
      </c>
    </row>
    <row r="309" spans="1:25">
      <c r="A309" s="142">
        <v>308</v>
      </c>
      <c r="B309" s="142">
        <v>308</v>
      </c>
      <c r="C309" s="142" t="s">
        <v>697</v>
      </c>
      <c r="D309" s="125" t="s">
        <v>239</v>
      </c>
      <c r="E309" s="125" t="s">
        <v>239</v>
      </c>
      <c r="F309" s="142" t="s">
        <v>240</v>
      </c>
      <c r="G309" s="142" t="s">
        <v>241</v>
      </c>
      <c r="H309" s="142" t="s">
        <v>184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  <c r="X309" s="151">
        <v>34.5</v>
      </c>
      <c r="Y309" s="150">
        <v>55.229855072463764</v>
      </c>
    </row>
    <row r="310" spans="1:25">
      <c r="A310" s="125">
        <v>309</v>
      </c>
      <c r="B310" s="125">
        <v>309</v>
      </c>
      <c r="C310" s="125" t="s">
        <v>698</v>
      </c>
      <c r="D310" s="125" t="s">
        <v>192</v>
      </c>
      <c r="E310" s="125" t="s">
        <v>192</v>
      </c>
      <c r="F310" s="125" t="s">
        <v>420</v>
      </c>
      <c r="G310" s="125" t="s">
        <v>421</v>
      </c>
      <c r="H310" s="125" t="s">
        <v>184</v>
      </c>
      <c r="I310" s="123">
        <v>38000</v>
      </c>
      <c r="J310" s="123">
        <v>38000</v>
      </c>
      <c r="K310" s="125" t="s">
        <v>190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  <c r="X310" s="151">
        <v>117.30000000000001</v>
      </c>
      <c r="Y310" s="150">
        <v>41.97655583972719</v>
      </c>
    </row>
    <row r="311" spans="1:25">
      <c r="A311" s="125">
        <v>311</v>
      </c>
      <c r="B311" s="125">
        <v>311</v>
      </c>
      <c r="C311" s="125" t="s">
        <v>699</v>
      </c>
      <c r="D311" s="125" t="s">
        <v>389</v>
      </c>
      <c r="E311" s="125" t="s">
        <v>389</v>
      </c>
      <c r="F311" s="125" t="s">
        <v>386</v>
      </c>
      <c r="G311" s="125" t="s">
        <v>387</v>
      </c>
      <c r="H311" s="125" t="s">
        <v>204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  <c r="X311" s="151">
        <v>24.150000000000006</v>
      </c>
      <c r="Y311" s="150">
        <v>65.896894409937872</v>
      </c>
    </row>
    <row r="312" spans="1:25">
      <c r="A312" s="125">
        <v>312</v>
      </c>
      <c r="B312" s="125">
        <v>312</v>
      </c>
      <c r="C312" s="125" t="s">
        <v>700</v>
      </c>
      <c r="D312" s="125" t="s">
        <v>385</v>
      </c>
      <c r="E312" s="125" t="s">
        <v>385</v>
      </c>
      <c r="F312" s="125" t="s">
        <v>386</v>
      </c>
      <c r="G312" s="125" t="s">
        <v>387</v>
      </c>
      <c r="H312" s="125" t="s">
        <v>204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  <c r="X312" s="151">
        <v>17.25</v>
      </c>
      <c r="Y312" s="150">
        <v>125.03594202898549</v>
      </c>
    </row>
    <row r="313" spans="1:25">
      <c r="A313" s="125">
        <v>313</v>
      </c>
      <c r="B313" s="125">
        <v>313</v>
      </c>
      <c r="C313" s="125" t="s">
        <v>701</v>
      </c>
      <c r="D313" s="125" t="s">
        <v>212</v>
      </c>
      <c r="E313" s="125" t="s">
        <v>212</v>
      </c>
      <c r="F313" s="125" t="s">
        <v>394</v>
      </c>
      <c r="G313" s="125" t="s">
        <v>395</v>
      </c>
      <c r="H313" s="125" t="s">
        <v>204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  <c r="X313" s="151">
        <v>6.9</v>
      </c>
      <c r="Y313" s="150">
        <v>296.93768115942026</v>
      </c>
    </row>
    <row r="314" spans="1:25">
      <c r="A314" s="125">
        <v>314</v>
      </c>
      <c r="B314" s="125">
        <v>314</v>
      </c>
      <c r="C314" s="125" t="s">
        <v>702</v>
      </c>
      <c r="D314" s="125" t="s">
        <v>212</v>
      </c>
      <c r="E314" s="125" t="s">
        <v>212</v>
      </c>
      <c r="F314" s="125" t="s">
        <v>703</v>
      </c>
      <c r="G314" s="125" t="s">
        <v>704</v>
      </c>
      <c r="H314" s="125" t="s">
        <v>204</v>
      </c>
      <c r="I314" s="123">
        <v>110000</v>
      </c>
      <c r="J314" s="125" t="s">
        <v>190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  <c r="X314" s="151">
        <v>13.8</v>
      </c>
      <c r="Y314" s="150">
        <v>156.29492753623185</v>
      </c>
    </row>
    <row r="315" spans="1:25">
      <c r="A315" s="125">
        <v>315</v>
      </c>
      <c r="B315" s="125">
        <v>315</v>
      </c>
      <c r="C315" s="125" t="s">
        <v>705</v>
      </c>
      <c r="D315" s="125" t="s">
        <v>212</v>
      </c>
      <c r="E315" s="125" t="s">
        <v>212</v>
      </c>
      <c r="F315" s="125" t="s">
        <v>398</v>
      </c>
      <c r="G315" s="125" t="s">
        <v>399</v>
      </c>
      <c r="H315" s="125" t="s">
        <v>184</v>
      </c>
      <c r="I315" s="123">
        <v>38000</v>
      </c>
      <c r="J315" s="123">
        <v>38000</v>
      </c>
      <c r="K315" s="125" t="s">
        <v>190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  <c r="X315" s="151">
        <v>6.9</v>
      </c>
      <c r="Y315" s="150">
        <v>266.38695652173914</v>
      </c>
    </row>
    <row r="316" spans="1:25">
      <c r="A316" s="125">
        <v>316</v>
      </c>
      <c r="B316" s="125">
        <v>316</v>
      </c>
      <c r="C316" s="125" t="s">
        <v>706</v>
      </c>
      <c r="D316" s="125" t="s">
        <v>212</v>
      </c>
      <c r="E316" s="125" t="s">
        <v>212</v>
      </c>
      <c r="F316" s="125" t="s">
        <v>398</v>
      </c>
      <c r="G316" s="125" t="s">
        <v>399</v>
      </c>
      <c r="H316" s="125" t="s">
        <v>184</v>
      </c>
      <c r="I316" s="123">
        <v>38000</v>
      </c>
      <c r="J316" s="123">
        <v>38000</v>
      </c>
      <c r="K316" s="125" t="s">
        <v>190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  <c r="X316" s="151">
        <v>6.9</v>
      </c>
      <c r="Y316" s="150">
        <v>207.60869565217388</v>
      </c>
    </row>
    <row r="317" spans="1:25">
      <c r="A317" s="125">
        <v>317</v>
      </c>
      <c r="B317" s="125">
        <v>317</v>
      </c>
      <c r="C317" s="125" t="s">
        <v>707</v>
      </c>
      <c r="D317" s="125" t="s">
        <v>212</v>
      </c>
      <c r="E317" s="125" t="s">
        <v>212</v>
      </c>
      <c r="F317" s="125" t="s">
        <v>394</v>
      </c>
      <c r="G317" s="125" t="s">
        <v>395</v>
      </c>
      <c r="H317" s="125" t="s">
        <v>204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  <c r="X317" s="151">
        <v>3.45</v>
      </c>
      <c r="Y317" s="150">
        <v>263.75362318840581</v>
      </c>
    </row>
    <row r="318" spans="1:25">
      <c r="A318" s="142">
        <v>318</v>
      </c>
      <c r="B318" s="142">
        <v>318</v>
      </c>
      <c r="C318" s="142" t="s">
        <v>708</v>
      </c>
      <c r="D318" s="125" t="s">
        <v>212</v>
      </c>
      <c r="E318" s="125" t="s">
        <v>212</v>
      </c>
      <c r="F318" s="142" t="s">
        <v>398</v>
      </c>
      <c r="G318" s="142" t="s">
        <v>399</v>
      </c>
      <c r="H318" s="142" t="s">
        <v>184</v>
      </c>
      <c r="I318" s="143">
        <v>38000</v>
      </c>
      <c r="J318" s="143">
        <v>38000</v>
      </c>
      <c r="K318" s="142" t="s">
        <v>190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  <c r="X318" s="151">
        <v>17.25</v>
      </c>
      <c r="Y318" s="150">
        <v>125.03594202898549</v>
      </c>
    </row>
    <row r="319" spans="1:25">
      <c r="A319" s="125">
        <v>319</v>
      </c>
      <c r="B319" s="125">
        <v>319</v>
      </c>
      <c r="C319" s="125" t="s">
        <v>709</v>
      </c>
      <c r="D319" s="125" t="s">
        <v>212</v>
      </c>
      <c r="E319" s="125" t="s">
        <v>212</v>
      </c>
      <c r="F319" s="125" t="s">
        <v>710</v>
      </c>
      <c r="G319" s="125" t="s">
        <v>711</v>
      </c>
      <c r="H319" s="125" t="s">
        <v>184</v>
      </c>
      <c r="I319" s="123">
        <v>38000</v>
      </c>
      <c r="J319" s="125" t="s">
        <v>190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  <c r="X319" s="151">
        <v>48.300000000000011</v>
      </c>
      <c r="Y319" s="150">
        <v>58.297101449275345</v>
      </c>
    </row>
    <row r="320" spans="1:25">
      <c r="A320" s="125">
        <v>320</v>
      </c>
      <c r="B320" s="125">
        <v>320</v>
      </c>
      <c r="C320" s="125" t="s">
        <v>712</v>
      </c>
      <c r="D320" s="125" t="s">
        <v>212</v>
      </c>
      <c r="E320" s="125" t="s">
        <v>212</v>
      </c>
      <c r="F320" s="125" t="s">
        <v>703</v>
      </c>
      <c r="G320" s="125" t="s">
        <v>704</v>
      </c>
      <c r="H320" s="125" t="s">
        <v>204</v>
      </c>
      <c r="I320" s="123">
        <v>110000</v>
      </c>
      <c r="J320" s="125" t="s">
        <v>190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  <c r="X320" s="151">
        <v>10.350000000000001</v>
      </c>
      <c r="Y320" s="150">
        <v>157.26086956521738</v>
      </c>
    </row>
    <row r="321" spans="1:25">
      <c r="A321" s="125">
        <v>321</v>
      </c>
      <c r="B321" s="125">
        <v>321</v>
      </c>
      <c r="C321" s="125" t="s">
        <v>713</v>
      </c>
      <c r="D321" s="125" t="s">
        <v>212</v>
      </c>
      <c r="E321" s="125" t="s">
        <v>212</v>
      </c>
      <c r="F321" s="125" t="s">
        <v>247</v>
      </c>
      <c r="G321" s="125" t="s">
        <v>248</v>
      </c>
      <c r="H321" s="125" t="s">
        <v>184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  <c r="X321" s="151">
        <v>3.45</v>
      </c>
      <c r="Y321" s="150">
        <v>639.70144927536228</v>
      </c>
    </row>
    <row r="322" spans="1:25">
      <c r="A322" s="125">
        <v>322</v>
      </c>
      <c r="B322" s="125">
        <v>322</v>
      </c>
      <c r="C322" s="125" t="s">
        <v>714</v>
      </c>
      <c r="D322" s="125" t="s">
        <v>212</v>
      </c>
      <c r="E322" s="125" t="s">
        <v>212</v>
      </c>
      <c r="F322" s="125" t="s">
        <v>507</v>
      </c>
      <c r="G322" s="125" t="s">
        <v>508</v>
      </c>
      <c r="H322" s="125" t="s">
        <v>184</v>
      </c>
      <c r="I322" s="123">
        <v>38000</v>
      </c>
      <c r="J322" s="123">
        <v>38000</v>
      </c>
      <c r="K322" s="125" t="s">
        <v>190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  <c r="X322" s="151">
        <v>3.45</v>
      </c>
      <c r="Y322" s="150">
        <v>417.34492753623186</v>
      </c>
    </row>
    <row r="323" spans="1:25">
      <c r="A323" s="125">
        <v>323</v>
      </c>
      <c r="B323" s="125">
        <v>323</v>
      </c>
      <c r="C323" s="125" t="s">
        <v>715</v>
      </c>
      <c r="D323" s="125" t="s">
        <v>212</v>
      </c>
      <c r="E323" s="125" t="s">
        <v>212</v>
      </c>
      <c r="F323" s="125" t="s">
        <v>507</v>
      </c>
      <c r="G323" s="125" t="s">
        <v>508</v>
      </c>
      <c r="H323" s="125" t="s">
        <v>184</v>
      </c>
      <c r="I323" s="123">
        <v>38000</v>
      </c>
      <c r="J323" s="123">
        <v>38000</v>
      </c>
      <c r="K323" s="125" t="s">
        <v>190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  <c r="X323" s="151">
        <v>3.45</v>
      </c>
      <c r="Y323" s="150">
        <v>432.62028985507243</v>
      </c>
    </row>
    <row r="324" spans="1:25">
      <c r="A324" s="125">
        <v>324</v>
      </c>
      <c r="B324" s="125">
        <v>324</v>
      </c>
      <c r="C324" s="125" t="s">
        <v>716</v>
      </c>
      <c r="D324" s="125" t="s">
        <v>389</v>
      </c>
      <c r="E324" s="125" t="s">
        <v>212</v>
      </c>
      <c r="F324" s="125" t="s">
        <v>481</v>
      </c>
      <c r="G324" s="125" t="s">
        <v>482</v>
      </c>
      <c r="H324" s="125" t="s">
        <v>184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  <c r="X324" s="151">
        <v>3.45</v>
      </c>
      <c r="Y324" s="150">
        <v>463.17101449275361</v>
      </c>
    </row>
    <row r="325" spans="1:25">
      <c r="A325" s="125">
        <v>325</v>
      </c>
      <c r="B325" s="125">
        <v>325</v>
      </c>
      <c r="C325" s="125" t="s">
        <v>717</v>
      </c>
      <c r="D325" s="125" t="s">
        <v>220</v>
      </c>
      <c r="E325" s="125" t="s">
        <v>181</v>
      </c>
      <c r="F325" s="125" t="s">
        <v>718</v>
      </c>
      <c r="G325" s="125" t="s">
        <v>719</v>
      </c>
      <c r="H325" s="125" t="s">
        <v>204</v>
      </c>
      <c r="I325" s="123">
        <v>110000</v>
      </c>
      <c r="J325" s="125" t="s">
        <v>190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  <c r="X325" s="151">
        <v>6.9</v>
      </c>
      <c r="Y325" s="150">
        <v>80.956521739130423</v>
      </c>
    </row>
    <row r="326" spans="1:25">
      <c r="A326" s="125">
        <v>326</v>
      </c>
      <c r="B326" s="125">
        <v>326</v>
      </c>
      <c r="C326" s="125" t="s">
        <v>720</v>
      </c>
      <c r="D326" s="125" t="s">
        <v>220</v>
      </c>
      <c r="E326" s="125" t="s">
        <v>181</v>
      </c>
      <c r="F326" s="125" t="s">
        <v>718</v>
      </c>
      <c r="G326" s="125" t="s">
        <v>719</v>
      </c>
      <c r="H326" s="125" t="s">
        <v>204</v>
      </c>
      <c r="I326" s="123">
        <v>110000</v>
      </c>
      <c r="J326" s="125" t="s">
        <v>190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  <c r="X326" s="151">
        <v>72.45</v>
      </c>
      <c r="Y326" s="150">
        <v>27.225810904071771</v>
      </c>
    </row>
    <row r="327" spans="1:25">
      <c r="A327" s="125">
        <v>327</v>
      </c>
      <c r="B327" s="125">
        <v>327</v>
      </c>
      <c r="C327" s="125" t="s">
        <v>721</v>
      </c>
      <c r="D327" s="125" t="s">
        <v>220</v>
      </c>
      <c r="E327" s="125" t="s">
        <v>220</v>
      </c>
      <c r="F327" s="125" t="s">
        <v>411</v>
      </c>
      <c r="G327" s="125" t="s">
        <v>412</v>
      </c>
      <c r="H327" s="125" t="s">
        <v>184</v>
      </c>
      <c r="I327" s="123">
        <v>38000</v>
      </c>
      <c r="J327" s="125" t="s">
        <v>190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  <c r="X327" s="151">
        <v>10.350000000000001</v>
      </c>
      <c r="Y327" s="150">
        <v>129.47632850241544</v>
      </c>
    </row>
    <row r="328" spans="1:25">
      <c r="A328" s="125">
        <v>328</v>
      </c>
      <c r="B328" s="125">
        <v>328</v>
      </c>
      <c r="C328" s="125" t="s">
        <v>722</v>
      </c>
      <c r="D328" s="125" t="s">
        <v>220</v>
      </c>
      <c r="E328" s="125" t="s">
        <v>181</v>
      </c>
      <c r="F328" s="125" t="s">
        <v>718</v>
      </c>
      <c r="G328" s="125" t="s">
        <v>719</v>
      </c>
      <c r="H328" s="125" t="s">
        <v>204</v>
      </c>
      <c r="I328" s="123">
        <v>110000</v>
      </c>
      <c r="J328" s="125" t="s">
        <v>190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  <c r="X328" s="151">
        <v>13.8</v>
      </c>
      <c r="Y328" s="150">
        <v>60.846376811594205</v>
      </c>
    </row>
    <row r="329" spans="1:25">
      <c r="A329" s="125">
        <v>329</v>
      </c>
      <c r="B329" s="125">
        <v>329</v>
      </c>
      <c r="C329" s="125" t="s">
        <v>723</v>
      </c>
      <c r="D329" s="125" t="s">
        <v>220</v>
      </c>
      <c r="E329" s="125" t="s">
        <v>181</v>
      </c>
      <c r="F329" s="125" t="s">
        <v>724</v>
      </c>
      <c r="G329" s="125" t="s">
        <v>725</v>
      </c>
      <c r="H329" s="125" t="s">
        <v>204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  <c r="X329" s="151">
        <v>6.9</v>
      </c>
      <c r="Y329" s="150">
        <v>235.83623188405795</v>
      </c>
    </row>
    <row r="330" spans="1:25">
      <c r="A330" s="125">
        <v>330</v>
      </c>
      <c r="B330" s="125">
        <v>330</v>
      </c>
      <c r="C330" s="125" t="s">
        <v>726</v>
      </c>
      <c r="D330" s="125" t="s">
        <v>181</v>
      </c>
      <c r="E330" s="125" t="s">
        <v>181</v>
      </c>
      <c r="F330" s="125" t="s">
        <v>569</v>
      </c>
      <c r="G330" s="125" t="s">
        <v>570</v>
      </c>
      <c r="H330" s="125" t="s">
        <v>204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  <c r="X330" s="151">
        <v>3.45</v>
      </c>
      <c r="Y330" s="150">
        <v>388.42898550724635</v>
      </c>
    </row>
    <row r="331" spans="1:25">
      <c r="A331" s="125">
        <v>331</v>
      </c>
      <c r="B331" s="125">
        <v>331</v>
      </c>
      <c r="C331" s="125" t="s">
        <v>727</v>
      </c>
      <c r="D331" s="125" t="s">
        <v>181</v>
      </c>
      <c r="E331" s="125" t="s">
        <v>181</v>
      </c>
      <c r="F331" s="125" t="s">
        <v>569</v>
      </c>
      <c r="G331" s="125" t="s">
        <v>570</v>
      </c>
      <c r="H331" s="125" t="s">
        <v>204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  <c r="X331" s="151">
        <v>20.700000000000003</v>
      </c>
      <c r="Y331" s="150">
        <v>90.617874396135264</v>
      </c>
    </row>
    <row r="332" spans="1:25">
      <c r="A332" s="142">
        <v>332</v>
      </c>
      <c r="B332" s="142">
        <v>332</v>
      </c>
      <c r="C332" s="142" t="s">
        <v>728</v>
      </c>
      <c r="D332" s="125" t="s">
        <v>220</v>
      </c>
      <c r="E332" s="125" t="s">
        <v>181</v>
      </c>
      <c r="F332" s="142" t="s">
        <v>729</v>
      </c>
      <c r="G332" s="142" t="s">
        <v>730</v>
      </c>
      <c r="H332" s="142" t="s">
        <v>184</v>
      </c>
      <c r="I332" s="143">
        <v>38000</v>
      </c>
      <c r="J332" s="142" t="s">
        <v>190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  <c r="X332" s="151">
        <v>10.350000000000001</v>
      </c>
      <c r="Y332" s="150">
        <v>172.49951690821251</v>
      </c>
    </row>
    <row r="333" spans="1:25">
      <c r="A333" s="125">
        <v>333</v>
      </c>
      <c r="B333" s="125">
        <v>333</v>
      </c>
      <c r="C333" s="125" t="s">
        <v>731</v>
      </c>
      <c r="D333" s="125" t="s">
        <v>220</v>
      </c>
      <c r="E333" s="125" t="s">
        <v>220</v>
      </c>
      <c r="F333" s="125" t="s">
        <v>732</v>
      </c>
      <c r="G333" s="125" t="s">
        <v>733</v>
      </c>
      <c r="H333" s="125" t="s">
        <v>204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  <c r="X333" s="151">
        <v>48.300000000000011</v>
      </c>
      <c r="Y333" s="150">
        <v>40.838716356107653</v>
      </c>
    </row>
    <row r="334" spans="1:25">
      <c r="A334" s="125">
        <v>334</v>
      </c>
      <c r="B334" s="125">
        <v>334</v>
      </c>
      <c r="C334" s="125" t="s">
        <v>734</v>
      </c>
      <c r="D334" s="125" t="s">
        <v>192</v>
      </c>
      <c r="E334" s="125" t="s">
        <v>192</v>
      </c>
      <c r="F334" s="125" t="s">
        <v>420</v>
      </c>
      <c r="G334" s="125" t="s">
        <v>421</v>
      </c>
      <c r="H334" s="125" t="s">
        <v>184</v>
      </c>
      <c r="I334" s="123">
        <v>38000</v>
      </c>
      <c r="J334" s="123">
        <v>38000</v>
      </c>
      <c r="K334" s="125" t="s">
        <v>190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  <c r="X334" s="151">
        <v>13.8</v>
      </c>
      <c r="Y334" s="150">
        <v>146.11086956521737</v>
      </c>
    </row>
    <row r="335" spans="1:25">
      <c r="A335" s="125">
        <v>335</v>
      </c>
      <c r="B335" s="125">
        <v>335</v>
      </c>
      <c r="C335" s="125" t="s">
        <v>735</v>
      </c>
      <c r="D335" s="125" t="s">
        <v>192</v>
      </c>
      <c r="E335" s="125" t="s">
        <v>192</v>
      </c>
      <c r="F335" s="125" t="s">
        <v>736</v>
      </c>
      <c r="G335" s="125" t="s">
        <v>737</v>
      </c>
      <c r="H335" s="125" t="s">
        <v>184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  <c r="X335" s="151">
        <v>3.45</v>
      </c>
      <c r="Y335" s="150">
        <v>202.64927536231883</v>
      </c>
    </row>
    <row r="336" spans="1:25">
      <c r="A336" s="125">
        <v>336</v>
      </c>
      <c r="B336" s="125">
        <v>336</v>
      </c>
      <c r="C336" s="125" t="s">
        <v>738</v>
      </c>
      <c r="D336" s="125" t="s">
        <v>192</v>
      </c>
      <c r="E336" s="125" t="s">
        <v>192</v>
      </c>
      <c r="F336" s="125" t="s">
        <v>373</v>
      </c>
      <c r="G336" s="125" t="s">
        <v>374</v>
      </c>
      <c r="H336" s="125" t="s">
        <v>204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  <c r="X336" s="151">
        <v>10.350000000000001</v>
      </c>
      <c r="Y336" s="150">
        <v>67.549758454106268</v>
      </c>
    </row>
    <row r="337" spans="1:25">
      <c r="A337" s="125">
        <v>337</v>
      </c>
      <c r="B337" s="125">
        <v>337</v>
      </c>
      <c r="C337" s="125" t="s">
        <v>739</v>
      </c>
      <c r="D337" s="125" t="s">
        <v>192</v>
      </c>
      <c r="E337" s="125" t="s">
        <v>192</v>
      </c>
      <c r="F337" s="125" t="s">
        <v>373</v>
      </c>
      <c r="G337" s="125" t="s">
        <v>374</v>
      </c>
      <c r="H337" s="125" t="s">
        <v>204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  <c r="X337" s="151">
        <v>17.25</v>
      </c>
      <c r="Y337" s="150">
        <v>129.10956521739132</v>
      </c>
    </row>
    <row r="338" spans="1:25">
      <c r="A338" s="125">
        <v>338</v>
      </c>
      <c r="B338" s="125">
        <v>338</v>
      </c>
      <c r="C338" s="125" t="s">
        <v>740</v>
      </c>
      <c r="D338" s="125" t="s">
        <v>356</v>
      </c>
      <c r="E338" s="125" t="s">
        <v>356</v>
      </c>
      <c r="F338" s="125" t="s">
        <v>657</v>
      </c>
      <c r="G338" s="125" t="s">
        <v>658</v>
      </c>
      <c r="H338" s="125" t="s">
        <v>184</v>
      </c>
      <c r="I338" s="123">
        <v>38000</v>
      </c>
      <c r="J338" s="123">
        <v>38000</v>
      </c>
      <c r="K338" s="125" t="s">
        <v>190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  <c r="X338" s="151">
        <v>41.400000000000006</v>
      </c>
      <c r="Y338" s="150">
        <v>60.631642512077285</v>
      </c>
    </row>
    <row r="339" spans="1:25">
      <c r="A339" s="142">
        <v>339</v>
      </c>
      <c r="B339" s="142">
        <v>339</v>
      </c>
      <c r="C339" s="142" t="s">
        <v>741</v>
      </c>
      <c r="D339" s="125" t="s">
        <v>356</v>
      </c>
      <c r="E339" s="125" t="s">
        <v>356</v>
      </c>
      <c r="F339" s="142" t="s">
        <v>657</v>
      </c>
      <c r="G339" s="142" t="s">
        <v>658</v>
      </c>
      <c r="H339" s="142" t="s">
        <v>184</v>
      </c>
      <c r="I339" s="143">
        <v>38000</v>
      </c>
      <c r="J339" s="143">
        <v>38000</v>
      </c>
      <c r="K339" s="142" t="s">
        <v>190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  <c r="X339" s="151">
        <v>13.8</v>
      </c>
      <c r="Y339" s="150">
        <v>71.030434782608694</v>
      </c>
    </row>
    <row r="340" spans="1:25">
      <c r="A340" s="125">
        <v>340</v>
      </c>
      <c r="B340" s="125">
        <v>340</v>
      </c>
      <c r="C340" s="125" t="s">
        <v>742</v>
      </c>
      <c r="D340" s="125" t="s">
        <v>356</v>
      </c>
      <c r="E340" s="125" t="s">
        <v>356</v>
      </c>
      <c r="F340" s="125" t="s">
        <v>657</v>
      </c>
      <c r="G340" s="125" t="s">
        <v>658</v>
      </c>
      <c r="H340" s="125" t="s">
        <v>184</v>
      </c>
      <c r="I340" s="123">
        <v>38000</v>
      </c>
      <c r="J340" s="123">
        <v>38000</v>
      </c>
      <c r="K340" s="125" t="s">
        <v>190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  <c r="X340" s="151">
        <v>69</v>
      </c>
      <c r="Y340" s="150">
        <v>40.80797101449275</v>
      </c>
    </row>
    <row r="341" spans="1:25">
      <c r="A341" s="125">
        <v>341</v>
      </c>
      <c r="B341" s="125">
        <v>341</v>
      </c>
      <c r="C341" s="125" t="s">
        <v>743</v>
      </c>
      <c r="D341" s="125" t="s">
        <v>356</v>
      </c>
      <c r="E341" s="125" t="s">
        <v>356</v>
      </c>
      <c r="F341" s="125" t="s">
        <v>427</v>
      </c>
      <c r="G341" s="125" t="s">
        <v>428</v>
      </c>
      <c r="H341" s="125" t="s">
        <v>204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  <c r="X341" s="151">
        <v>20.700000000000003</v>
      </c>
      <c r="Y341" s="150">
        <v>47.353623188405798</v>
      </c>
    </row>
    <row r="342" spans="1:25">
      <c r="A342" s="125">
        <v>342</v>
      </c>
      <c r="B342" s="125">
        <v>342</v>
      </c>
      <c r="C342" s="125" t="s">
        <v>744</v>
      </c>
      <c r="D342" s="125" t="s">
        <v>356</v>
      </c>
      <c r="E342" s="125" t="s">
        <v>356</v>
      </c>
      <c r="F342" s="125" t="s">
        <v>427</v>
      </c>
      <c r="G342" s="125" t="s">
        <v>428</v>
      </c>
      <c r="H342" s="125" t="s">
        <v>204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  <c r="X342" s="151">
        <v>17.25</v>
      </c>
      <c r="Y342" s="150">
        <v>120.96231884057971</v>
      </c>
    </row>
    <row r="343" spans="1:25">
      <c r="A343" s="125">
        <v>343</v>
      </c>
      <c r="B343" s="125">
        <v>343</v>
      </c>
      <c r="C343" s="125" t="s">
        <v>745</v>
      </c>
      <c r="D343" s="125" t="s">
        <v>254</v>
      </c>
      <c r="E343" s="125" t="s">
        <v>356</v>
      </c>
      <c r="F343" s="125" t="s">
        <v>427</v>
      </c>
      <c r="G343" s="125" t="s">
        <v>428</v>
      </c>
      <c r="H343" s="125" t="s">
        <v>204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  <c r="X343" s="151">
        <v>13.8</v>
      </c>
      <c r="Y343" s="150">
        <v>156.29492753623185</v>
      </c>
    </row>
    <row r="344" spans="1:25">
      <c r="A344" s="125">
        <v>344</v>
      </c>
      <c r="B344" s="125">
        <v>344</v>
      </c>
      <c r="C344" s="125" t="s">
        <v>746</v>
      </c>
      <c r="D344" s="125" t="s">
        <v>356</v>
      </c>
      <c r="E344" s="125" t="s">
        <v>356</v>
      </c>
      <c r="F344" s="125" t="s">
        <v>519</v>
      </c>
      <c r="G344" s="125" t="s">
        <v>520</v>
      </c>
      <c r="H344" s="125" t="s">
        <v>184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  <c r="X344" s="151">
        <v>20.700000000000003</v>
      </c>
      <c r="Y344" s="150">
        <v>121.17004830917872</v>
      </c>
    </row>
    <row r="345" spans="1:25">
      <c r="A345" s="125">
        <v>345</v>
      </c>
      <c r="B345" s="125">
        <v>345</v>
      </c>
      <c r="C345" s="125" t="s">
        <v>747</v>
      </c>
      <c r="D345" s="125" t="s">
        <v>351</v>
      </c>
      <c r="E345" s="125" t="s">
        <v>239</v>
      </c>
      <c r="F345" s="125" t="s">
        <v>430</v>
      </c>
      <c r="G345" s="125" t="s">
        <v>431</v>
      </c>
      <c r="H345" s="125" t="s">
        <v>204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  <c r="X345" s="151">
        <v>6.9</v>
      </c>
      <c r="Y345" s="150">
        <v>121.69275362318841</v>
      </c>
    </row>
    <row r="346" spans="1:25">
      <c r="A346" s="125">
        <v>346</v>
      </c>
      <c r="B346" s="125">
        <v>346</v>
      </c>
      <c r="C346" s="125" t="s">
        <v>748</v>
      </c>
      <c r="D346" s="125" t="s">
        <v>239</v>
      </c>
      <c r="E346" s="125" t="s">
        <v>239</v>
      </c>
      <c r="F346" s="125" t="s">
        <v>635</v>
      </c>
      <c r="G346" s="125" t="s">
        <v>636</v>
      </c>
      <c r="H346" s="125" t="s">
        <v>184</v>
      </c>
      <c r="I346" s="123">
        <v>38000</v>
      </c>
      <c r="J346" s="125" t="s">
        <v>190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  <c r="X346" s="151">
        <v>41.400000000000006</v>
      </c>
      <c r="Y346" s="150">
        <v>57.944202898550714</v>
      </c>
    </row>
    <row r="347" spans="1:25">
      <c r="A347" s="125">
        <v>347</v>
      </c>
      <c r="B347" s="125">
        <v>347</v>
      </c>
      <c r="C347" s="125" t="s">
        <v>749</v>
      </c>
      <c r="D347" s="125" t="s">
        <v>239</v>
      </c>
      <c r="E347" s="125" t="s">
        <v>239</v>
      </c>
      <c r="F347" s="125" t="s">
        <v>342</v>
      </c>
      <c r="G347" s="125" t="s">
        <v>343</v>
      </c>
      <c r="H347" s="125" t="s">
        <v>184</v>
      </c>
      <c r="I347" s="123">
        <v>38000</v>
      </c>
      <c r="J347" s="123">
        <v>38000</v>
      </c>
      <c r="K347" s="125" t="s">
        <v>190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  <c r="X347" s="151">
        <v>10.350000000000001</v>
      </c>
      <c r="Y347" s="150">
        <v>136.89371980676327</v>
      </c>
    </row>
    <row r="348" spans="1:25">
      <c r="A348" s="125">
        <v>348</v>
      </c>
      <c r="B348" s="125">
        <v>348</v>
      </c>
      <c r="C348" s="125" t="s">
        <v>750</v>
      </c>
      <c r="D348" s="125" t="s">
        <v>192</v>
      </c>
      <c r="E348" s="125" t="s">
        <v>192</v>
      </c>
      <c r="F348" s="125" t="s">
        <v>751</v>
      </c>
      <c r="G348" s="125" t="s">
        <v>752</v>
      </c>
      <c r="H348" s="125" t="s">
        <v>204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  <c r="X348" s="151">
        <v>44.85</v>
      </c>
      <c r="Y348" s="150">
        <v>37.523076923076921</v>
      </c>
    </row>
    <row r="349" spans="1:25">
      <c r="A349" s="125">
        <v>349</v>
      </c>
      <c r="B349" s="125">
        <v>349</v>
      </c>
      <c r="C349" s="125" t="s">
        <v>753</v>
      </c>
      <c r="D349" s="125" t="s">
        <v>192</v>
      </c>
      <c r="E349" s="125" t="s">
        <v>192</v>
      </c>
      <c r="F349" s="125" t="s">
        <v>437</v>
      </c>
      <c r="G349" s="125" t="s">
        <v>438</v>
      </c>
      <c r="H349" s="125" t="s">
        <v>204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  <c r="X349" s="151">
        <v>20.700000000000003</v>
      </c>
      <c r="Y349" s="150">
        <v>74.922222222222217</v>
      </c>
    </row>
    <row r="350" spans="1:25">
      <c r="A350" s="125">
        <v>350</v>
      </c>
      <c r="B350" s="125">
        <v>350</v>
      </c>
      <c r="C350" s="125" t="s">
        <v>754</v>
      </c>
      <c r="D350" s="125" t="s">
        <v>192</v>
      </c>
      <c r="E350" s="125" t="s">
        <v>192</v>
      </c>
      <c r="F350" s="125" t="s">
        <v>373</v>
      </c>
      <c r="G350" s="125" t="s">
        <v>374</v>
      </c>
      <c r="H350" s="125" t="s">
        <v>204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  <c r="X350" s="151">
        <v>27.6</v>
      </c>
      <c r="Y350" s="150">
        <v>93.321014492753619</v>
      </c>
    </row>
    <row r="351" spans="1:25">
      <c r="A351" s="125">
        <v>351</v>
      </c>
      <c r="B351" s="125">
        <v>351</v>
      </c>
      <c r="C351" s="125" t="s">
        <v>755</v>
      </c>
      <c r="D351" s="125" t="s">
        <v>192</v>
      </c>
      <c r="E351" s="125" t="s">
        <v>192</v>
      </c>
      <c r="F351" s="125" t="s">
        <v>437</v>
      </c>
      <c r="G351" s="125" t="s">
        <v>438</v>
      </c>
      <c r="H351" s="125" t="s">
        <v>204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  <c r="X351" s="151">
        <v>3.45</v>
      </c>
      <c r="Y351" s="150">
        <v>548.04927536231889</v>
      </c>
    </row>
    <row r="352" spans="1:25">
      <c r="A352" s="125">
        <v>352</v>
      </c>
      <c r="B352" s="125">
        <v>352</v>
      </c>
      <c r="C352" s="125" t="s">
        <v>756</v>
      </c>
      <c r="D352" s="125" t="s">
        <v>192</v>
      </c>
      <c r="E352" s="125" t="s">
        <v>192</v>
      </c>
      <c r="F352" s="125" t="s">
        <v>757</v>
      </c>
      <c r="G352" s="125" t="s">
        <v>758</v>
      </c>
      <c r="H352" s="125" t="s">
        <v>204</v>
      </c>
      <c r="I352" s="123">
        <v>110000</v>
      </c>
      <c r="J352" s="125" t="s">
        <v>190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  <c r="X352" s="151">
        <v>120.75</v>
      </c>
      <c r="Y352" s="150">
        <v>26.810517598343687</v>
      </c>
    </row>
    <row r="353" spans="1:25">
      <c r="A353" s="125">
        <v>353</v>
      </c>
      <c r="B353" s="125">
        <v>353</v>
      </c>
      <c r="C353" s="125" t="s">
        <v>759</v>
      </c>
      <c r="D353" s="125" t="s">
        <v>192</v>
      </c>
      <c r="E353" s="125" t="s">
        <v>192</v>
      </c>
      <c r="F353" s="125" t="s">
        <v>373</v>
      </c>
      <c r="G353" s="125" t="s">
        <v>374</v>
      </c>
      <c r="H353" s="125" t="s">
        <v>204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  <c r="X353" s="151">
        <v>13.8</v>
      </c>
      <c r="Y353" s="150">
        <v>176.66304347826087</v>
      </c>
    </row>
    <row r="354" spans="1:25">
      <c r="A354" s="125">
        <v>354</v>
      </c>
      <c r="B354" s="125">
        <v>354</v>
      </c>
      <c r="C354" s="125" t="s">
        <v>760</v>
      </c>
      <c r="D354" s="125" t="s">
        <v>192</v>
      </c>
      <c r="E354" s="125" t="s">
        <v>192</v>
      </c>
      <c r="F354" s="125" t="s">
        <v>757</v>
      </c>
      <c r="G354" s="125" t="s">
        <v>758</v>
      </c>
      <c r="H354" s="125" t="s">
        <v>204</v>
      </c>
      <c r="I354" s="123">
        <v>110000</v>
      </c>
      <c r="J354" s="125" t="s">
        <v>190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  <c r="X354" s="151">
        <v>20.700000000000003</v>
      </c>
      <c r="Y354" s="150">
        <v>110.98599033816424</v>
      </c>
    </row>
    <row r="355" spans="1:25">
      <c r="A355" s="125">
        <v>355</v>
      </c>
      <c r="B355" s="125">
        <v>355</v>
      </c>
      <c r="C355" s="125" t="s">
        <v>761</v>
      </c>
      <c r="D355" s="125" t="s">
        <v>192</v>
      </c>
      <c r="E355" s="125" t="s">
        <v>192</v>
      </c>
      <c r="F355" s="125" t="s">
        <v>757</v>
      </c>
      <c r="G355" s="125" t="s">
        <v>758</v>
      </c>
      <c r="H355" s="125" t="s">
        <v>204</v>
      </c>
      <c r="I355" s="123">
        <v>110000</v>
      </c>
      <c r="J355" s="125" t="s">
        <v>190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  <c r="X355" s="151">
        <v>13.8</v>
      </c>
      <c r="Y355" s="150">
        <v>171.57101449275362</v>
      </c>
    </row>
    <row r="356" spans="1:25">
      <c r="A356" s="125">
        <v>356</v>
      </c>
      <c r="B356" s="125">
        <v>356</v>
      </c>
      <c r="C356" s="125" t="s">
        <v>762</v>
      </c>
      <c r="D356" s="125" t="s">
        <v>187</v>
      </c>
      <c r="E356" s="125" t="s">
        <v>187</v>
      </c>
      <c r="F356" s="125" t="s">
        <v>451</v>
      </c>
      <c r="G356" s="125" t="s">
        <v>452</v>
      </c>
      <c r="H356" s="125" t="s">
        <v>204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  <c r="X356" s="151">
        <v>3.45</v>
      </c>
      <c r="Y356" s="150">
        <v>548.04927536231889</v>
      </c>
    </row>
    <row r="357" spans="1:25">
      <c r="A357" s="125">
        <v>357</v>
      </c>
      <c r="B357" s="125">
        <v>357</v>
      </c>
      <c r="C357" s="125" t="s">
        <v>763</v>
      </c>
      <c r="D357" s="125" t="s">
        <v>187</v>
      </c>
      <c r="E357" s="125" t="s">
        <v>187</v>
      </c>
      <c r="F357" s="125" t="s">
        <v>445</v>
      </c>
      <c r="G357" s="125" t="s">
        <v>446</v>
      </c>
      <c r="H357" s="125" t="s">
        <v>204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  <c r="X357" s="151">
        <v>17.25</v>
      </c>
      <c r="Y357" s="150">
        <v>133.1831884057971</v>
      </c>
    </row>
    <row r="358" spans="1:25">
      <c r="A358" s="125">
        <v>358</v>
      </c>
      <c r="B358" s="125">
        <v>358</v>
      </c>
      <c r="C358" s="125" t="s">
        <v>764</v>
      </c>
      <c r="D358" s="125" t="s">
        <v>187</v>
      </c>
      <c r="E358" s="125" t="s">
        <v>187</v>
      </c>
      <c r="F358" s="125" t="s">
        <v>445</v>
      </c>
      <c r="G358" s="125" t="s">
        <v>446</v>
      </c>
      <c r="H358" s="125" t="s">
        <v>204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  <c r="X358" s="151">
        <v>37.950000000000003</v>
      </c>
      <c r="Y358" s="150">
        <v>74.938866930171272</v>
      </c>
    </row>
    <row r="359" spans="1:25">
      <c r="A359" s="125">
        <v>359</v>
      </c>
      <c r="B359" s="125">
        <v>359</v>
      </c>
      <c r="C359" s="125" t="s">
        <v>765</v>
      </c>
      <c r="D359" s="125" t="s">
        <v>187</v>
      </c>
      <c r="E359" s="125" t="s">
        <v>187</v>
      </c>
      <c r="F359" s="125" t="s">
        <v>445</v>
      </c>
      <c r="G359" s="125" t="s">
        <v>446</v>
      </c>
      <c r="H359" s="125" t="s">
        <v>204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  <c r="X359" s="151">
        <v>13.8</v>
      </c>
      <c r="Y359" s="150">
        <v>141.01884057971014</v>
      </c>
    </row>
    <row r="360" spans="1:25">
      <c r="A360" s="125">
        <v>360</v>
      </c>
      <c r="B360" s="125">
        <v>360</v>
      </c>
      <c r="C360" s="125" t="s">
        <v>766</v>
      </c>
      <c r="D360" s="125" t="s">
        <v>181</v>
      </c>
      <c r="E360" s="125" t="s">
        <v>181</v>
      </c>
      <c r="F360" s="125" t="s">
        <v>182</v>
      </c>
      <c r="G360" s="125" t="s">
        <v>183</v>
      </c>
      <c r="H360" s="125" t="s">
        <v>184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  <c r="X360" s="151">
        <v>10.350000000000001</v>
      </c>
      <c r="Y360" s="150">
        <v>172.49951690821251</v>
      </c>
    </row>
    <row r="361" spans="1:25">
      <c r="A361" s="125">
        <v>361</v>
      </c>
      <c r="B361" s="125">
        <v>361</v>
      </c>
      <c r="C361" s="125" t="s">
        <v>767</v>
      </c>
      <c r="D361" s="125" t="s">
        <v>220</v>
      </c>
      <c r="E361" s="125" t="s">
        <v>220</v>
      </c>
      <c r="F361" s="125" t="s">
        <v>768</v>
      </c>
      <c r="G361" s="125" t="s">
        <v>769</v>
      </c>
      <c r="H361" s="125" t="s">
        <v>204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  <c r="X361" s="151">
        <v>13.8</v>
      </c>
      <c r="Y361" s="150">
        <v>55.754347826086949</v>
      </c>
    </row>
    <row r="362" spans="1:25">
      <c r="A362" s="125">
        <v>362</v>
      </c>
      <c r="B362" s="125">
        <v>362</v>
      </c>
      <c r="C362" s="125" t="s">
        <v>770</v>
      </c>
      <c r="D362" s="125" t="s">
        <v>415</v>
      </c>
      <c r="E362" s="125" t="s">
        <v>455</v>
      </c>
      <c r="F362" s="125" t="s">
        <v>456</v>
      </c>
      <c r="G362" s="125" t="s">
        <v>457</v>
      </c>
      <c r="H362" s="125" t="s">
        <v>184</v>
      </c>
      <c r="I362" s="123">
        <v>38000</v>
      </c>
      <c r="J362" s="123">
        <v>38000</v>
      </c>
      <c r="K362" s="125" t="s">
        <v>190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  <c r="X362" s="151">
        <v>6.9</v>
      </c>
      <c r="Y362" s="150">
        <v>266.38695652173914</v>
      </c>
    </row>
    <row r="363" spans="1:25">
      <c r="A363" s="125">
        <v>363</v>
      </c>
      <c r="B363" s="125">
        <v>363</v>
      </c>
      <c r="C363" s="125" t="s">
        <v>771</v>
      </c>
      <c r="D363" s="125" t="s">
        <v>415</v>
      </c>
      <c r="E363" s="125" t="s">
        <v>455</v>
      </c>
      <c r="F363" s="125" t="s">
        <v>456</v>
      </c>
      <c r="G363" s="125" t="s">
        <v>457</v>
      </c>
      <c r="H363" s="125" t="s">
        <v>184</v>
      </c>
      <c r="I363" s="123">
        <v>38000</v>
      </c>
      <c r="J363" s="123">
        <v>38000</v>
      </c>
      <c r="K363" s="125" t="s">
        <v>190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  <c r="X363" s="151">
        <v>13.8</v>
      </c>
      <c r="Y363" s="150">
        <v>76.122463768115935</v>
      </c>
    </row>
    <row r="364" spans="1:25">
      <c r="A364" s="125">
        <v>364</v>
      </c>
      <c r="B364" s="125">
        <v>364</v>
      </c>
      <c r="C364" s="125" t="s">
        <v>772</v>
      </c>
      <c r="D364" s="125" t="s">
        <v>415</v>
      </c>
      <c r="E364" s="125" t="s">
        <v>455</v>
      </c>
      <c r="F364" s="125" t="s">
        <v>456</v>
      </c>
      <c r="G364" s="125" t="s">
        <v>457</v>
      </c>
      <c r="H364" s="125" t="s">
        <v>184</v>
      </c>
      <c r="I364" s="123">
        <v>38000</v>
      </c>
      <c r="J364" s="123">
        <v>38000</v>
      </c>
      <c r="K364" s="125" t="s">
        <v>190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  <c r="X364" s="151">
        <v>20.700000000000003</v>
      </c>
      <c r="Y364" s="150">
        <v>47.353623188405798</v>
      </c>
    </row>
    <row r="365" spans="1:25">
      <c r="A365" s="125">
        <v>365</v>
      </c>
      <c r="B365" s="125">
        <v>365</v>
      </c>
      <c r="C365" s="125" t="s">
        <v>773</v>
      </c>
      <c r="D365" s="125" t="s">
        <v>415</v>
      </c>
      <c r="E365" s="125" t="s">
        <v>415</v>
      </c>
      <c r="F365" s="125" t="s">
        <v>774</v>
      </c>
      <c r="G365" s="125" t="s">
        <v>775</v>
      </c>
      <c r="H365" s="125" t="s">
        <v>184</v>
      </c>
      <c r="I365" s="123">
        <v>38000</v>
      </c>
      <c r="J365" s="125" t="s">
        <v>190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  <c r="X365" s="151">
        <v>3.45</v>
      </c>
      <c r="Y365" s="150">
        <v>402.0695652173913</v>
      </c>
    </row>
    <row r="366" spans="1:25">
      <c r="A366" s="142">
        <v>366</v>
      </c>
      <c r="B366" s="142">
        <v>366</v>
      </c>
      <c r="C366" s="142" t="s">
        <v>776</v>
      </c>
      <c r="D366" s="125" t="s">
        <v>455</v>
      </c>
      <c r="E366" s="125" t="s">
        <v>455</v>
      </c>
      <c r="F366" s="142" t="s">
        <v>777</v>
      </c>
      <c r="G366" s="142" t="s">
        <v>778</v>
      </c>
      <c r="H366" s="142" t="s">
        <v>184</v>
      </c>
      <c r="I366" s="143">
        <v>38000</v>
      </c>
      <c r="J366" s="143">
        <v>38000</v>
      </c>
      <c r="K366" s="142" t="s">
        <v>190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  <c r="X366" s="151">
        <v>6.9</v>
      </c>
      <c r="Y366" s="150">
        <v>215.24637681159416</v>
      </c>
    </row>
    <row r="367" spans="1:25">
      <c r="A367" s="125">
        <v>367</v>
      </c>
      <c r="B367" s="125">
        <v>367</v>
      </c>
      <c r="C367" s="125" t="s">
        <v>779</v>
      </c>
      <c r="D367" s="125" t="s">
        <v>780</v>
      </c>
      <c r="E367" s="125" t="s">
        <v>780</v>
      </c>
      <c r="F367" s="125" t="s">
        <v>781</v>
      </c>
      <c r="G367" s="125" t="s">
        <v>782</v>
      </c>
      <c r="H367" s="125" t="s">
        <v>184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  <c r="X367" s="151">
        <v>189.75</v>
      </c>
      <c r="Y367" s="150">
        <v>54.722740447957847</v>
      </c>
    </row>
    <row r="368" spans="1:25">
      <c r="A368" s="125">
        <v>368</v>
      </c>
      <c r="B368" s="125">
        <v>368</v>
      </c>
      <c r="C368" s="125" t="s">
        <v>783</v>
      </c>
      <c r="D368" s="125" t="s">
        <v>780</v>
      </c>
      <c r="E368" s="125" t="s">
        <v>780</v>
      </c>
      <c r="F368" s="125" t="s">
        <v>465</v>
      </c>
      <c r="G368" s="125" t="s">
        <v>466</v>
      </c>
      <c r="H368" s="125" t="s">
        <v>184</v>
      </c>
      <c r="I368" s="123">
        <v>38000</v>
      </c>
      <c r="J368" s="123">
        <v>38000</v>
      </c>
      <c r="K368" s="125" t="s">
        <v>190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  <c r="X368" s="151">
        <v>10.350000000000001</v>
      </c>
      <c r="Y368" s="150">
        <v>60.760386473429939</v>
      </c>
    </row>
    <row r="369" spans="1:25">
      <c r="A369" s="142">
        <v>369</v>
      </c>
      <c r="B369" s="142">
        <v>369</v>
      </c>
      <c r="C369" s="142" t="s">
        <v>784</v>
      </c>
      <c r="D369" s="125" t="s">
        <v>415</v>
      </c>
      <c r="E369" s="125" t="s">
        <v>780</v>
      </c>
      <c r="F369" s="142" t="s">
        <v>471</v>
      </c>
      <c r="G369" s="142" t="s">
        <v>472</v>
      </c>
      <c r="H369" s="142" t="s">
        <v>184</v>
      </c>
      <c r="I369" s="143">
        <v>38000</v>
      </c>
      <c r="J369" s="143">
        <v>38000</v>
      </c>
      <c r="K369" s="142" t="s">
        <v>190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  <c r="X369" s="151">
        <v>13.8</v>
      </c>
      <c r="Y369" s="150">
        <v>71.030434782608694</v>
      </c>
    </row>
    <row r="370" spans="1:25">
      <c r="A370" s="125">
        <v>370</v>
      </c>
      <c r="B370" s="125">
        <v>370</v>
      </c>
      <c r="C370" s="125" t="s">
        <v>785</v>
      </c>
      <c r="D370" s="125" t="s">
        <v>385</v>
      </c>
      <c r="E370" s="125" t="s">
        <v>389</v>
      </c>
      <c r="F370" s="125" t="s">
        <v>474</v>
      </c>
      <c r="G370" s="125" t="s">
        <v>475</v>
      </c>
      <c r="H370" s="125" t="s">
        <v>184</v>
      </c>
      <c r="I370" s="123">
        <v>38000</v>
      </c>
      <c r="J370" s="123">
        <v>38000</v>
      </c>
      <c r="K370" s="125" t="s">
        <v>190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  <c r="X370" s="151">
        <v>96.600000000000023</v>
      </c>
      <c r="Y370" s="150">
        <v>35.695445134575557</v>
      </c>
    </row>
    <row r="371" spans="1:25">
      <c r="A371" s="125">
        <v>371</v>
      </c>
      <c r="B371" s="125">
        <v>371</v>
      </c>
      <c r="C371" s="125" t="s">
        <v>786</v>
      </c>
      <c r="D371" s="125" t="s">
        <v>415</v>
      </c>
      <c r="E371" s="125" t="s">
        <v>415</v>
      </c>
      <c r="F371" s="125" t="s">
        <v>787</v>
      </c>
      <c r="G371" s="125" t="s">
        <v>788</v>
      </c>
      <c r="H371" s="125" t="s">
        <v>204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  <c r="X371" s="151">
        <v>24.150000000000006</v>
      </c>
      <c r="Y371" s="150">
        <v>58.540372670807436</v>
      </c>
    </row>
    <row r="372" spans="1:25">
      <c r="A372" s="125">
        <v>372</v>
      </c>
      <c r="B372" s="125">
        <v>372</v>
      </c>
      <c r="C372" s="125" t="s">
        <v>789</v>
      </c>
      <c r="D372" s="125" t="s">
        <v>202</v>
      </c>
      <c r="E372" s="125" t="s">
        <v>202</v>
      </c>
      <c r="F372" s="125" t="s">
        <v>304</v>
      </c>
      <c r="G372" s="125" t="s">
        <v>305</v>
      </c>
      <c r="H372" s="125" t="s">
        <v>184</v>
      </c>
      <c r="I372" s="123">
        <v>38000</v>
      </c>
      <c r="J372" s="123">
        <v>38000</v>
      </c>
      <c r="K372" s="125" t="s">
        <v>190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  <c r="X372" s="151">
        <v>20.700000000000003</v>
      </c>
      <c r="Y372" s="150">
        <v>107.59130434782607</v>
      </c>
    </row>
    <row r="373" spans="1:25">
      <c r="A373" s="125">
        <v>373</v>
      </c>
      <c r="B373" s="125">
        <v>373</v>
      </c>
      <c r="C373" s="125" t="s">
        <v>790</v>
      </c>
      <c r="D373" s="125" t="s">
        <v>202</v>
      </c>
      <c r="E373" s="125" t="s">
        <v>202</v>
      </c>
      <c r="F373" s="125" t="s">
        <v>304</v>
      </c>
      <c r="G373" s="125" t="s">
        <v>305</v>
      </c>
      <c r="H373" s="125" t="s">
        <v>184</v>
      </c>
      <c r="I373" s="123">
        <v>38000</v>
      </c>
      <c r="J373" s="123">
        <v>38000</v>
      </c>
      <c r="K373" s="125" t="s">
        <v>190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  <c r="X373" s="151">
        <v>41.400000000000006</v>
      </c>
      <c r="Y373" s="150">
        <v>56.774637681159412</v>
      </c>
    </row>
    <row r="374" spans="1:25">
      <c r="A374" s="125">
        <v>374</v>
      </c>
      <c r="B374" s="125">
        <v>374</v>
      </c>
      <c r="C374" s="125" t="s">
        <v>791</v>
      </c>
      <c r="D374" s="125" t="s">
        <v>220</v>
      </c>
      <c r="E374" s="125" t="s">
        <v>220</v>
      </c>
      <c r="F374" s="125" t="s">
        <v>230</v>
      </c>
      <c r="G374" s="125" t="s">
        <v>231</v>
      </c>
      <c r="H374" s="125" t="s">
        <v>184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  <c r="X374" s="151">
        <v>6.9</v>
      </c>
      <c r="Y374" s="150">
        <v>276.34782608695645</v>
      </c>
    </row>
    <row r="375" spans="1:25">
      <c r="A375" s="125">
        <v>375</v>
      </c>
      <c r="B375" s="125">
        <v>375</v>
      </c>
      <c r="C375" s="125" t="s">
        <v>792</v>
      </c>
      <c r="D375" s="125" t="s">
        <v>220</v>
      </c>
      <c r="E375" s="125" t="s">
        <v>220</v>
      </c>
      <c r="F375" s="125" t="s">
        <v>488</v>
      </c>
      <c r="G375" s="125" t="s">
        <v>489</v>
      </c>
      <c r="H375" s="125" t="s">
        <v>184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  <c r="X375" s="151">
        <v>10.350000000000001</v>
      </c>
      <c r="Y375" s="150">
        <v>87.917874396135261</v>
      </c>
    </row>
    <row r="376" spans="1:25">
      <c r="A376" s="125">
        <v>376</v>
      </c>
      <c r="B376" s="125">
        <v>376</v>
      </c>
      <c r="C376" s="125" t="s">
        <v>793</v>
      </c>
      <c r="D376" s="125" t="s">
        <v>187</v>
      </c>
      <c r="E376" s="125" t="s">
        <v>202</v>
      </c>
      <c r="F376" s="125" t="s">
        <v>491</v>
      </c>
      <c r="G376" s="125" t="s">
        <v>492</v>
      </c>
      <c r="H376" s="125" t="s">
        <v>184</v>
      </c>
      <c r="I376" s="123">
        <v>38000</v>
      </c>
      <c r="J376" s="123">
        <v>38000</v>
      </c>
      <c r="K376" s="125" t="s">
        <v>190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  <c r="X376" s="151">
        <v>6.9</v>
      </c>
      <c r="Y376" s="150">
        <v>121.69275362318841</v>
      </c>
    </row>
    <row r="377" spans="1:25">
      <c r="A377" s="125">
        <v>377</v>
      </c>
      <c r="B377" s="125">
        <v>377</v>
      </c>
      <c r="C377" s="125" t="s">
        <v>794</v>
      </c>
      <c r="D377" s="125" t="s">
        <v>187</v>
      </c>
      <c r="E377" s="125" t="s">
        <v>202</v>
      </c>
      <c r="F377" s="125" t="s">
        <v>491</v>
      </c>
      <c r="G377" s="125" t="s">
        <v>492</v>
      </c>
      <c r="H377" s="125" t="s">
        <v>184</v>
      </c>
      <c r="I377" s="123">
        <v>38000</v>
      </c>
      <c r="J377" s="123">
        <v>38000</v>
      </c>
      <c r="K377" s="125" t="s">
        <v>190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  <c r="X377" s="151">
        <v>13.8</v>
      </c>
      <c r="Y377" s="150">
        <v>91.398550724637673</v>
      </c>
    </row>
    <row r="378" spans="1:25">
      <c r="A378" s="125">
        <v>378</v>
      </c>
      <c r="B378" s="125">
        <v>378</v>
      </c>
      <c r="C378" s="125" t="s">
        <v>795</v>
      </c>
      <c r="D378" s="125" t="s">
        <v>181</v>
      </c>
      <c r="E378" s="125" t="s">
        <v>181</v>
      </c>
      <c r="F378" s="125" t="s">
        <v>227</v>
      </c>
      <c r="G378" s="125" t="s">
        <v>228</v>
      </c>
      <c r="H378" s="125" t="s">
        <v>184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  <c r="X378" s="151">
        <v>3.45</v>
      </c>
      <c r="Y378" s="150">
        <v>478.44637681159418</v>
      </c>
    </row>
    <row r="379" spans="1:25">
      <c r="A379" s="125">
        <v>379</v>
      </c>
      <c r="B379" s="125">
        <v>379</v>
      </c>
      <c r="C379" s="125" t="s">
        <v>796</v>
      </c>
      <c r="D379" s="125" t="s">
        <v>202</v>
      </c>
      <c r="E379" s="125" t="s">
        <v>202</v>
      </c>
      <c r="F379" s="125" t="s">
        <v>499</v>
      </c>
      <c r="G379" s="125" t="s">
        <v>500</v>
      </c>
      <c r="H379" s="125" t="s">
        <v>184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  <c r="X379" s="151">
        <v>10.350000000000001</v>
      </c>
      <c r="Y379" s="150">
        <v>157.26086956521738</v>
      </c>
    </row>
    <row r="380" spans="1:25">
      <c r="A380" s="125">
        <v>380</v>
      </c>
      <c r="B380" s="125">
        <v>380</v>
      </c>
      <c r="C380" s="125" t="s">
        <v>797</v>
      </c>
      <c r="D380" s="125" t="s">
        <v>212</v>
      </c>
      <c r="E380" s="125" t="s">
        <v>212</v>
      </c>
      <c r="F380" s="125" t="s">
        <v>710</v>
      </c>
      <c r="G380" s="125" t="s">
        <v>711</v>
      </c>
      <c r="H380" s="125" t="s">
        <v>184</v>
      </c>
      <c r="I380" s="123">
        <v>38000</v>
      </c>
      <c r="J380" s="125" t="s">
        <v>190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  <c r="X380" s="151">
        <v>6.9</v>
      </c>
      <c r="Y380" s="150">
        <v>199.9710144927536</v>
      </c>
    </row>
    <row r="381" spans="1:25">
      <c r="A381" s="125">
        <v>381</v>
      </c>
      <c r="B381" s="125">
        <v>381</v>
      </c>
      <c r="C381" s="125" t="s">
        <v>798</v>
      </c>
      <c r="D381" s="125" t="s">
        <v>192</v>
      </c>
      <c r="E381" s="125" t="s">
        <v>192</v>
      </c>
      <c r="F381" s="125" t="s">
        <v>233</v>
      </c>
      <c r="G381" s="125" t="s">
        <v>234</v>
      </c>
      <c r="H381" s="125" t="s">
        <v>184</v>
      </c>
      <c r="I381" s="123">
        <v>38000</v>
      </c>
      <c r="J381" s="123">
        <v>38000</v>
      </c>
      <c r="K381" s="125" t="s">
        <v>190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  <c r="X381" s="151">
        <v>10.350000000000001</v>
      </c>
      <c r="Y381" s="150">
        <v>81.128502415458925</v>
      </c>
    </row>
    <row r="382" spans="1:25">
      <c r="A382" s="125">
        <v>382</v>
      </c>
      <c r="B382" s="125">
        <v>382</v>
      </c>
      <c r="C382" s="125" t="s">
        <v>799</v>
      </c>
      <c r="D382" s="125" t="s">
        <v>187</v>
      </c>
      <c r="E382" s="125" t="s">
        <v>187</v>
      </c>
      <c r="F382" s="125" t="s">
        <v>600</v>
      </c>
      <c r="G382" s="125" t="s">
        <v>601</v>
      </c>
      <c r="H382" s="125" t="s">
        <v>184</v>
      </c>
      <c r="I382" s="123">
        <v>38000</v>
      </c>
      <c r="J382" s="123">
        <v>38000</v>
      </c>
      <c r="K382" s="125" t="s">
        <v>190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  <c r="X382" s="151">
        <v>31.05</v>
      </c>
      <c r="Y382" s="150">
        <v>36.283735909822859</v>
      </c>
    </row>
    <row r="383" spans="1:25">
      <c r="A383" s="125">
        <v>383</v>
      </c>
      <c r="B383" s="125">
        <v>383</v>
      </c>
      <c r="C383" s="125" t="s">
        <v>800</v>
      </c>
      <c r="D383" s="125" t="s">
        <v>239</v>
      </c>
      <c r="E383" s="125" t="s">
        <v>239</v>
      </c>
      <c r="F383" s="125" t="s">
        <v>346</v>
      </c>
      <c r="G383" s="125" t="s">
        <v>347</v>
      </c>
      <c r="H383" s="125" t="s">
        <v>204</v>
      </c>
      <c r="I383" s="123">
        <v>110000</v>
      </c>
      <c r="J383" s="125" t="s">
        <v>190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  <c r="X383" s="151">
        <v>10.350000000000001</v>
      </c>
      <c r="Y383" s="150">
        <v>147.07729468599032</v>
      </c>
    </row>
    <row r="384" spans="1:25">
      <c r="A384" s="125">
        <v>384</v>
      </c>
      <c r="B384" s="125">
        <v>384</v>
      </c>
      <c r="C384" s="125" t="s">
        <v>801</v>
      </c>
      <c r="D384" s="125" t="s">
        <v>239</v>
      </c>
      <c r="E384" s="125" t="s">
        <v>239</v>
      </c>
      <c r="F384" s="125" t="s">
        <v>600</v>
      </c>
      <c r="G384" s="125" t="s">
        <v>601</v>
      </c>
      <c r="H384" s="125" t="s">
        <v>184</v>
      </c>
      <c r="I384" s="123">
        <v>38000</v>
      </c>
      <c r="J384" s="123">
        <v>38000</v>
      </c>
      <c r="K384" s="125" t="s">
        <v>190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  <c r="X384" s="151">
        <v>3.45</v>
      </c>
      <c r="Y384" s="150">
        <v>593.87536231884053</v>
      </c>
    </row>
    <row r="385" spans="1:25">
      <c r="A385" s="125">
        <v>385</v>
      </c>
      <c r="B385" s="125">
        <v>385</v>
      </c>
      <c r="C385" s="125" t="s">
        <v>802</v>
      </c>
      <c r="D385" s="125" t="s">
        <v>192</v>
      </c>
      <c r="E385" s="125" t="s">
        <v>192</v>
      </c>
      <c r="F385" s="125" t="s">
        <v>236</v>
      </c>
      <c r="G385" s="125" t="s">
        <v>237</v>
      </c>
      <c r="H385" s="125" t="s">
        <v>184</v>
      </c>
      <c r="I385" s="123">
        <v>38000</v>
      </c>
      <c r="J385" s="125" t="s">
        <v>190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  <c r="X385" s="151">
        <v>3.45</v>
      </c>
      <c r="Y385" s="150">
        <v>447.89565217391305</v>
      </c>
    </row>
    <row r="386" spans="1:25">
      <c r="A386" s="125">
        <v>386</v>
      </c>
      <c r="B386" s="125">
        <v>386</v>
      </c>
      <c r="C386" s="125" t="s">
        <v>803</v>
      </c>
      <c r="D386" s="125" t="s">
        <v>239</v>
      </c>
      <c r="E386" s="125" t="s">
        <v>239</v>
      </c>
      <c r="F386" s="125" t="s">
        <v>628</v>
      </c>
      <c r="G386" s="125" t="s">
        <v>629</v>
      </c>
      <c r="H386" s="125" t="s">
        <v>184</v>
      </c>
      <c r="I386" s="123">
        <v>38000</v>
      </c>
      <c r="J386" s="123">
        <v>38000</v>
      </c>
      <c r="K386" s="125" t="s">
        <v>190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  <c r="X386" s="151">
        <v>6.9</v>
      </c>
      <c r="Y386" s="150">
        <v>111.5086956521739</v>
      </c>
    </row>
    <row r="387" spans="1:25">
      <c r="A387" s="125">
        <v>387</v>
      </c>
      <c r="B387" s="125">
        <v>387</v>
      </c>
      <c r="C387" s="125" t="s">
        <v>804</v>
      </c>
      <c r="D387" s="125" t="s">
        <v>192</v>
      </c>
      <c r="E387" s="125" t="s">
        <v>192</v>
      </c>
      <c r="F387" s="125" t="s">
        <v>805</v>
      </c>
      <c r="G387" s="125" t="s">
        <v>806</v>
      </c>
      <c r="H387" s="125" t="s">
        <v>204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  <c r="X387" s="151">
        <v>6.9</v>
      </c>
      <c r="Y387" s="150">
        <v>238.15942028985506</v>
      </c>
    </row>
    <row r="388" spans="1:25">
      <c r="A388" s="125">
        <v>388</v>
      </c>
      <c r="B388" s="125">
        <v>388</v>
      </c>
      <c r="C388" s="125" t="s">
        <v>807</v>
      </c>
      <c r="D388" s="125" t="s">
        <v>192</v>
      </c>
      <c r="E388" s="125" t="s">
        <v>192</v>
      </c>
      <c r="F388" s="125" t="s">
        <v>437</v>
      </c>
      <c r="G388" s="125" t="s">
        <v>438</v>
      </c>
      <c r="H388" s="125" t="s">
        <v>204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  <c r="X388" s="151">
        <v>4.2</v>
      </c>
      <c r="Y388" s="150">
        <v>319.06666666666661</v>
      </c>
    </row>
    <row r="389" spans="1:25">
      <c r="A389" s="125">
        <v>389</v>
      </c>
      <c r="B389" s="125">
        <v>389</v>
      </c>
      <c r="C389" s="125" t="s">
        <v>808</v>
      </c>
      <c r="D389" s="125" t="s">
        <v>192</v>
      </c>
      <c r="E389" s="125" t="s">
        <v>192</v>
      </c>
      <c r="F389" s="125" t="s">
        <v>434</v>
      </c>
      <c r="G389" s="125" t="s">
        <v>435</v>
      </c>
      <c r="H389" s="125" t="s">
        <v>184</v>
      </c>
      <c r="I389" s="123">
        <v>38000</v>
      </c>
      <c r="J389" s="123">
        <v>38000</v>
      </c>
      <c r="K389" s="125" t="s">
        <v>190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  <c r="X389" s="151">
        <v>4.2</v>
      </c>
      <c r="Y389" s="150">
        <v>374.89761904761906</v>
      </c>
    </row>
    <row r="390" spans="1:25">
      <c r="A390" s="125">
        <v>390</v>
      </c>
      <c r="B390" s="125">
        <v>390</v>
      </c>
      <c r="C390" s="125" t="s">
        <v>809</v>
      </c>
      <c r="D390" s="125" t="s">
        <v>389</v>
      </c>
      <c r="E390" s="125" t="s">
        <v>389</v>
      </c>
      <c r="F390" s="125" t="s">
        <v>810</v>
      </c>
      <c r="G390" s="125" t="s">
        <v>811</v>
      </c>
      <c r="H390" s="125" t="s">
        <v>184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  <c r="X390" s="151">
        <v>4.2</v>
      </c>
      <c r="Y390" s="150">
        <v>166.46190476190475</v>
      </c>
    </row>
    <row r="391" spans="1:25">
      <c r="A391" s="125">
        <v>391</v>
      </c>
      <c r="B391" s="125">
        <v>391</v>
      </c>
      <c r="C391" s="125" t="s">
        <v>812</v>
      </c>
      <c r="D391" s="125" t="s">
        <v>181</v>
      </c>
      <c r="E391" s="125" t="s">
        <v>181</v>
      </c>
      <c r="F391" s="125" t="s">
        <v>227</v>
      </c>
      <c r="G391" s="125" t="s">
        <v>228</v>
      </c>
      <c r="H391" s="125" t="s">
        <v>184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  <c r="X391" s="151">
        <v>4.2</v>
      </c>
      <c r="Y391" s="150">
        <v>133</v>
      </c>
    </row>
    <row r="392" spans="1:25">
      <c r="A392" s="125">
        <v>392</v>
      </c>
      <c r="B392" s="125">
        <v>392</v>
      </c>
      <c r="C392" s="125" t="s">
        <v>813</v>
      </c>
      <c r="D392" s="125" t="s">
        <v>202</v>
      </c>
      <c r="E392" s="125" t="s">
        <v>202</v>
      </c>
      <c r="F392" s="125" t="s">
        <v>301</v>
      </c>
      <c r="G392" s="125" t="s">
        <v>302</v>
      </c>
      <c r="H392" s="125" t="s">
        <v>184</v>
      </c>
      <c r="I392" s="123">
        <v>38000</v>
      </c>
      <c r="J392" s="123">
        <v>38000</v>
      </c>
      <c r="K392" s="125" t="s">
        <v>190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  <c r="X392" s="151">
        <v>4.2</v>
      </c>
      <c r="Y392" s="150">
        <v>199.92380952380952</v>
      </c>
    </row>
    <row r="393" spans="1:25">
      <c r="A393" s="125">
        <v>393</v>
      </c>
      <c r="B393" s="125">
        <v>393</v>
      </c>
      <c r="C393" s="125" t="s">
        <v>814</v>
      </c>
      <c r="D393" s="125" t="s">
        <v>202</v>
      </c>
      <c r="E393" s="125" t="s">
        <v>202</v>
      </c>
      <c r="F393" s="125" t="s">
        <v>301</v>
      </c>
      <c r="G393" s="125" t="s">
        <v>302</v>
      </c>
      <c r="H393" s="125" t="s">
        <v>184</v>
      </c>
      <c r="I393" s="123">
        <v>38000</v>
      </c>
      <c r="J393" s="123">
        <v>38000</v>
      </c>
      <c r="K393" s="125" t="s">
        <v>190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  <c r="X393" s="151">
        <v>4.2</v>
      </c>
      <c r="Y393" s="150">
        <v>183.19285714285712</v>
      </c>
    </row>
    <row r="394" spans="1:25">
      <c r="A394" s="125">
        <v>394</v>
      </c>
      <c r="B394" s="125">
        <v>394</v>
      </c>
      <c r="C394" s="125" t="s">
        <v>815</v>
      </c>
      <c r="D394" s="125" t="s">
        <v>239</v>
      </c>
      <c r="E394" s="125" t="s">
        <v>239</v>
      </c>
      <c r="F394" s="125" t="s">
        <v>331</v>
      </c>
      <c r="G394" s="125" t="s">
        <v>332</v>
      </c>
      <c r="H394" s="125" t="s">
        <v>204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  <c r="X394" s="151">
        <v>4.2</v>
      </c>
      <c r="Y394" s="150">
        <v>183.19285714285712</v>
      </c>
    </row>
    <row r="395" spans="1:25">
      <c r="A395" s="125">
        <v>395</v>
      </c>
      <c r="B395" s="125">
        <v>395</v>
      </c>
      <c r="C395" s="125" t="s">
        <v>816</v>
      </c>
      <c r="D395" s="125" t="s">
        <v>239</v>
      </c>
      <c r="E395" s="125" t="s">
        <v>239</v>
      </c>
      <c r="F395" s="125" t="s">
        <v>240</v>
      </c>
      <c r="G395" s="125" t="s">
        <v>241</v>
      </c>
      <c r="H395" s="125" t="s">
        <v>184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  <c r="X395" s="151">
        <v>4.2</v>
      </c>
      <c r="Y395" s="150">
        <v>387.4452380952381</v>
      </c>
    </row>
    <row r="396" spans="1:25">
      <c r="A396" s="125">
        <v>396</v>
      </c>
      <c r="B396" s="125">
        <v>396</v>
      </c>
      <c r="C396" s="125" t="s">
        <v>817</v>
      </c>
      <c r="D396" s="125" t="s">
        <v>239</v>
      </c>
      <c r="E396" s="125" t="s">
        <v>239</v>
      </c>
      <c r="F396" s="125" t="s">
        <v>240</v>
      </c>
      <c r="G396" s="125" t="s">
        <v>241</v>
      </c>
      <c r="H396" s="125" t="s">
        <v>184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  <c r="X396" s="151">
        <v>4.2</v>
      </c>
      <c r="Y396" s="150">
        <v>367.91428571428571</v>
      </c>
    </row>
    <row r="397" spans="1:25">
      <c r="A397" s="125">
        <v>397</v>
      </c>
      <c r="B397" s="125">
        <v>397</v>
      </c>
      <c r="C397" s="125" t="s">
        <v>818</v>
      </c>
      <c r="D397" s="125" t="s">
        <v>239</v>
      </c>
      <c r="E397" s="125" t="s">
        <v>239</v>
      </c>
      <c r="F397" s="125" t="s">
        <v>635</v>
      </c>
      <c r="G397" s="125" t="s">
        <v>636</v>
      </c>
      <c r="H397" s="125" t="s">
        <v>184</v>
      </c>
      <c r="I397" s="123">
        <v>38000</v>
      </c>
      <c r="J397" s="125" t="s">
        <v>190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  <c r="X397" s="151">
        <v>4.2</v>
      </c>
      <c r="Y397" s="150">
        <v>199.92380952380952</v>
      </c>
    </row>
    <row r="398" spans="1:25">
      <c r="A398" s="125">
        <v>398</v>
      </c>
      <c r="B398" s="125">
        <v>398</v>
      </c>
      <c r="C398" s="125" t="s">
        <v>819</v>
      </c>
      <c r="D398" s="125" t="s">
        <v>239</v>
      </c>
      <c r="E398" s="125" t="s">
        <v>239</v>
      </c>
      <c r="F398" s="125" t="s">
        <v>334</v>
      </c>
      <c r="G398" s="125" t="s">
        <v>335</v>
      </c>
      <c r="H398" s="125" t="s">
        <v>184</v>
      </c>
      <c r="I398" s="123">
        <v>38000</v>
      </c>
      <c r="J398" s="123">
        <v>38000</v>
      </c>
      <c r="K398" s="125" t="s">
        <v>190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  <c r="X398" s="151">
        <v>4.2</v>
      </c>
      <c r="Y398" s="150">
        <v>216.6547619047619</v>
      </c>
    </row>
    <row r="399" spans="1:25">
      <c r="A399" s="125">
        <v>399</v>
      </c>
      <c r="B399" s="125">
        <v>399</v>
      </c>
      <c r="C399" s="125" t="s">
        <v>820</v>
      </c>
      <c r="D399" s="125" t="s">
        <v>239</v>
      </c>
      <c r="E399" s="125" t="s">
        <v>239</v>
      </c>
      <c r="F399" s="125" t="s">
        <v>331</v>
      </c>
      <c r="G399" s="125" t="s">
        <v>332</v>
      </c>
      <c r="H399" s="125" t="s">
        <v>204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  <c r="X399" s="151">
        <v>4.2</v>
      </c>
      <c r="Y399" s="150">
        <v>430.65238095238095</v>
      </c>
    </row>
    <row r="400" spans="1:25">
      <c r="A400" s="125">
        <v>400</v>
      </c>
      <c r="B400" s="125">
        <v>400</v>
      </c>
      <c r="C400" s="125" t="s">
        <v>821</v>
      </c>
      <c r="D400" s="125" t="s">
        <v>239</v>
      </c>
      <c r="E400" s="125" t="s">
        <v>239</v>
      </c>
      <c r="F400" s="125" t="s">
        <v>334</v>
      </c>
      <c r="G400" s="125" t="s">
        <v>335</v>
      </c>
      <c r="H400" s="125" t="s">
        <v>184</v>
      </c>
      <c r="I400" s="123">
        <v>38000</v>
      </c>
      <c r="J400" s="123">
        <v>38000</v>
      </c>
      <c r="K400" s="125" t="s">
        <v>190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  <c r="X400" s="151">
        <v>4.2</v>
      </c>
      <c r="Y400" s="150">
        <v>613.30238095238099</v>
      </c>
    </row>
    <row r="401" spans="1:25">
      <c r="A401" s="125">
        <v>401</v>
      </c>
      <c r="B401" s="125">
        <v>401</v>
      </c>
      <c r="C401" s="125" t="s">
        <v>822</v>
      </c>
      <c r="D401" s="125" t="s">
        <v>351</v>
      </c>
      <c r="E401" s="125" t="s">
        <v>351</v>
      </c>
      <c r="F401" s="125" t="s">
        <v>352</v>
      </c>
      <c r="G401" s="125" t="s">
        <v>353</v>
      </c>
      <c r="H401" s="125" t="s">
        <v>204</v>
      </c>
      <c r="I401" s="123">
        <v>110000</v>
      </c>
      <c r="J401" s="123">
        <v>110000</v>
      </c>
      <c r="K401" s="125" t="s">
        <v>205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  <c r="X401" s="151">
        <v>4.2</v>
      </c>
      <c r="Y401" s="150">
        <v>216.6547619047619</v>
      </c>
    </row>
    <row r="402" spans="1:25">
      <c r="A402" s="125">
        <v>402</v>
      </c>
      <c r="B402" s="125">
        <v>402</v>
      </c>
      <c r="C402" s="125" t="s">
        <v>823</v>
      </c>
      <c r="D402" s="125" t="s">
        <v>351</v>
      </c>
      <c r="E402" s="125" t="s">
        <v>351</v>
      </c>
      <c r="F402" s="125" t="s">
        <v>357</v>
      </c>
      <c r="G402" s="125" t="s">
        <v>358</v>
      </c>
      <c r="H402" s="125" t="s">
        <v>184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  <c r="X402" s="151">
        <v>4.2</v>
      </c>
      <c r="Y402" s="150">
        <v>450.18333333333334</v>
      </c>
    </row>
    <row r="403" spans="1:25">
      <c r="A403" s="125">
        <v>403</v>
      </c>
      <c r="B403" s="125">
        <v>403</v>
      </c>
      <c r="C403" s="125" t="s">
        <v>824</v>
      </c>
      <c r="D403" s="125" t="s">
        <v>192</v>
      </c>
      <c r="E403" s="125" t="s">
        <v>192</v>
      </c>
      <c r="F403" s="125" t="s">
        <v>825</v>
      </c>
      <c r="G403" s="125" t="s">
        <v>826</v>
      </c>
      <c r="H403" s="125" t="s">
        <v>184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  <c r="X403" s="151">
        <v>4.2</v>
      </c>
      <c r="Y403" s="150">
        <v>330.2714285714286</v>
      </c>
    </row>
    <row r="404" spans="1:25">
      <c r="A404" s="125">
        <v>404</v>
      </c>
      <c r="B404" s="125">
        <v>404</v>
      </c>
      <c r="C404" s="125" t="s">
        <v>827</v>
      </c>
      <c r="D404" s="125" t="s">
        <v>192</v>
      </c>
      <c r="E404" s="125" t="s">
        <v>192</v>
      </c>
      <c r="F404" s="125" t="s">
        <v>828</v>
      </c>
      <c r="G404" s="125" t="s">
        <v>829</v>
      </c>
      <c r="H404" s="125" t="s">
        <v>184</v>
      </c>
      <c r="I404" s="123">
        <v>38000</v>
      </c>
      <c r="J404" s="125" t="s">
        <v>190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  <c r="X404" s="151">
        <v>4.2</v>
      </c>
      <c r="Y404" s="150">
        <v>199.92380952380952</v>
      </c>
    </row>
    <row r="405" spans="1:25">
      <c r="A405" s="125">
        <v>405</v>
      </c>
      <c r="B405" s="125">
        <v>405</v>
      </c>
      <c r="C405" s="125" t="s">
        <v>830</v>
      </c>
      <c r="D405" s="125" t="s">
        <v>192</v>
      </c>
      <c r="E405" s="125" t="s">
        <v>192</v>
      </c>
      <c r="F405" s="125" t="s">
        <v>370</v>
      </c>
      <c r="G405" s="125" t="s">
        <v>371</v>
      </c>
      <c r="H405" s="125" t="s">
        <v>184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  <c r="X405" s="151">
        <v>4.2</v>
      </c>
      <c r="Y405" s="150">
        <v>116.26904761904763</v>
      </c>
    </row>
    <row r="406" spans="1:25">
      <c r="A406" s="125">
        <v>406</v>
      </c>
      <c r="B406" s="125">
        <v>406</v>
      </c>
      <c r="C406" s="125" t="s">
        <v>831</v>
      </c>
      <c r="D406" s="125" t="s">
        <v>192</v>
      </c>
      <c r="E406" s="125" t="s">
        <v>192</v>
      </c>
      <c r="F406" s="125" t="s">
        <v>682</v>
      </c>
      <c r="G406" s="125" t="s">
        <v>683</v>
      </c>
      <c r="H406" s="125" t="s">
        <v>184</v>
      </c>
      <c r="I406" s="123">
        <v>38000</v>
      </c>
      <c r="J406" s="125" t="s">
        <v>190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  <c r="X406" s="151">
        <v>4.2</v>
      </c>
      <c r="Y406" s="150">
        <v>166.46190476190475</v>
      </c>
    </row>
    <row r="407" spans="1:25">
      <c r="A407" s="125">
        <v>407</v>
      </c>
      <c r="B407" s="125">
        <v>407</v>
      </c>
      <c r="C407" s="125" t="s">
        <v>832</v>
      </c>
      <c r="D407" s="125" t="s">
        <v>192</v>
      </c>
      <c r="E407" s="125" t="s">
        <v>192</v>
      </c>
      <c r="F407" s="125" t="s">
        <v>382</v>
      </c>
      <c r="G407" s="123"/>
      <c r="H407" s="125" t="s">
        <v>184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  <c r="X407" s="151">
        <v>4.2</v>
      </c>
      <c r="Y407" s="150">
        <v>166.46190476190475</v>
      </c>
    </row>
    <row r="408" spans="1:25">
      <c r="A408" s="125">
        <v>408</v>
      </c>
      <c r="B408" s="125">
        <v>408</v>
      </c>
      <c r="C408" s="125" t="s">
        <v>833</v>
      </c>
      <c r="D408" s="125" t="s">
        <v>192</v>
      </c>
      <c r="E408" s="125" t="s">
        <v>192</v>
      </c>
      <c r="F408" s="125" t="s">
        <v>420</v>
      </c>
      <c r="G408" s="125" t="s">
        <v>421</v>
      </c>
      <c r="H408" s="125" t="s">
        <v>184</v>
      </c>
      <c r="I408" s="123">
        <v>38000</v>
      </c>
      <c r="J408" s="123">
        <v>38000</v>
      </c>
      <c r="K408" s="125" t="s">
        <v>190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  <c r="X408" s="151">
        <v>4.2</v>
      </c>
      <c r="Y408" s="150">
        <v>183.19285714285712</v>
      </c>
    </row>
    <row r="409" spans="1:25">
      <c r="A409" s="125">
        <v>409</v>
      </c>
      <c r="B409" s="125">
        <v>409</v>
      </c>
      <c r="C409" s="125" t="s">
        <v>834</v>
      </c>
      <c r="D409" s="125" t="s">
        <v>239</v>
      </c>
      <c r="E409" s="125" t="s">
        <v>239</v>
      </c>
      <c r="F409" s="125" t="s">
        <v>331</v>
      </c>
      <c r="G409" s="125" t="s">
        <v>332</v>
      </c>
      <c r="H409" s="125" t="s">
        <v>204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  <c r="X409" s="151">
        <v>4.2</v>
      </c>
      <c r="Y409" s="150">
        <v>149.73095238095235</v>
      </c>
    </row>
    <row r="410" spans="1:25">
      <c r="A410" s="125">
        <v>410</v>
      </c>
      <c r="B410" s="125">
        <v>410</v>
      </c>
      <c r="C410" s="125" t="s">
        <v>835</v>
      </c>
      <c r="D410" s="125" t="s">
        <v>239</v>
      </c>
      <c r="E410" s="125" t="s">
        <v>239</v>
      </c>
      <c r="F410" s="125" t="s">
        <v>836</v>
      </c>
      <c r="G410" s="123"/>
      <c r="H410" s="125" t="s">
        <v>184</v>
      </c>
      <c r="I410" s="123">
        <v>38000</v>
      </c>
      <c r="J410" s="125" t="s">
        <v>190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  <c r="X410" s="151">
        <v>4.2</v>
      </c>
      <c r="Y410" s="150">
        <v>399.99285714285708</v>
      </c>
    </row>
    <row r="411" spans="1:25">
      <c r="A411" s="125">
        <v>411</v>
      </c>
      <c r="B411" s="125">
        <v>411</v>
      </c>
      <c r="C411" s="125" t="s">
        <v>837</v>
      </c>
      <c r="D411" s="125" t="s">
        <v>385</v>
      </c>
      <c r="E411" s="125" t="s">
        <v>385</v>
      </c>
      <c r="F411" s="125" t="s">
        <v>391</v>
      </c>
      <c r="G411" s="125" t="s">
        <v>392</v>
      </c>
      <c r="H411" s="125" t="s">
        <v>184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  <c r="X411" s="151">
        <v>4.2</v>
      </c>
      <c r="Y411" s="150">
        <v>116.26904761904763</v>
      </c>
    </row>
    <row r="412" spans="1:25">
      <c r="A412" s="125">
        <v>412</v>
      </c>
      <c r="B412" s="125">
        <v>412</v>
      </c>
      <c r="C412" s="125" t="s">
        <v>838</v>
      </c>
      <c r="D412" s="125" t="s">
        <v>212</v>
      </c>
      <c r="E412" s="125" t="s">
        <v>212</v>
      </c>
      <c r="F412" s="125" t="s">
        <v>703</v>
      </c>
      <c r="G412" s="125" t="s">
        <v>704</v>
      </c>
      <c r="H412" s="125" t="s">
        <v>204</v>
      </c>
      <c r="I412" s="123">
        <v>110000</v>
      </c>
      <c r="J412" s="125" t="s">
        <v>190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  <c r="X412" s="151">
        <v>4.2</v>
      </c>
      <c r="Y412" s="150">
        <v>199.92380952380952</v>
      </c>
    </row>
    <row r="413" spans="1:25">
      <c r="A413" s="125">
        <v>413</v>
      </c>
      <c r="B413" s="125">
        <v>413</v>
      </c>
      <c r="C413" s="125" t="s">
        <v>839</v>
      </c>
      <c r="D413" s="125" t="s">
        <v>212</v>
      </c>
      <c r="E413" s="125" t="s">
        <v>212</v>
      </c>
      <c r="F413" s="125" t="s">
        <v>703</v>
      </c>
      <c r="G413" s="125" t="s">
        <v>704</v>
      </c>
      <c r="H413" s="125" t="s">
        <v>204</v>
      </c>
      <c r="I413" s="123">
        <v>110000</v>
      </c>
      <c r="J413" s="125" t="s">
        <v>190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  <c r="X413" s="151">
        <v>4.2</v>
      </c>
      <c r="Y413" s="150">
        <v>475.27857142857147</v>
      </c>
    </row>
    <row r="414" spans="1:25">
      <c r="A414" s="125">
        <v>414</v>
      </c>
      <c r="B414" s="125">
        <v>414</v>
      </c>
      <c r="C414" s="125" t="s">
        <v>840</v>
      </c>
      <c r="D414" s="125" t="s">
        <v>212</v>
      </c>
      <c r="E414" s="125" t="s">
        <v>212</v>
      </c>
      <c r="F414" s="125" t="s">
        <v>703</v>
      </c>
      <c r="G414" s="125" t="s">
        <v>704</v>
      </c>
      <c r="H414" s="125" t="s">
        <v>204</v>
      </c>
      <c r="I414" s="123">
        <v>110000</v>
      </c>
      <c r="J414" s="125" t="s">
        <v>190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  <c r="X414" s="151">
        <v>4.2</v>
      </c>
      <c r="Y414" s="150">
        <v>475.27857142857147</v>
      </c>
    </row>
    <row r="415" spans="1:25">
      <c r="A415" s="125">
        <v>415</v>
      </c>
      <c r="B415" s="125">
        <v>415</v>
      </c>
      <c r="C415" s="125" t="s">
        <v>841</v>
      </c>
      <c r="D415" s="125" t="s">
        <v>207</v>
      </c>
      <c r="E415" s="125" t="s">
        <v>207</v>
      </c>
      <c r="F415" s="125" t="s">
        <v>403</v>
      </c>
      <c r="G415" s="125" t="s">
        <v>404</v>
      </c>
      <c r="H415" s="125" t="s">
        <v>184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  <c r="X415" s="151">
        <v>4.2</v>
      </c>
      <c r="Y415" s="150">
        <v>450.18333333333334</v>
      </c>
    </row>
    <row r="416" spans="1:25">
      <c r="A416" s="125">
        <v>416</v>
      </c>
      <c r="B416" s="125">
        <v>416</v>
      </c>
      <c r="C416" s="125" t="s">
        <v>842</v>
      </c>
      <c r="D416" s="125" t="s">
        <v>212</v>
      </c>
      <c r="E416" s="125" t="s">
        <v>212</v>
      </c>
      <c r="F416" s="125" t="s">
        <v>213</v>
      </c>
      <c r="G416" s="125" t="s">
        <v>214</v>
      </c>
      <c r="H416" s="125" t="s">
        <v>204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  <c r="X416" s="151">
        <v>4.2</v>
      </c>
      <c r="Y416" s="150">
        <v>216.6547619047619</v>
      </c>
    </row>
    <row r="417" spans="1:25">
      <c r="A417" s="125">
        <v>417</v>
      </c>
      <c r="B417" s="125">
        <v>417</v>
      </c>
      <c r="C417" s="125" t="s">
        <v>843</v>
      </c>
      <c r="D417" s="125" t="s">
        <v>212</v>
      </c>
      <c r="E417" s="125" t="s">
        <v>212</v>
      </c>
      <c r="F417" s="125" t="s">
        <v>398</v>
      </c>
      <c r="G417" s="125" t="s">
        <v>399</v>
      </c>
      <c r="H417" s="125" t="s">
        <v>184</v>
      </c>
      <c r="I417" s="123">
        <v>38000</v>
      </c>
      <c r="J417" s="123">
        <v>38000</v>
      </c>
      <c r="K417" s="125" t="s">
        <v>190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  <c r="X417" s="151">
        <v>4.2</v>
      </c>
      <c r="Y417" s="150">
        <v>437.63571428571424</v>
      </c>
    </row>
    <row r="418" spans="1:25">
      <c r="A418" s="125">
        <v>418</v>
      </c>
      <c r="B418" s="125">
        <v>418</v>
      </c>
      <c r="C418" s="125" t="s">
        <v>844</v>
      </c>
      <c r="D418" s="125" t="s">
        <v>220</v>
      </c>
      <c r="E418" s="125" t="s">
        <v>220</v>
      </c>
      <c r="F418" s="125" t="s">
        <v>845</v>
      </c>
      <c r="G418" s="125" t="s">
        <v>846</v>
      </c>
      <c r="H418" s="125" t="s">
        <v>204</v>
      </c>
      <c r="I418" s="123">
        <v>110000</v>
      </c>
      <c r="J418" s="125" t="s">
        <v>190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  <c r="X418" s="151">
        <v>4.2</v>
      </c>
      <c r="Y418" s="150">
        <v>133</v>
      </c>
    </row>
    <row r="419" spans="1:25">
      <c r="A419" s="125">
        <v>419</v>
      </c>
      <c r="B419" s="125">
        <v>419</v>
      </c>
      <c r="C419" s="125" t="s">
        <v>847</v>
      </c>
      <c r="D419" s="125" t="s">
        <v>220</v>
      </c>
      <c r="E419" s="125" t="s">
        <v>220</v>
      </c>
      <c r="F419" s="125" t="s">
        <v>724</v>
      </c>
      <c r="G419" s="125" t="s">
        <v>725</v>
      </c>
      <c r="H419" s="125" t="s">
        <v>204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  <c r="X419" s="151">
        <v>4.2</v>
      </c>
      <c r="Y419" s="150">
        <v>319.06666666666661</v>
      </c>
    </row>
    <row r="420" spans="1:25">
      <c r="A420" s="125">
        <v>420</v>
      </c>
      <c r="B420" s="125">
        <v>420</v>
      </c>
      <c r="C420" s="125" t="s">
        <v>848</v>
      </c>
      <c r="D420" s="125" t="s">
        <v>220</v>
      </c>
      <c r="E420" s="125" t="s">
        <v>220</v>
      </c>
      <c r="F420" s="125" t="s">
        <v>729</v>
      </c>
      <c r="G420" s="125" t="s">
        <v>730</v>
      </c>
      <c r="H420" s="125" t="s">
        <v>184</v>
      </c>
      <c r="I420" s="123">
        <v>38000</v>
      </c>
      <c r="J420" s="125" t="s">
        <v>190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  <c r="X420" s="151">
        <v>4.2</v>
      </c>
      <c r="Y420" s="150">
        <v>387.4452380952381</v>
      </c>
    </row>
    <row r="421" spans="1:25">
      <c r="A421" s="125">
        <v>421</v>
      </c>
      <c r="B421" s="125">
        <v>421</v>
      </c>
      <c r="C421" s="125" t="s">
        <v>849</v>
      </c>
      <c r="D421" s="125" t="s">
        <v>220</v>
      </c>
      <c r="E421" s="125" t="s">
        <v>220</v>
      </c>
      <c r="F421" s="125" t="s">
        <v>850</v>
      </c>
      <c r="G421" s="125" t="s">
        <v>851</v>
      </c>
      <c r="H421" s="125" t="s">
        <v>204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  <c r="X421" s="151">
        <v>4.2</v>
      </c>
      <c r="Y421" s="150">
        <v>183.19285714285712</v>
      </c>
    </row>
    <row r="422" spans="1:25">
      <c r="A422" s="125">
        <v>422</v>
      </c>
      <c r="B422" s="125">
        <v>422</v>
      </c>
      <c r="C422" s="125" t="s">
        <v>852</v>
      </c>
      <c r="D422" s="125" t="s">
        <v>780</v>
      </c>
      <c r="E422" s="125" t="s">
        <v>780</v>
      </c>
      <c r="F422" s="125" t="s">
        <v>853</v>
      </c>
      <c r="G422" s="125" t="s">
        <v>854</v>
      </c>
      <c r="H422" s="125" t="s">
        <v>184</v>
      </c>
      <c r="I422" s="123">
        <v>38000</v>
      </c>
      <c r="J422" s="123">
        <v>38000</v>
      </c>
      <c r="K422" s="125" t="s">
        <v>190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  <c r="X422" s="151">
        <v>4.2</v>
      </c>
      <c r="Y422" s="150">
        <v>387.4452380952381</v>
      </c>
    </row>
    <row r="423" spans="1:25">
      <c r="A423" s="125">
        <v>423</v>
      </c>
      <c r="B423" s="125">
        <v>423</v>
      </c>
      <c r="C423" s="125" t="s">
        <v>855</v>
      </c>
      <c r="D423" s="125" t="s">
        <v>192</v>
      </c>
      <c r="E423" s="125" t="s">
        <v>192</v>
      </c>
      <c r="F423" s="125" t="s">
        <v>364</v>
      </c>
      <c r="G423" s="125" t="s">
        <v>365</v>
      </c>
      <c r="H423" s="125" t="s">
        <v>184</v>
      </c>
      <c r="I423" s="123">
        <v>38000</v>
      </c>
      <c r="J423" s="125" t="s">
        <v>190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  <c r="X423" s="151">
        <v>4.2</v>
      </c>
      <c r="Y423" s="150">
        <v>166.46190476190475</v>
      </c>
    </row>
    <row r="424" spans="1:25">
      <c r="A424" s="125">
        <v>424</v>
      </c>
      <c r="B424" s="125">
        <v>424</v>
      </c>
      <c r="C424" s="125" t="s">
        <v>856</v>
      </c>
      <c r="D424" s="125" t="s">
        <v>857</v>
      </c>
      <c r="E424" s="125" t="s">
        <v>857</v>
      </c>
      <c r="F424" s="125" t="s">
        <v>858</v>
      </c>
      <c r="G424" s="125" t="s">
        <v>859</v>
      </c>
      <c r="H424" s="125" t="s">
        <v>184</v>
      </c>
      <c r="I424" s="123">
        <v>38000</v>
      </c>
      <c r="J424" s="125" t="s">
        <v>190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  <c r="X424" s="151">
        <v>4.2</v>
      </c>
      <c r="Y424" s="150">
        <v>116.26904761904763</v>
      </c>
    </row>
    <row r="425" spans="1:25">
      <c r="A425" s="125">
        <v>425</v>
      </c>
      <c r="B425" s="125">
        <v>425</v>
      </c>
      <c r="C425" s="125" t="s">
        <v>860</v>
      </c>
      <c r="D425" s="125" t="s">
        <v>192</v>
      </c>
      <c r="E425" s="125" t="s">
        <v>192</v>
      </c>
      <c r="F425" s="125" t="s">
        <v>757</v>
      </c>
      <c r="G425" s="125" t="s">
        <v>758</v>
      </c>
      <c r="H425" s="125" t="s">
        <v>204</v>
      </c>
      <c r="I425" s="123">
        <v>110000</v>
      </c>
      <c r="J425" s="125" t="s">
        <v>190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  <c r="X425" s="151">
        <v>4.2</v>
      </c>
      <c r="Y425" s="150">
        <v>116.26904761904763</v>
      </c>
    </row>
    <row r="426" spans="1:25">
      <c r="A426" s="125">
        <v>426</v>
      </c>
      <c r="B426" s="125">
        <v>426</v>
      </c>
      <c r="C426" s="125" t="s">
        <v>861</v>
      </c>
      <c r="D426" s="125" t="s">
        <v>192</v>
      </c>
      <c r="E426" s="125" t="s">
        <v>192</v>
      </c>
      <c r="F426" s="125" t="s">
        <v>757</v>
      </c>
      <c r="G426" s="125" t="s">
        <v>758</v>
      </c>
      <c r="H426" s="125" t="s">
        <v>204</v>
      </c>
      <c r="I426" s="123">
        <v>110000</v>
      </c>
      <c r="J426" s="125" t="s">
        <v>190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  <c r="X426" s="151">
        <v>4.2</v>
      </c>
      <c r="Y426" s="150">
        <v>374.89761904761906</v>
      </c>
    </row>
    <row r="427" spans="1:25">
      <c r="A427" s="125">
        <v>427</v>
      </c>
      <c r="B427" s="125">
        <v>427</v>
      </c>
      <c r="C427" s="125" t="s">
        <v>862</v>
      </c>
      <c r="D427" s="125" t="s">
        <v>187</v>
      </c>
      <c r="E427" s="125" t="s">
        <v>187</v>
      </c>
      <c r="F427" s="125" t="s">
        <v>445</v>
      </c>
      <c r="G427" s="125" t="s">
        <v>446</v>
      </c>
      <c r="H427" s="125" t="s">
        <v>204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  <c r="X427" s="151">
        <v>4.2</v>
      </c>
      <c r="Y427" s="150">
        <v>462.73095238095237</v>
      </c>
    </row>
    <row r="428" spans="1:25">
      <c r="A428" s="125">
        <v>428</v>
      </c>
      <c r="B428" s="125">
        <v>428</v>
      </c>
      <c r="C428" s="125" t="s">
        <v>863</v>
      </c>
      <c r="D428" s="125" t="s">
        <v>192</v>
      </c>
      <c r="E428" s="125" t="s">
        <v>192</v>
      </c>
      <c r="F428" s="125" t="s">
        <v>864</v>
      </c>
      <c r="G428" s="125" t="s">
        <v>865</v>
      </c>
      <c r="H428" s="125" t="s">
        <v>184</v>
      </c>
      <c r="I428" s="123">
        <v>38000</v>
      </c>
      <c r="J428" s="123">
        <v>38000</v>
      </c>
      <c r="K428" s="125" t="s">
        <v>190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  <c r="X428" s="151">
        <v>4.2</v>
      </c>
      <c r="Y428" s="150">
        <v>450.18333333333334</v>
      </c>
    </row>
    <row r="429" spans="1:25">
      <c r="A429" s="125">
        <v>429</v>
      </c>
      <c r="B429" s="125">
        <v>429</v>
      </c>
      <c r="C429" s="125" t="s">
        <v>866</v>
      </c>
      <c r="D429" s="125" t="s">
        <v>181</v>
      </c>
      <c r="E429" s="125" t="s">
        <v>181</v>
      </c>
      <c r="F429" s="125" t="s">
        <v>182</v>
      </c>
      <c r="G429" s="125" t="s">
        <v>183</v>
      </c>
      <c r="H429" s="125" t="s">
        <v>184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  <c r="X429" s="151">
        <v>4.2</v>
      </c>
      <c r="Y429" s="150">
        <v>149.73095238095235</v>
      </c>
    </row>
    <row r="430" spans="1:25">
      <c r="A430" s="125">
        <v>430</v>
      </c>
      <c r="B430" s="125">
        <v>430</v>
      </c>
      <c r="C430" s="125" t="s">
        <v>867</v>
      </c>
      <c r="D430" s="125" t="s">
        <v>415</v>
      </c>
      <c r="E430" s="125" t="s">
        <v>415</v>
      </c>
      <c r="F430" s="125" t="s">
        <v>868</v>
      </c>
      <c r="G430" s="125" t="s">
        <v>869</v>
      </c>
      <c r="H430" s="125" t="s">
        <v>184</v>
      </c>
      <c r="I430" s="123">
        <v>38000</v>
      </c>
      <c r="J430" s="123">
        <v>38000</v>
      </c>
      <c r="K430" s="125" t="s">
        <v>190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  <c r="X430" s="151">
        <v>4.2</v>
      </c>
      <c r="Y430" s="150">
        <v>216.6547619047619</v>
      </c>
    </row>
    <row r="431" spans="1:25">
      <c r="A431" s="125">
        <v>431</v>
      </c>
      <c r="B431" s="125">
        <v>431</v>
      </c>
      <c r="C431" s="125" t="s">
        <v>870</v>
      </c>
      <c r="D431" s="125" t="s">
        <v>389</v>
      </c>
      <c r="E431" s="125" t="s">
        <v>389</v>
      </c>
      <c r="F431" s="125" t="s">
        <v>871</v>
      </c>
      <c r="G431" s="125" t="s">
        <v>872</v>
      </c>
      <c r="H431" s="125" t="s">
        <v>184</v>
      </c>
      <c r="I431" s="123">
        <v>38000</v>
      </c>
      <c r="J431" s="123">
        <v>38000</v>
      </c>
      <c r="K431" s="125" t="s">
        <v>190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  <c r="X431" s="151">
        <v>4.2</v>
      </c>
      <c r="Y431" s="150">
        <v>317.72380952380951</v>
      </c>
    </row>
    <row r="432" spans="1:25">
      <c r="A432" s="125">
        <v>432</v>
      </c>
      <c r="B432" s="125">
        <v>432</v>
      </c>
      <c r="C432" s="125" t="s">
        <v>873</v>
      </c>
      <c r="D432" s="125" t="s">
        <v>494</v>
      </c>
      <c r="E432" s="125" t="s">
        <v>494</v>
      </c>
      <c r="F432" s="125" t="s">
        <v>874</v>
      </c>
      <c r="G432" s="125" t="s">
        <v>875</v>
      </c>
      <c r="H432" s="125" t="s">
        <v>184</v>
      </c>
      <c r="I432" s="123">
        <v>38000</v>
      </c>
      <c r="J432" s="123">
        <v>38000</v>
      </c>
      <c r="K432" s="125" t="s">
        <v>190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  <c r="X432" s="151">
        <v>4.2</v>
      </c>
      <c r="Y432" s="150">
        <v>116.26904761904763</v>
      </c>
    </row>
    <row r="433" spans="1:25">
      <c r="A433" s="125">
        <v>433</v>
      </c>
      <c r="B433" s="125">
        <v>433</v>
      </c>
      <c r="C433" s="125" t="s">
        <v>876</v>
      </c>
      <c r="D433" s="125" t="s">
        <v>415</v>
      </c>
      <c r="E433" s="125" t="s">
        <v>415</v>
      </c>
      <c r="F433" s="125" t="s">
        <v>416</v>
      </c>
      <c r="G433" s="125" t="s">
        <v>417</v>
      </c>
      <c r="H433" s="125" t="s">
        <v>184</v>
      </c>
      <c r="I433" s="123">
        <v>38000</v>
      </c>
      <c r="J433" s="123">
        <v>38000</v>
      </c>
      <c r="K433" s="125" t="s">
        <v>190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  <c r="X433" s="151">
        <v>4.2</v>
      </c>
      <c r="Y433" s="150">
        <v>367.91428571428571</v>
      </c>
    </row>
    <row r="434" spans="1:25">
      <c r="A434" s="125">
        <v>434</v>
      </c>
      <c r="B434" s="125">
        <v>434</v>
      </c>
      <c r="C434" s="125" t="s">
        <v>877</v>
      </c>
      <c r="D434" s="125" t="s">
        <v>187</v>
      </c>
      <c r="E434" s="125" t="s">
        <v>187</v>
      </c>
      <c r="F434" s="125" t="s">
        <v>878</v>
      </c>
      <c r="G434" s="125" t="s">
        <v>879</v>
      </c>
      <c r="H434" s="125" t="s">
        <v>184</v>
      </c>
      <c r="I434" s="123">
        <v>38000</v>
      </c>
      <c r="J434" s="123">
        <v>38000</v>
      </c>
      <c r="K434" s="125" t="s">
        <v>190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  <c r="X434" s="151">
        <v>4.2</v>
      </c>
      <c r="Y434" s="150">
        <v>216.6547619047619</v>
      </c>
    </row>
    <row r="435" spans="1:25">
      <c r="A435" s="125">
        <v>435</v>
      </c>
      <c r="B435" s="125">
        <v>435</v>
      </c>
      <c r="C435" s="125" t="s">
        <v>880</v>
      </c>
      <c r="D435" s="125" t="s">
        <v>415</v>
      </c>
      <c r="E435" s="125" t="s">
        <v>415</v>
      </c>
      <c r="F435" s="125" t="s">
        <v>881</v>
      </c>
      <c r="G435" s="125" t="s">
        <v>882</v>
      </c>
      <c r="H435" s="125" t="s">
        <v>184</v>
      </c>
      <c r="I435" s="123">
        <v>38000</v>
      </c>
      <c r="J435" s="123">
        <v>38000</v>
      </c>
      <c r="K435" s="125" t="s">
        <v>190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  <c r="X435" s="151">
        <v>4.2</v>
      </c>
      <c r="Y435" s="150">
        <v>342.81904761904764</v>
      </c>
    </row>
    <row r="436" spans="1:25">
      <c r="A436" s="125">
        <v>436</v>
      </c>
      <c r="B436" s="125">
        <v>436</v>
      </c>
      <c r="C436" s="125" t="s">
        <v>883</v>
      </c>
      <c r="D436" s="125" t="s">
        <v>415</v>
      </c>
      <c r="E436" s="125" t="s">
        <v>415</v>
      </c>
      <c r="F436" s="125" t="s">
        <v>884</v>
      </c>
      <c r="G436" s="125" t="s">
        <v>885</v>
      </c>
      <c r="H436" s="125" t="s">
        <v>184</v>
      </c>
      <c r="I436" s="123">
        <v>38000</v>
      </c>
      <c r="J436" s="125" t="s">
        <v>190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  <c r="X436" s="151">
        <v>4.2</v>
      </c>
      <c r="Y436" s="150">
        <v>330.2714285714286</v>
      </c>
    </row>
    <row r="437" spans="1:25">
      <c r="A437" s="125">
        <v>437</v>
      </c>
      <c r="B437" s="125">
        <v>437</v>
      </c>
      <c r="C437" s="125" t="s">
        <v>886</v>
      </c>
      <c r="D437" s="125" t="s">
        <v>887</v>
      </c>
      <c r="E437" s="125" t="s">
        <v>887</v>
      </c>
      <c r="F437" s="125" t="s">
        <v>888</v>
      </c>
      <c r="G437" s="125" t="s">
        <v>889</v>
      </c>
      <c r="H437" s="125" t="s">
        <v>184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  <c r="X437" s="151">
        <v>4.2</v>
      </c>
      <c r="Y437" s="150">
        <v>183.19285714285712</v>
      </c>
    </row>
    <row r="438" spans="1:25">
      <c r="A438" s="125">
        <v>438</v>
      </c>
      <c r="B438" s="125">
        <v>438</v>
      </c>
      <c r="C438" s="125" t="s">
        <v>890</v>
      </c>
      <c r="D438" s="125" t="s">
        <v>212</v>
      </c>
      <c r="E438" s="125" t="s">
        <v>212</v>
      </c>
      <c r="F438" s="125" t="s">
        <v>247</v>
      </c>
      <c r="G438" s="125" t="s">
        <v>248</v>
      </c>
      <c r="H438" s="125" t="s">
        <v>184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  <c r="X438" s="151">
        <v>4.2</v>
      </c>
      <c r="Y438" s="150">
        <v>317.72380952380951</v>
      </c>
    </row>
    <row r="439" spans="1:25">
      <c r="A439" s="125">
        <v>439</v>
      </c>
      <c r="B439" s="125">
        <v>439</v>
      </c>
      <c r="C439" s="125" t="s">
        <v>891</v>
      </c>
      <c r="D439" s="125" t="s">
        <v>212</v>
      </c>
      <c r="E439" s="125" t="s">
        <v>212</v>
      </c>
      <c r="F439" s="125" t="s">
        <v>703</v>
      </c>
      <c r="G439" s="125" t="s">
        <v>704</v>
      </c>
      <c r="H439" s="125" t="s">
        <v>204</v>
      </c>
      <c r="I439" s="123">
        <v>110000</v>
      </c>
      <c r="J439" s="125" t="s">
        <v>190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  <c r="X439" s="151">
        <v>4.2</v>
      </c>
      <c r="Y439" s="150">
        <v>199.92380952380952</v>
      </c>
    </row>
    <row r="440" spans="1:25">
      <c r="A440" s="125">
        <v>440</v>
      </c>
      <c r="B440" s="125">
        <v>440</v>
      </c>
      <c r="C440" s="125" t="s">
        <v>892</v>
      </c>
      <c r="D440" s="125" t="s">
        <v>187</v>
      </c>
      <c r="E440" s="125" t="s">
        <v>187</v>
      </c>
      <c r="F440" s="125" t="s">
        <v>893</v>
      </c>
      <c r="G440" s="125" t="s">
        <v>894</v>
      </c>
      <c r="H440" s="125" t="s">
        <v>204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  <c r="X440" s="151">
        <v>4.2</v>
      </c>
      <c r="Y440" s="150">
        <v>437.63571428571424</v>
      </c>
    </row>
    <row r="441" spans="1:25">
      <c r="A441" s="125">
        <v>441</v>
      </c>
      <c r="B441" s="125">
        <v>441</v>
      </c>
      <c r="C441" s="125" t="s">
        <v>895</v>
      </c>
      <c r="D441" s="125" t="s">
        <v>187</v>
      </c>
      <c r="E441" s="125" t="s">
        <v>187</v>
      </c>
      <c r="F441" s="125" t="s">
        <v>896</v>
      </c>
      <c r="G441" s="125" t="s">
        <v>897</v>
      </c>
      <c r="H441" s="125" t="s">
        <v>204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  <c r="X441" s="151">
        <v>4.2</v>
      </c>
      <c r="Y441" s="150">
        <v>412.54047619047617</v>
      </c>
    </row>
    <row r="442" spans="1:25">
      <c r="A442" s="125">
        <v>442</v>
      </c>
      <c r="B442" s="125">
        <v>442</v>
      </c>
      <c r="C442" s="125" t="s">
        <v>898</v>
      </c>
      <c r="D442" s="125" t="s">
        <v>220</v>
      </c>
      <c r="E442" s="125" t="s">
        <v>220</v>
      </c>
      <c r="F442" s="125" t="s">
        <v>484</v>
      </c>
      <c r="G442" s="125" t="s">
        <v>485</v>
      </c>
      <c r="H442" s="125" t="s">
        <v>184</v>
      </c>
      <c r="I442" s="123">
        <v>38000</v>
      </c>
      <c r="J442" s="123">
        <v>38000</v>
      </c>
      <c r="K442" s="125" t="s">
        <v>190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  <c r="X442" s="151">
        <v>4.2</v>
      </c>
      <c r="Y442" s="150">
        <v>425.08809523809521</v>
      </c>
    </row>
    <row r="443" spans="1:25">
      <c r="A443" s="125">
        <v>443</v>
      </c>
      <c r="B443" s="125">
        <v>443</v>
      </c>
      <c r="C443" s="125" t="s">
        <v>899</v>
      </c>
      <c r="D443" s="125" t="s">
        <v>187</v>
      </c>
      <c r="E443" s="125" t="s">
        <v>187</v>
      </c>
      <c r="F443" s="125" t="s">
        <v>878</v>
      </c>
      <c r="G443" s="125" t="s">
        <v>879</v>
      </c>
      <c r="H443" s="125" t="s">
        <v>184</v>
      </c>
      <c r="I443" s="123">
        <v>38000</v>
      </c>
      <c r="J443" s="123">
        <v>38000</v>
      </c>
      <c r="K443" s="125" t="s">
        <v>190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  <c r="X443" s="151">
        <v>4.2</v>
      </c>
      <c r="Y443" s="150">
        <v>199.92380952380952</v>
      </c>
    </row>
    <row r="444" spans="1:25">
      <c r="A444" s="125">
        <v>444</v>
      </c>
      <c r="B444" s="125">
        <v>444</v>
      </c>
      <c r="C444" s="125" t="s">
        <v>900</v>
      </c>
      <c r="D444" s="125" t="s">
        <v>220</v>
      </c>
      <c r="E444" s="125" t="s">
        <v>220</v>
      </c>
      <c r="F444" s="125" t="s">
        <v>411</v>
      </c>
      <c r="G444" s="125" t="s">
        <v>412</v>
      </c>
      <c r="H444" s="125" t="s">
        <v>184</v>
      </c>
      <c r="I444" s="123">
        <v>38000</v>
      </c>
      <c r="J444" s="125" t="s">
        <v>190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  <c r="X444" s="151">
        <v>4.2</v>
      </c>
      <c r="Y444" s="150">
        <v>133</v>
      </c>
    </row>
    <row r="445" spans="1:25">
      <c r="A445" s="125">
        <v>445</v>
      </c>
      <c r="B445" s="125">
        <v>445</v>
      </c>
      <c r="C445" s="125" t="s">
        <v>901</v>
      </c>
      <c r="D445" s="125" t="s">
        <v>187</v>
      </c>
      <c r="E445" s="125" t="s">
        <v>187</v>
      </c>
      <c r="F445" s="125" t="s">
        <v>600</v>
      </c>
      <c r="G445" s="125" t="s">
        <v>601</v>
      </c>
      <c r="H445" s="125" t="s">
        <v>184</v>
      </c>
      <c r="I445" s="123">
        <v>38000</v>
      </c>
      <c r="J445" s="123">
        <v>38000</v>
      </c>
      <c r="K445" s="125" t="s">
        <v>190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  <c r="X445" s="151">
        <v>4.2</v>
      </c>
      <c r="Y445" s="150">
        <v>199.92380952380952</v>
      </c>
    </row>
    <row r="446" spans="1:25">
      <c r="A446" s="125">
        <v>446</v>
      </c>
      <c r="B446" s="125">
        <v>446</v>
      </c>
      <c r="C446" s="125" t="s">
        <v>902</v>
      </c>
      <c r="D446" s="125" t="s">
        <v>187</v>
      </c>
      <c r="E446" s="125" t="s">
        <v>187</v>
      </c>
      <c r="F446" s="125" t="s">
        <v>317</v>
      </c>
      <c r="G446" s="125" t="s">
        <v>318</v>
      </c>
      <c r="H446" s="125" t="s">
        <v>184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  <c r="X446" s="151">
        <v>4.2</v>
      </c>
      <c r="Y446" s="150">
        <v>183.19285714285712</v>
      </c>
    </row>
    <row r="447" spans="1:25">
      <c r="A447" s="125">
        <v>447</v>
      </c>
      <c r="B447" s="125">
        <v>447</v>
      </c>
      <c r="C447" s="125" t="s">
        <v>903</v>
      </c>
      <c r="D447" s="125" t="s">
        <v>181</v>
      </c>
      <c r="E447" s="125" t="s">
        <v>181</v>
      </c>
      <c r="F447" s="125" t="s">
        <v>262</v>
      </c>
      <c r="G447" s="125" t="s">
        <v>263</v>
      </c>
      <c r="H447" s="125" t="s">
        <v>184</v>
      </c>
      <c r="I447" s="123">
        <v>38000</v>
      </c>
      <c r="J447" s="123">
        <v>38000</v>
      </c>
      <c r="K447" s="125" t="s">
        <v>190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  <c r="X447" s="151">
        <v>4.2</v>
      </c>
      <c r="Y447" s="150">
        <v>166.46190476190475</v>
      </c>
    </row>
    <row r="448" spans="1:25">
      <c r="A448" s="125">
        <v>448</v>
      </c>
      <c r="B448" s="125">
        <v>448</v>
      </c>
      <c r="C448" s="125" t="s">
        <v>904</v>
      </c>
      <c r="D448" s="125" t="s">
        <v>202</v>
      </c>
      <c r="E448" s="125" t="s">
        <v>202</v>
      </c>
      <c r="F448" s="125" t="s">
        <v>301</v>
      </c>
      <c r="G448" s="125" t="s">
        <v>302</v>
      </c>
      <c r="H448" s="125" t="s">
        <v>184</v>
      </c>
      <c r="I448" s="123">
        <v>38000</v>
      </c>
      <c r="J448" s="123">
        <v>38000</v>
      </c>
      <c r="K448" s="125" t="s">
        <v>190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  <c r="X448" s="151">
        <v>4.2</v>
      </c>
      <c r="Y448" s="150">
        <v>342.81904761904764</v>
      </c>
    </row>
    <row r="449" spans="1:25">
      <c r="A449" s="125">
        <v>449</v>
      </c>
      <c r="B449" s="125">
        <v>449</v>
      </c>
      <c r="C449" s="125" t="s">
        <v>905</v>
      </c>
      <c r="D449" s="125" t="s">
        <v>455</v>
      </c>
      <c r="E449" s="125" t="s">
        <v>455</v>
      </c>
      <c r="F449" s="125" t="s">
        <v>906</v>
      </c>
      <c r="G449" s="125" t="s">
        <v>412</v>
      </c>
      <c r="H449" s="125" t="s">
        <v>184</v>
      </c>
      <c r="I449" s="123">
        <v>38000</v>
      </c>
      <c r="J449" s="123">
        <v>38000</v>
      </c>
      <c r="K449" s="125" t="s">
        <v>190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  <c r="X449" s="151">
        <v>4.2</v>
      </c>
      <c r="Y449" s="150">
        <v>166.46190476190475</v>
      </c>
    </row>
    <row r="450" spans="1:25">
      <c r="A450" s="125">
        <v>450</v>
      </c>
      <c r="B450" s="125">
        <v>450</v>
      </c>
      <c r="C450" s="125" t="s">
        <v>907</v>
      </c>
      <c r="D450" s="125" t="s">
        <v>780</v>
      </c>
      <c r="E450" s="125" t="s">
        <v>780</v>
      </c>
      <c r="F450" s="125" t="s">
        <v>908</v>
      </c>
      <c r="G450" s="125" t="s">
        <v>909</v>
      </c>
      <c r="H450" s="125" t="s">
        <v>184</v>
      </c>
      <c r="I450" s="123">
        <v>38000</v>
      </c>
      <c r="J450" s="123">
        <v>38000</v>
      </c>
      <c r="K450" s="125" t="s">
        <v>190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  <c r="X450" s="151">
        <v>4.2</v>
      </c>
      <c r="Y450" s="150">
        <v>317.72380952380951</v>
      </c>
    </row>
    <row r="451" spans="1:25">
      <c r="A451" s="125">
        <v>451</v>
      </c>
      <c r="B451" s="125">
        <v>451</v>
      </c>
      <c r="C451" s="125" t="s">
        <v>910</v>
      </c>
      <c r="D451" s="125" t="s">
        <v>187</v>
      </c>
      <c r="E451" s="125" t="s">
        <v>187</v>
      </c>
      <c r="F451" s="125" t="s">
        <v>445</v>
      </c>
      <c r="G451" s="125" t="s">
        <v>446</v>
      </c>
      <c r="H451" s="125" t="s">
        <v>204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  <c r="X451" s="151">
        <v>4.2</v>
      </c>
      <c r="Y451" s="150">
        <v>199.92380952380952</v>
      </c>
    </row>
    <row r="452" spans="1:25">
      <c r="A452" s="125">
        <v>452</v>
      </c>
      <c r="B452" s="125">
        <v>452</v>
      </c>
      <c r="C452" s="125" t="s">
        <v>911</v>
      </c>
      <c r="D452" s="125" t="s">
        <v>220</v>
      </c>
      <c r="E452" s="125" t="s">
        <v>220</v>
      </c>
      <c r="F452" s="125" t="s">
        <v>906</v>
      </c>
      <c r="G452" s="125" t="s">
        <v>412</v>
      </c>
      <c r="H452" s="125" t="s">
        <v>184</v>
      </c>
      <c r="I452" s="123">
        <v>38000</v>
      </c>
      <c r="J452" s="123">
        <v>38000</v>
      </c>
      <c r="K452" s="125" t="s">
        <v>190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  <c r="X452" s="151">
        <v>4.2</v>
      </c>
      <c r="Y452" s="150">
        <v>374.89761904761906</v>
      </c>
    </row>
    <row r="453" spans="1:25">
      <c r="A453" s="125">
        <v>453</v>
      </c>
      <c r="B453" s="125">
        <v>453</v>
      </c>
      <c r="C453" s="125" t="s">
        <v>912</v>
      </c>
      <c r="D453" s="125" t="s">
        <v>220</v>
      </c>
      <c r="E453" s="125" t="s">
        <v>220</v>
      </c>
      <c r="F453" s="125" t="s">
        <v>913</v>
      </c>
      <c r="G453" s="125" t="s">
        <v>914</v>
      </c>
      <c r="H453" s="125" t="s">
        <v>204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  <c r="X453" s="151">
        <v>4.2</v>
      </c>
      <c r="Y453" s="150">
        <v>317.72380952380951</v>
      </c>
    </row>
    <row r="454" spans="1:25">
      <c r="A454" s="125">
        <v>454</v>
      </c>
      <c r="B454" s="125">
        <v>454</v>
      </c>
      <c r="C454" s="125" t="s">
        <v>915</v>
      </c>
      <c r="D454" s="125" t="s">
        <v>212</v>
      </c>
      <c r="E454" s="125" t="s">
        <v>212</v>
      </c>
      <c r="F454" s="125" t="s">
        <v>481</v>
      </c>
      <c r="G454" s="125" t="s">
        <v>482</v>
      </c>
      <c r="H454" s="125" t="s">
        <v>184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  <c r="X454" s="151">
        <v>4.2</v>
      </c>
      <c r="Y454" s="150">
        <v>399.99285714285708</v>
      </c>
    </row>
    <row r="455" spans="1:25">
      <c r="A455" s="125">
        <v>455</v>
      </c>
      <c r="B455" s="125">
        <v>455</v>
      </c>
      <c r="C455" s="125" t="s">
        <v>916</v>
      </c>
      <c r="D455" s="125" t="s">
        <v>187</v>
      </c>
      <c r="E455" s="125" t="s">
        <v>187</v>
      </c>
      <c r="F455" s="125" t="s">
        <v>917</v>
      </c>
      <c r="G455" s="125" t="s">
        <v>918</v>
      </c>
      <c r="H455" s="125" t="s">
        <v>184</v>
      </c>
      <c r="I455" s="123">
        <v>38000</v>
      </c>
      <c r="J455" s="123">
        <v>38000</v>
      </c>
      <c r="K455" s="125" t="s">
        <v>190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  <c r="X455" s="151">
        <v>4.2</v>
      </c>
      <c r="Y455" s="150">
        <v>330.2714285714286</v>
      </c>
    </row>
    <row r="456" spans="1:25">
      <c r="A456" s="125">
        <v>456</v>
      </c>
      <c r="B456" s="125">
        <v>456</v>
      </c>
      <c r="C456" s="125" t="s">
        <v>919</v>
      </c>
      <c r="D456" s="125" t="s">
        <v>389</v>
      </c>
      <c r="E456" s="125" t="s">
        <v>389</v>
      </c>
      <c r="F456" s="125" t="s">
        <v>920</v>
      </c>
      <c r="G456" s="125" t="s">
        <v>921</v>
      </c>
      <c r="H456" s="125" t="s">
        <v>204</v>
      </c>
      <c r="I456" s="123">
        <v>110000</v>
      </c>
      <c r="J456" s="125" t="s">
        <v>190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  <c r="X456" s="151">
        <v>4.2</v>
      </c>
      <c r="Y456" s="150">
        <v>166.46190476190475</v>
      </c>
    </row>
    <row r="457" spans="1:25">
      <c r="A457" s="125">
        <v>457</v>
      </c>
      <c r="B457" s="125">
        <v>457</v>
      </c>
      <c r="C457" s="125" t="s">
        <v>922</v>
      </c>
      <c r="D457" s="125" t="s">
        <v>415</v>
      </c>
      <c r="E457" s="125" t="s">
        <v>415</v>
      </c>
      <c r="F457" s="125" t="s">
        <v>923</v>
      </c>
      <c r="G457" s="125" t="s">
        <v>924</v>
      </c>
      <c r="H457" s="125" t="s">
        <v>184</v>
      </c>
      <c r="I457" s="123">
        <v>38000</v>
      </c>
      <c r="J457" s="125" t="s">
        <v>190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  <c r="X457" s="151">
        <v>4.2</v>
      </c>
      <c r="Y457" s="150">
        <v>437.63571428571424</v>
      </c>
    </row>
    <row r="458" spans="1:25">
      <c r="A458" s="125">
        <v>458</v>
      </c>
      <c r="B458" s="125">
        <v>458</v>
      </c>
      <c r="C458" s="125" t="s">
        <v>925</v>
      </c>
      <c r="D458" s="125" t="s">
        <v>181</v>
      </c>
      <c r="E458" s="125" t="s">
        <v>780</v>
      </c>
      <c r="F458" s="125" t="s">
        <v>926</v>
      </c>
      <c r="G458" s="123"/>
      <c r="H458" s="125" t="s">
        <v>204</v>
      </c>
      <c r="I458" s="123">
        <v>110000</v>
      </c>
      <c r="J458" s="125" t="s">
        <v>190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  <c r="X458" s="151">
        <v>4.2</v>
      </c>
      <c r="Y458" s="150">
        <v>216.6547619047619</v>
      </c>
    </row>
    <row r="459" spans="1:25">
      <c r="A459" s="125">
        <v>459</v>
      </c>
      <c r="B459" s="125">
        <v>459</v>
      </c>
      <c r="C459" s="125" t="s">
        <v>927</v>
      </c>
      <c r="D459" s="125" t="s">
        <v>239</v>
      </c>
      <c r="E459" s="125" t="s">
        <v>239</v>
      </c>
      <c r="F459" s="125" t="s">
        <v>331</v>
      </c>
      <c r="G459" s="125" t="s">
        <v>332</v>
      </c>
      <c r="H459" s="125" t="s">
        <v>204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  <c r="X459" s="151">
        <v>4.2</v>
      </c>
      <c r="Y459" s="150">
        <v>437.63571428571424</v>
      </c>
    </row>
    <row r="460" spans="1:25">
      <c r="A460" s="125">
        <v>460</v>
      </c>
      <c r="B460" s="125">
        <v>460</v>
      </c>
      <c r="C460" s="125" t="s">
        <v>928</v>
      </c>
      <c r="D460" s="125" t="s">
        <v>187</v>
      </c>
      <c r="E460" s="125" t="s">
        <v>187</v>
      </c>
      <c r="F460" s="125" t="s">
        <v>878</v>
      </c>
      <c r="G460" s="125" t="s">
        <v>879</v>
      </c>
      <c r="H460" s="125" t="s">
        <v>184</v>
      </c>
      <c r="I460" s="123">
        <v>38000</v>
      </c>
      <c r="J460" s="123">
        <v>38000</v>
      </c>
      <c r="K460" s="125" t="s">
        <v>190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  <c r="X460" s="151">
        <v>4.2</v>
      </c>
      <c r="Y460" s="150">
        <v>437.63571428571424</v>
      </c>
    </row>
    <row r="461" spans="1:25">
      <c r="A461" s="125">
        <v>461</v>
      </c>
      <c r="B461" s="125">
        <v>461</v>
      </c>
      <c r="C461" s="125" t="s">
        <v>929</v>
      </c>
      <c r="D461" s="125" t="s">
        <v>220</v>
      </c>
      <c r="E461" s="125" t="s">
        <v>220</v>
      </c>
      <c r="F461" s="125" t="s">
        <v>930</v>
      </c>
      <c r="G461" s="125" t="s">
        <v>931</v>
      </c>
      <c r="H461" s="125" t="s">
        <v>184</v>
      </c>
      <c r="I461" s="123">
        <v>38000</v>
      </c>
      <c r="J461" s="123">
        <v>38000</v>
      </c>
      <c r="K461" s="125" t="s">
        <v>190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  <c r="X461" s="151">
        <v>4.2</v>
      </c>
      <c r="Y461" s="150">
        <v>183.19285714285712</v>
      </c>
    </row>
    <row r="462" spans="1:25">
      <c r="A462" s="125">
        <v>462</v>
      </c>
      <c r="B462" s="125">
        <v>462</v>
      </c>
      <c r="C462" s="125" t="s">
        <v>932</v>
      </c>
      <c r="D462" s="125" t="s">
        <v>181</v>
      </c>
      <c r="E462" s="125" t="s">
        <v>181</v>
      </c>
      <c r="F462" s="125" t="s">
        <v>933</v>
      </c>
      <c r="G462" s="125" t="s">
        <v>934</v>
      </c>
      <c r="H462" s="125" t="s">
        <v>204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  <c r="X462" s="151">
        <v>4.2</v>
      </c>
      <c r="Y462" s="150">
        <v>166.46190476190475</v>
      </c>
    </row>
    <row r="463" spans="1:25">
      <c r="A463" s="125">
        <v>463</v>
      </c>
      <c r="B463" s="125">
        <v>463</v>
      </c>
      <c r="C463" s="125" t="s">
        <v>935</v>
      </c>
      <c r="D463" s="125" t="s">
        <v>455</v>
      </c>
      <c r="E463" s="125" t="s">
        <v>455</v>
      </c>
      <c r="F463" s="125" t="s">
        <v>936</v>
      </c>
      <c r="G463" s="125" t="s">
        <v>937</v>
      </c>
      <c r="H463" s="125" t="s">
        <v>204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  <c r="X463" s="151">
        <v>4.2</v>
      </c>
      <c r="Y463" s="150">
        <v>425.08809523809521</v>
      </c>
    </row>
    <row r="464" spans="1:25">
      <c r="A464" s="125">
        <v>464</v>
      </c>
      <c r="B464" s="125">
        <v>464</v>
      </c>
      <c r="C464" s="125" t="s">
        <v>938</v>
      </c>
      <c r="D464" s="125" t="s">
        <v>239</v>
      </c>
      <c r="E464" s="125" t="s">
        <v>239</v>
      </c>
      <c r="F464" s="125" t="s">
        <v>529</v>
      </c>
      <c r="G464" s="125" t="s">
        <v>530</v>
      </c>
      <c r="H464" s="125" t="s">
        <v>184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  <c r="X464" s="151">
        <v>4.2</v>
      </c>
      <c r="Y464" s="150">
        <v>412.54047619047617</v>
      </c>
    </row>
    <row r="465" spans="1:25">
      <c r="A465" s="125">
        <v>465</v>
      </c>
      <c r="B465" s="125">
        <v>465</v>
      </c>
      <c r="C465" s="125" t="s">
        <v>939</v>
      </c>
      <c r="D465" s="125" t="s">
        <v>239</v>
      </c>
      <c r="E465" s="125" t="s">
        <v>239</v>
      </c>
      <c r="F465" s="125" t="s">
        <v>940</v>
      </c>
      <c r="G465" s="125" t="s">
        <v>941</v>
      </c>
      <c r="H465" s="125" t="s">
        <v>184</v>
      </c>
      <c r="I465" s="123">
        <v>38000</v>
      </c>
      <c r="J465" s="123">
        <v>38000</v>
      </c>
      <c r="K465" s="125" t="s">
        <v>190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  <c r="X465" s="151">
        <v>4.2</v>
      </c>
      <c r="Y465" s="150">
        <v>199.92380952380952</v>
      </c>
    </row>
    <row r="466" spans="1:25">
      <c r="A466" s="125">
        <v>466</v>
      </c>
      <c r="B466" s="125">
        <v>466</v>
      </c>
      <c r="C466" s="125" t="s">
        <v>942</v>
      </c>
      <c r="D466" s="125" t="s">
        <v>239</v>
      </c>
      <c r="E466" s="125" t="s">
        <v>239</v>
      </c>
      <c r="F466" s="125" t="s">
        <v>943</v>
      </c>
      <c r="G466" s="125" t="s">
        <v>944</v>
      </c>
      <c r="H466" s="125" t="s">
        <v>184</v>
      </c>
      <c r="I466" s="123">
        <v>38000</v>
      </c>
      <c r="J466" s="123">
        <v>38000</v>
      </c>
      <c r="K466" s="125" t="s">
        <v>190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  <c r="X466" s="151">
        <v>4.2</v>
      </c>
      <c r="Y466" s="150">
        <v>199.92380952380952</v>
      </c>
    </row>
    <row r="467" spans="1:25">
      <c r="A467" s="125">
        <v>467</v>
      </c>
      <c r="B467" s="125">
        <v>467</v>
      </c>
      <c r="C467" s="125" t="s">
        <v>945</v>
      </c>
      <c r="D467" s="125" t="s">
        <v>351</v>
      </c>
      <c r="E467" s="125" t="s">
        <v>351</v>
      </c>
      <c r="F467" s="125" t="s">
        <v>946</v>
      </c>
      <c r="G467" s="125" t="s">
        <v>947</v>
      </c>
      <c r="H467" s="125" t="s">
        <v>184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  <c r="X467" s="151">
        <v>4.2</v>
      </c>
      <c r="Y467" s="150">
        <v>355.36666666666662</v>
      </c>
    </row>
    <row r="468" spans="1:25">
      <c r="A468" s="125">
        <v>468</v>
      </c>
      <c r="B468" s="125">
        <v>468</v>
      </c>
      <c r="C468" s="125" t="s">
        <v>948</v>
      </c>
      <c r="D468" s="125" t="s">
        <v>351</v>
      </c>
      <c r="E468" s="125" t="s">
        <v>351</v>
      </c>
      <c r="F468" s="125" t="s">
        <v>946</v>
      </c>
      <c r="G468" s="125" t="s">
        <v>947</v>
      </c>
      <c r="H468" s="125" t="s">
        <v>184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  <c r="X468" s="151">
        <v>4.2</v>
      </c>
      <c r="Y468" s="150">
        <v>199.92380952380952</v>
      </c>
    </row>
    <row r="469" spans="1:25">
      <c r="A469" s="125">
        <v>469</v>
      </c>
      <c r="B469" s="125">
        <v>469</v>
      </c>
      <c r="C469" s="125" t="s">
        <v>949</v>
      </c>
      <c r="D469" s="125" t="s">
        <v>351</v>
      </c>
      <c r="E469" s="125" t="s">
        <v>239</v>
      </c>
      <c r="F469" s="125" t="s">
        <v>950</v>
      </c>
      <c r="G469" s="125" t="s">
        <v>951</v>
      </c>
      <c r="H469" s="125" t="s">
        <v>184</v>
      </c>
      <c r="I469" s="123">
        <v>38000</v>
      </c>
      <c r="J469" s="123">
        <v>38000</v>
      </c>
      <c r="K469" s="125" t="s">
        <v>190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  <c r="X469" s="151">
        <v>4.2</v>
      </c>
      <c r="Y469" s="150">
        <v>149.73095238095235</v>
      </c>
    </row>
    <row r="470" spans="1:25">
      <c r="A470" s="125">
        <v>470</v>
      </c>
      <c r="B470" s="125">
        <v>470</v>
      </c>
      <c r="C470" s="125" t="s">
        <v>952</v>
      </c>
      <c r="D470" s="125" t="s">
        <v>239</v>
      </c>
      <c r="E470" s="125" t="s">
        <v>239</v>
      </c>
      <c r="F470" s="125" t="s">
        <v>635</v>
      </c>
      <c r="G470" s="125" t="s">
        <v>636</v>
      </c>
      <c r="H470" s="125" t="s">
        <v>184</v>
      </c>
      <c r="I470" s="123">
        <v>38000</v>
      </c>
      <c r="J470" s="125" t="s">
        <v>190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  <c r="X470" s="151">
        <v>4.2</v>
      </c>
      <c r="Y470" s="150">
        <v>317.72380952380951</v>
      </c>
    </row>
    <row r="471" spans="1:25">
      <c r="A471" s="125">
        <v>471</v>
      </c>
      <c r="B471" s="125">
        <v>471</v>
      </c>
      <c r="C471" s="125" t="s">
        <v>953</v>
      </c>
      <c r="D471" s="125" t="s">
        <v>187</v>
      </c>
      <c r="E471" s="125" t="s">
        <v>187</v>
      </c>
      <c r="F471" s="125" t="s">
        <v>954</v>
      </c>
      <c r="G471" s="125" t="s">
        <v>955</v>
      </c>
      <c r="H471" s="125" t="s">
        <v>184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  <c r="X471" s="151">
        <v>4.2</v>
      </c>
      <c r="Y471" s="150">
        <v>355.36666666666662</v>
      </c>
    </row>
    <row r="472" spans="1:25">
      <c r="A472" s="125">
        <v>472</v>
      </c>
      <c r="B472" s="125">
        <v>472</v>
      </c>
      <c r="C472" s="125" t="s">
        <v>956</v>
      </c>
      <c r="D472" s="125" t="s">
        <v>187</v>
      </c>
      <c r="E472" s="125" t="s">
        <v>187</v>
      </c>
      <c r="F472" s="125" t="s">
        <v>954</v>
      </c>
      <c r="G472" s="125" t="s">
        <v>955</v>
      </c>
      <c r="H472" s="125" t="s">
        <v>184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  <c r="X472" s="151">
        <v>4.2</v>
      </c>
      <c r="Y472" s="150">
        <v>199.92380952380952</v>
      </c>
    </row>
    <row r="473" spans="1:25">
      <c r="A473" s="125">
        <v>473</v>
      </c>
      <c r="B473" s="125">
        <v>473</v>
      </c>
      <c r="C473" s="125" t="s">
        <v>957</v>
      </c>
      <c r="D473" s="125" t="s">
        <v>187</v>
      </c>
      <c r="E473" s="125" t="s">
        <v>187</v>
      </c>
      <c r="F473" s="125" t="s">
        <v>954</v>
      </c>
      <c r="G473" s="125" t="s">
        <v>955</v>
      </c>
      <c r="H473" s="125" t="s">
        <v>184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  <c r="X473" s="151">
        <v>4.2</v>
      </c>
      <c r="Y473" s="150">
        <v>216.6547619047619</v>
      </c>
    </row>
    <row r="474" spans="1:25">
      <c r="A474" s="125">
        <v>474</v>
      </c>
      <c r="B474" s="125">
        <v>474</v>
      </c>
      <c r="C474" s="125" t="s">
        <v>958</v>
      </c>
      <c r="D474" s="125" t="s">
        <v>239</v>
      </c>
      <c r="E474" s="125" t="s">
        <v>239</v>
      </c>
      <c r="F474" s="125" t="s">
        <v>342</v>
      </c>
      <c r="G474" s="125" t="s">
        <v>343</v>
      </c>
      <c r="H474" s="125" t="s">
        <v>184</v>
      </c>
      <c r="I474" s="123">
        <v>38000</v>
      </c>
      <c r="J474" s="123">
        <v>38000</v>
      </c>
      <c r="K474" s="125" t="s">
        <v>190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  <c r="X474" s="151">
        <v>4.2</v>
      </c>
      <c r="Y474" s="150">
        <v>216.6547619047619</v>
      </c>
    </row>
    <row r="475" spans="1:25">
      <c r="A475" s="125">
        <v>475</v>
      </c>
      <c r="B475" s="125">
        <v>475</v>
      </c>
      <c r="C475" s="125" t="s">
        <v>959</v>
      </c>
      <c r="D475" s="125" t="s">
        <v>258</v>
      </c>
      <c r="E475" s="125" t="s">
        <v>258</v>
      </c>
      <c r="F475" s="125" t="s">
        <v>259</v>
      </c>
      <c r="G475" s="125" t="s">
        <v>260</v>
      </c>
      <c r="H475" s="125" t="s">
        <v>184</v>
      </c>
      <c r="I475" s="123">
        <v>38000</v>
      </c>
      <c r="J475" s="123">
        <v>38000</v>
      </c>
      <c r="K475" s="125" t="s">
        <v>190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  <c r="X475" s="151">
        <v>4.2</v>
      </c>
      <c r="Y475" s="150">
        <v>183.19285714285712</v>
      </c>
    </row>
    <row r="476" spans="1:25">
      <c r="A476" s="125">
        <v>476</v>
      </c>
      <c r="B476" s="125">
        <v>476</v>
      </c>
      <c r="C476" s="125" t="s">
        <v>960</v>
      </c>
      <c r="D476" s="125" t="s">
        <v>187</v>
      </c>
      <c r="E476" s="125" t="s">
        <v>187</v>
      </c>
      <c r="F476" s="125" t="s">
        <v>961</v>
      </c>
      <c r="G476" s="125" t="s">
        <v>962</v>
      </c>
      <c r="H476" s="125" t="s">
        <v>184</v>
      </c>
      <c r="I476" s="123">
        <v>38000</v>
      </c>
      <c r="J476" s="123">
        <v>38000</v>
      </c>
      <c r="K476" s="125" t="s">
        <v>190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  <c r="X476" s="151">
        <v>4.2</v>
      </c>
      <c r="Y476" s="150">
        <v>116.26904761904763</v>
      </c>
    </row>
    <row r="477" spans="1:25">
      <c r="A477" s="125">
        <v>477</v>
      </c>
      <c r="B477" s="125">
        <v>477</v>
      </c>
      <c r="C477" s="125" t="s">
        <v>963</v>
      </c>
      <c r="D477" s="125" t="s">
        <v>239</v>
      </c>
      <c r="E477" s="125" t="s">
        <v>239</v>
      </c>
      <c r="F477" s="125" t="s">
        <v>964</v>
      </c>
      <c r="G477" s="125" t="s">
        <v>965</v>
      </c>
      <c r="H477" s="125" t="s">
        <v>184</v>
      </c>
      <c r="I477" s="123">
        <v>38000</v>
      </c>
      <c r="J477" s="123">
        <v>38000</v>
      </c>
      <c r="K477" s="125" t="s">
        <v>190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  <c r="X477" s="151">
        <v>4.2</v>
      </c>
      <c r="Y477" s="150">
        <v>199.92380952380952</v>
      </c>
    </row>
    <row r="478" spans="1:25">
      <c r="A478" s="125">
        <v>478</v>
      </c>
      <c r="B478" s="125">
        <v>478</v>
      </c>
      <c r="C478" s="125" t="s">
        <v>966</v>
      </c>
      <c r="D478" s="125" t="s">
        <v>239</v>
      </c>
      <c r="E478" s="125" t="s">
        <v>239</v>
      </c>
      <c r="F478" s="125" t="s">
        <v>940</v>
      </c>
      <c r="G478" s="125" t="s">
        <v>941</v>
      </c>
      <c r="H478" s="125" t="s">
        <v>184</v>
      </c>
      <c r="I478" s="123">
        <v>38000</v>
      </c>
      <c r="J478" s="123">
        <v>38000</v>
      </c>
      <c r="K478" s="125" t="s">
        <v>190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  <c r="X478" s="151">
        <v>4.2</v>
      </c>
      <c r="Y478" s="150">
        <v>317.72380952380951</v>
      </c>
    </row>
    <row r="479" spans="1:25">
      <c r="A479" s="125">
        <v>479</v>
      </c>
      <c r="B479" s="125">
        <v>479</v>
      </c>
      <c r="C479" s="125" t="s">
        <v>967</v>
      </c>
      <c r="D479" s="125" t="s">
        <v>239</v>
      </c>
      <c r="E479" s="125" t="s">
        <v>239</v>
      </c>
      <c r="F479" s="125" t="s">
        <v>940</v>
      </c>
      <c r="G479" s="125" t="s">
        <v>941</v>
      </c>
      <c r="H479" s="125" t="s">
        <v>184</v>
      </c>
      <c r="I479" s="123">
        <v>38000</v>
      </c>
      <c r="J479" s="123">
        <v>38000</v>
      </c>
      <c r="K479" s="125" t="s">
        <v>190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  <c r="X479" s="151">
        <v>4.2</v>
      </c>
      <c r="Y479" s="150">
        <v>199.92380952380952</v>
      </c>
    </row>
    <row r="480" spans="1:25">
      <c r="A480" s="125">
        <v>480</v>
      </c>
      <c r="B480" s="125">
        <v>480</v>
      </c>
      <c r="C480" s="125" t="s">
        <v>968</v>
      </c>
      <c r="D480" s="125" t="s">
        <v>192</v>
      </c>
      <c r="E480" s="125" t="s">
        <v>192</v>
      </c>
      <c r="F480" s="125" t="s">
        <v>536</v>
      </c>
      <c r="G480" s="125" t="s">
        <v>537</v>
      </c>
      <c r="H480" s="125" t="s">
        <v>184</v>
      </c>
      <c r="I480" s="123">
        <v>38000</v>
      </c>
      <c r="J480" s="123">
        <v>38000</v>
      </c>
      <c r="K480" s="125" t="s">
        <v>190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  <c r="X480" s="151">
        <v>4.2</v>
      </c>
      <c r="Y480" s="150">
        <v>216.6547619047619</v>
      </c>
    </row>
    <row r="481" spans="1:25">
      <c r="A481" s="125">
        <v>481</v>
      </c>
      <c r="B481" s="125">
        <v>481</v>
      </c>
      <c r="C481" s="125" t="s">
        <v>969</v>
      </c>
      <c r="D481" s="125" t="s">
        <v>187</v>
      </c>
      <c r="E481" s="125" t="s">
        <v>187</v>
      </c>
      <c r="F481" s="125" t="s">
        <v>188</v>
      </c>
      <c r="G481" s="125" t="s">
        <v>189</v>
      </c>
      <c r="H481" s="125" t="s">
        <v>184</v>
      </c>
      <c r="I481" s="123">
        <v>38000</v>
      </c>
      <c r="J481" s="123">
        <v>38000</v>
      </c>
      <c r="K481" s="125" t="s">
        <v>190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  <c r="X481" s="151">
        <v>4.2</v>
      </c>
      <c r="Y481" s="150">
        <v>199.92380952380952</v>
      </c>
    </row>
    <row r="482" spans="1:25">
      <c r="A482" s="125">
        <v>482</v>
      </c>
      <c r="B482" s="125">
        <v>482</v>
      </c>
      <c r="C482" s="125" t="s">
        <v>970</v>
      </c>
      <c r="D482" s="125" t="s">
        <v>239</v>
      </c>
      <c r="E482" s="125" t="s">
        <v>239</v>
      </c>
      <c r="F482" s="125" t="s">
        <v>331</v>
      </c>
      <c r="G482" s="125" t="s">
        <v>332</v>
      </c>
      <c r="H482" s="125" t="s">
        <v>204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  <c r="X482" s="151">
        <v>4.2</v>
      </c>
      <c r="Y482" s="150">
        <v>330.2714285714286</v>
      </c>
    </row>
    <row r="483" spans="1:25">
      <c r="A483" s="125">
        <v>483</v>
      </c>
      <c r="B483" s="125">
        <v>483</v>
      </c>
      <c r="C483" s="125" t="s">
        <v>971</v>
      </c>
      <c r="D483" s="125" t="s">
        <v>351</v>
      </c>
      <c r="E483" s="125" t="s">
        <v>351</v>
      </c>
      <c r="F483" s="125" t="s">
        <v>651</v>
      </c>
      <c r="G483" s="125" t="s">
        <v>652</v>
      </c>
      <c r="H483" s="125" t="s">
        <v>184</v>
      </c>
      <c r="I483" s="123">
        <v>38000</v>
      </c>
      <c r="J483" s="125" t="s">
        <v>190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  <c r="X483" s="151">
        <v>4.2</v>
      </c>
      <c r="Y483" s="150">
        <v>500.37380952380948</v>
      </c>
    </row>
    <row r="484" spans="1:25">
      <c r="A484" s="125">
        <v>484</v>
      </c>
      <c r="B484" s="125">
        <v>484</v>
      </c>
      <c r="C484" s="125" t="s">
        <v>972</v>
      </c>
      <c r="D484" s="125" t="s">
        <v>239</v>
      </c>
      <c r="E484" s="125" t="s">
        <v>239</v>
      </c>
      <c r="F484" s="125" t="s">
        <v>600</v>
      </c>
      <c r="G484" s="125" t="s">
        <v>601</v>
      </c>
      <c r="H484" s="125" t="s">
        <v>184</v>
      </c>
      <c r="I484" s="123">
        <v>38000</v>
      </c>
      <c r="J484" s="123">
        <v>38000</v>
      </c>
      <c r="K484" s="125" t="s">
        <v>190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  <c r="X484" s="151">
        <v>4.2</v>
      </c>
      <c r="Y484" s="150">
        <v>317.72380952380951</v>
      </c>
    </row>
    <row r="485" spans="1:25">
      <c r="A485" s="125">
        <v>485</v>
      </c>
      <c r="B485" s="125">
        <v>485</v>
      </c>
      <c r="C485" s="125" t="s">
        <v>973</v>
      </c>
      <c r="D485" s="125" t="s">
        <v>192</v>
      </c>
      <c r="E485" s="125" t="s">
        <v>192</v>
      </c>
      <c r="F485" s="125" t="s">
        <v>440</v>
      </c>
      <c r="G485" s="125" t="s">
        <v>441</v>
      </c>
      <c r="H485" s="125" t="s">
        <v>204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  <c r="X485" s="151">
        <v>4.2</v>
      </c>
      <c r="Y485" s="150">
        <v>183.19285714285712</v>
      </c>
    </row>
    <row r="486" spans="1:25">
      <c r="A486" s="125">
        <v>486</v>
      </c>
      <c r="B486" s="125">
        <v>486</v>
      </c>
      <c r="C486" s="125" t="s">
        <v>974</v>
      </c>
      <c r="D486" s="125" t="s">
        <v>239</v>
      </c>
      <c r="E486" s="125" t="s">
        <v>239</v>
      </c>
      <c r="F486" s="125" t="s">
        <v>635</v>
      </c>
      <c r="G486" s="125" t="s">
        <v>636</v>
      </c>
      <c r="H486" s="125" t="s">
        <v>184</v>
      </c>
      <c r="I486" s="123">
        <v>38000</v>
      </c>
      <c r="J486" s="125" t="s">
        <v>190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  <c r="X486" s="151">
        <v>4.2</v>
      </c>
      <c r="Y486" s="150">
        <v>319.06666666666661</v>
      </c>
    </row>
    <row r="487" spans="1:25">
      <c r="A487" s="125">
        <v>487</v>
      </c>
      <c r="B487" s="125">
        <v>487</v>
      </c>
      <c r="C487" s="125" t="s">
        <v>975</v>
      </c>
      <c r="D487" s="125" t="s">
        <v>187</v>
      </c>
      <c r="E487" s="125" t="s">
        <v>187</v>
      </c>
      <c r="F487" s="125" t="s">
        <v>976</v>
      </c>
      <c r="G487" s="125" t="s">
        <v>977</v>
      </c>
      <c r="H487" s="125" t="s">
        <v>204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  <c r="X487" s="151">
        <v>4.2</v>
      </c>
      <c r="Y487" s="150">
        <v>116.26904761904763</v>
      </c>
    </row>
    <row r="488" spans="1:25">
      <c r="A488" s="125">
        <v>488</v>
      </c>
      <c r="B488" s="125">
        <v>488</v>
      </c>
      <c r="C488" s="125" t="s">
        <v>978</v>
      </c>
      <c r="D488" s="125" t="s">
        <v>220</v>
      </c>
      <c r="E488" s="125" t="s">
        <v>220</v>
      </c>
      <c r="F488" s="125" t="s">
        <v>729</v>
      </c>
      <c r="G488" s="125" t="s">
        <v>730</v>
      </c>
      <c r="H488" s="125" t="s">
        <v>184</v>
      </c>
      <c r="I488" s="123">
        <v>38000</v>
      </c>
      <c r="J488" s="125" t="s">
        <v>190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  <c r="X488" s="151">
        <v>4.2</v>
      </c>
      <c r="Y488" s="150">
        <v>462.73095238095237</v>
      </c>
    </row>
    <row r="489" spans="1:25">
      <c r="A489" s="125">
        <v>489</v>
      </c>
      <c r="B489" s="125">
        <v>489</v>
      </c>
      <c r="C489" s="125" t="s">
        <v>979</v>
      </c>
      <c r="D489" s="125" t="s">
        <v>181</v>
      </c>
      <c r="E489" s="125" t="s">
        <v>181</v>
      </c>
      <c r="F489" s="125" t="s">
        <v>182</v>
      </c>
      <c r="G489" s="125" t="s">
        <v>183</v>
      </c>
      <c r="H489" s="125" t="s">
        <v>184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  <c r="X489" s="151">
        <v>4.2</v>
      </c>
      <c r="Y489" s="150">
        <v>133</v>
      </c>
    </row>
    <row r="490" spans="1:25">
      <c r="A490" s="125">
        <v>490</v>
      </c>
      <c r="B490" s="125">
        <v>490</v>
      </c>
      <c r="C490" s="125" t="s">
        <v>980</v>
      </c>
      <c r="D490" s="125" t="s">
        <v>220</v>
      </c>
      <c r="E490" s="125" t="s">
        <v>220</v>
      </c>
      <c r="F490" s="125" t="s">
        <v>230</v>
      </c>
      <c r="G490" s="125" t="s">
        <v>231</v>
      </c>
      <c r="H490" s="125" t="s">
        <v>184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  <c r="X490" s="151">
        <v>4.2</v>
      </c>
      <c r="Y490" s="150">
        <v>342.81904761904764</v>
      </c>
    </row>
    <row r="491" spans="1:25">
      <c r="A491" s="125">
        <v>491</v>
      </c>
      <c r="B491" s="125">
        <v>491</v>
      </c>
      <c r="C491" s="125" t="s">
        <v>981</v>
      </c>
      <c r="D491" s="125" t="s">
        <v>494</v>
      </c>
      <c r="E491" s="125" t="s">
        <v>494</v>
      </c>
      <c r="F491" s="125" t="s">
        <v>868</v>
      </c>
      <c r="G491" s="125" t="s">
        <v>869</v>
      </c>
      <c r="H491" s="125" t="s">
        <v>184</v>
      </c>
      <c r="I491" s="123">
        <v>38000</v>
      </c>
      <c r="J491" s="123">
        <v>38000</v>
      </c>
      <c r="K491" s="125" t="s">
        <v>190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  <c r="X491" s="151">
        <v>4.2</v>
      </c>
      <c r="Y491" s="150">
        <v>317.72380952380951</v>
      </c>
    </row>
    <row r="492" spans="1:25">
      <c r="A492" s="125">
        <v>492</v>
      </c>
      <c r="B492" s="125">
        <v>492</v>
      </c>
      <c r="C492" s="125" t="s">
        <v>982</v>
      </c>
      <c r="D492" s="125" t="s">
        <v>455</v>
      </c>
      <c r="E492" s="125" t="s">
        <v>455</v>
      </c>
      <c r="F492" s="125" t="s">
        <v>777</v>
      </c>
      <c r="G492" s="125" t="s">
        <v>778</v>
      </c>
      <c r="H492" s="125" t="s">
        <v>184</v>
      </c>
      <c r="I492" s="123">
        <v>38000</v>
      </c>
      <c r="J492" s="123">
        <v>38000</v>
      </c>
      <c r="K492" s="125" t="s">
        <v>190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  <c r="X492" s="151">
        <v>4.2</v>
      </c>
      <c r="Y492" s="150">
        <v>355.36666666666662</v>
      </c>
    </row>
    <row r="493" spans="1:25">
      <c r="A493" s="125">
        <v>493</v>
      </c>
      <c r="B493" s="125">
        <v>493</v>
      </c>
      <c r="C493" s="125" t="s">
        <v>983</v>
      </c>
      <c r="D493" s="125" t="s">
        <v>192</v>
      </c>
      <c r="E493" s="125" t="s">
        <v>192</v>
      </c>
      <c r="F493" s="125" t="s">
        <v>382</v>
      </c>
      <c r="G493" s="123"/>
      <c r="H493" s="125" t="s">
        <v>184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  <c r="X493" s="151">
        <v>4.2</v>
      </c>
      <c r="Y493" s="150">
        <v>199.92380952380952</v>
      </c>
    </row>
    <row r="494" spans="1:25">
      <c r="A494" s="125">
        <v>494</v>
      </c>
      <c r="B494" s="125">
        <v>494</v>
      </c>
      <c r="C494" s="125" t="s">
        <v>984</v>
      </c>
      <c r="D494" s="125" t="s">
        <v>351</v>
      </c>
      <c r="E494" s="125" t="s">
        <v>351</v>
      </c>
      <c r="F494" s="125" t="s">
        <v>657</v>
      </c>
      <c r="G494" s="125" t="s">
        <v>658</v>
      </c>
      <c r="H494" s="125" t="s">
        <v>184</v>
      </c>
      <c r="I494" s="123">
        <v>38000</v>
      </c>
      <c r="J494" s="123">
        <v>38000</v>
      </c>
      <c r="K494" s="125" t="s">
        <v>190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  <c r="X494" s="151">
        <v>4.2</v>
      </c>
      <c r="Y494" s="150">
        <v>355.36666666666662</v>
      </c>
    </row>
    <row r="495" spans="1:25">
      <c r="A495" s="125">
        <v>495</v>
      </c>
      <c r="B495" s="125">
        <v>495</v>
      </c>
      <c r="C495" s="125" t="s">
        <v>985</v>
      </c>
      <c r="D495" s="125" t="s">
        <v>239</v>
      </c>
      <c r="E495" s="125" t="s">
        <v>239</v>
      </c>
      <c r="F495" s="125" t="s">
        <v>950</v>
      </c>
      <c r="G495" s="125" t="s">
        <v>951</v>
      </c>
      <c r="H495" s="125" t="s">
        <v>184</v>
      </c>
      <c r="I495" s="123">
        <v>38000</v>
      </c>
      <c r="J495" s="123">
        <v>38000</v>
      </c>
      <c r="K495" s="125" t="s">
        <v>190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  <c r="X495" s="151">
        <v>4.2</v>
      </c>
      <c r="Y495" s="150">
        <v>367.91428571428571</v>
      </c>
    </row>
    <row r="496" spans="1:25">
      <c r="A496" s="125">
        <v>496</v>
      </c>
      <c r="B496" s="125">
        <v>496</v>
      </c>
      <c r="C496" s="125" t="s">
        <v>986</v>
      </c>
      <c r="D496" s="125" t="s">
        <v>239</v>
      </c>
      <c r="E496" s="125" t="s">
        <v>239</v>
      </c>
      <c r="F496" s="125" t="s">
        <v>240</v>
      </c>
      <c r="G496" s="125" t="s">
        <v>241</v>
      </c>
      <c r="H496" s="125" t="s">
        <v>184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  <c r="X496" s="151">
        <v>4.2</v>
      </c>
      <c r="Y496" s="150">
        <v>216.6547619047619</v>
      </c>
    </row>
    <row r="497" spans="1:25">
      <c r="A497" s="125">
        <v>497</v>
      </c>
      <c r="B497" s="125">
        <v>497</v>
      </c>
      <c r="C497" s="125" t="s">
        <v>987</v>
      </c>
      <c r="D497" s="125" t="s">
        <v>192</v>
      </c>
      <c r="E497" s="125" t="s">
        <v>192</v>
      </c>
      <c r="F497" s="125" t="s">
        <v>251</v>
      </c>
      <c r="G497" s="125" t="s">
        <v>252</v>
      </c>
      <c r="H497" s="125" t="s">
        <v>204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  <c r="X497" s="151">
        <v>4.2</v>
      </c>
      <c r="Y497" s="150">
        <v>342.81904761904764</v>
      </c>
    </row>
    <row r="498" spans="1:25">
      <c r="A498" s="125">
        <v>498</v>
      </c>
      <c r="B498" s="125">
        <v>498</v>
      </c>
      <c r="C498" s="125" t="s">
        <v>988</v>
      </c>
      <c r="D498" s="125" t="s">
        <v>258</v>
      </c>
      <c r="E498" s="125" t="s">
        <v>258</v>
      </c>
      <c r="F498" s="125" t="s">
        <v>543</v>
      </c>
      <c r="G498" s="125" t="s">
        <v>544</v>
      </c>
      <c r="H498" s="125" t="s">
        <v>184</v>
      </c>
      <c r="I498" s="123">
        <v>38000</v>
      </c>
      <c r="J498" s="123">
        <v>38000</v>
      </c>
      <c r="K498" s="125" t="s">
        <v>190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  <c r="X498" s="151">
        <v>4.2</v>
      </c>
      <c r="Y498" s="150">
        <v>450.18333333333334</v>
      </c>
    </row>
    <row r="499" spans="1:25">
      <c r="A499" s="125">
        <v>499</v>
      </c>
      <c r="B499" s="125">
        <v>499</v>
      </c>
      <c r="C499" s="125" t="s">
        <v>989</v>
      </c>
      <c r="D499" s="125" t="s">
        <v>258</v>
      </c>
      <c r="E499" s="125" t="s">
        <v>258</v>
      </c>
      <c r="F499" s="125" t="s">
        <v>543</v>
      </c>
      <c r="G499" s="125" t="s">
        <v>544</v>
      </c>
      <c r="H499" s="125" t="s">
        <v>184</v>
      </c>
      <c r="I499" s="123">
        <v>38000</v>
      </c>
      <c r="J499" s="123">
        <v>38000</v>
      </c>
      <c r="K499" s="125" t="s">
        <v>190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  <c r="X499" s="151">
        <v>4.2</v>
      </c>
      <c r="Y499" s="150">
        <v>199.92380952380952</v>
      </c>
    </row>
    <row r="500" spans="1:25">
      <c r="A500" s="125">
        <v>500</v>
      </c>
      <c r="B500" s="125">
        <v>500</v>
      </c>
      <c r="C500" s="125" t="s">
        <v>990</v>
      </c>
      <c r="D500" s="125" t="s">
        <v>258</v>
      </c>
      <c r="E500" s="125" t="s">
        <v>258</v>
      </c>
      <c r="F500" s="125" t="s">
        <v>259</v>
      </c>
      <c r="G500" s="125" t="s">
        <v>260</v>
      </c>
      <c r="H500" s="125" t="s">
        <v>184</v>
      </c>
      <c r="I500" s="123">
        <v>38000</v>
      </c>
      <c r="J500" s="123">
        <v>38000</v>
      </c>
      <c r="K500" s="125" t="s">
        <v>190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  <c r="X500" s="151">
        <v>4.2</v>
      </c>
      <c r="Y500" s="150">
        <v>166.46190476190475</v>
      </c>
    </row>
    <row r="501" spans="1:25">
      <c r="A501" s="125">
        <v>501</v>
      </c>
      <c r="B501" s="125">
        <v>501</v>
      </c>
      <c r="C501" s="125" t="s">
        <v>991</v>
      </c>
      <c r="D501" s="125" t="s">
        <v>220</v>
      </c>
      <c r="E501" s="125" t="s">
        <v>220</v>
      </c>
      <c r="F501" s="125" t="s">
        <v>221</v>
      </c>
      <c r="G501" s="125" t="s">
        <v>222</v>
      </c>
      <c r="H501" s="125" t="s">
        <v>184</v>
      </c>
      <c r="I501" s="123">
        <v>38000</v>
      </c>
      <c r="J501" s="123">
        <v>38000</v>
      </c>
      <c r="K501" s="125" t="s">
        <v>190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  <c r="X501" s="151">
        <v>4.2</v>
      </c>
      <c r="Y501" s="150">
        <v>317.72380952380951</v>
      </c>
    </row>
    <row r="502" spans="1:25">
      <c r="A502" s="125">
        <v>502</v>
      </c>
      <c r="B502" s="125">
        <v>502</v>
      </c>
      <c r="C502" s="125" t="s">
        <v>992</v>
      </c>
      <c r="D502" s="125" t="s">
        <v>220</v>
      </c>
      <c r="E502" s="125" t="s">
        <v>220</v>
      </c>
      <c r="F502" s="125" t="s">
        <v>484</v>
      </c>
      <c r="G502" s="125" t="s">
        <v>485</v>
      </c>
      <c r="H502" s="125" t="s">
        <v>184</v>
      </c>
      <c r="I502" s="123">
        <v>38000</v>
      </c>
      <c r="J502" s="123">
        <v>38000</v>
      </c>
      <c r="K502" s="125" t="s">
        <v>190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  <c r="X502" s="151">
        <v>4.2</v>
      </c>
      <c r="Y502" s="150">
        <v>468.29523809523806</v>
      </c>
    </row>
    <row r="503" spans="1:25">
      <c r="A503" s="125">
        <v>503</v>
      </c>
      <c r="B503" s="125">
        <v>503</v>
      </c>
      <c r="C503" s="125" t="s">
        <v>993</v>
      </c>
      <c r="D503" s="125" t="s">
        <v>220</v>
      </c>
      <c r="E503" s="125" t="s">
        <v>220</v>
      </c>
      <c r="F503" s="125" t="s">
        <v>484</v>
      </c>
      <c r="G503" s="125" t="s">
        <v>485</v>
      </c>
      <c r="H503" s="125" t="s">
        <v>184</v>
      </c>
      <c r="I503" s="123">
        <v>38000</v>
      </c>
      <c r="J503" s="123">
        <v>38000</v>
      </c>
      <c r="K503" s="125" t="s">
        <v>190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  <c r="X503" s="151">
        <v>4.2</v>
      </c>
      <c r="Y503" s="150">
        <v>531.0333333333333</v>
      </c>
    </row>
    <row r="504" spans="1:25">
      <c r="A504" s="125">
        <v>504</v>
      </c>
      <c r="B504" s="125">
        <v>504</v>
      </c>
      <c r="C504" s="125" t="s">
        <v>994</v>
      </c>
      <c r="D504" s="125" t="s">
        <v>220</v>
      </c>
      <c r="E504" s="125" t="s">
        <v>220</v>
      </c>
      <c r="F504" s="125" t="s">
        <v>262</v>
      </c>
      <c r="G504" s="125" t="s">
        <v>263</v>
      </c>
      <c r="H504" s="125" t="s">
        <v>184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  <c r="X504" s="151">
        <v>4.2</v>
      </c>
      <c r="Y504" s="150">
        <v>405.55714285714282</v>
      </c>
    </row>
    <row r="505" spans="1:25">
      <c r="A505" s="125">
        <v>505</v>
      </c>
      <c r="B505" s="125">
        <v>505</v>
      </c>
      <c r="C505" s="125" t="s">
        <v>995</v>
      </c>
      <c r="D505" s="125" t="s">
        <v>181</v>
      </c>
      <c r="E505" s="125" t="s">
        <v>181</v>
      </c>
      <c r="F505" s="125" t="s">
        <v>262</v>
      </c>
      <c r="G505" s="125" t="s">
        <v>263</v>
      </c>
      <c r="H505" s="125" t="s">
        <v>184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  <c r="X505" s="151">
        <v>4.2</v>
      </c>
      <c r="Y505" s="150">
        <v>342.81904761904764</v>
      </c>
    </row>
    <row r="506" spans="1:25">
      <c r="A506" s="125">
        <v>506</v>
      </c>
      <c r="B506" s="125">
        <v>506</v>
      </c>
      <c r="C506" s="125" t="s">
        <v>996</v>
      </c>
      <c r="D506" s="125" t="s">
        <v>220</v>
      </c>
      <c r="E506" s="125" t="s">
        <v>181</v>
      </c>
      <c r="F506" s="125" t="s">
        <v>262</v>
      </c>
      <c r="G506" s="125" t="s">
        <v>263</v>
      </c>
      <c r="H506" s="125" t="s">
        <v>184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  <c r="X506" s="151">
        <v>4.2</v>
      </c>
      <c r="Y506" s="150">
        <v>199.92380952380952</v>
      </c>
    </row>
    <row r="507" spans="1:25">
      <c r="A507" s="125">
        <v>507</v>
      </c>
      <c r="B507" s="125">
        <v>507</v>
      </c>
      <c r="C507" s="125" t="s">
        <v>997</v>
      </c>
      <c r="D507" s="125" t="s">
        <v>181</v>
      </c>
      <c r="E507" s="125" t="s">
        <v>181</v>
      </c>
      <c r="F507" s="125" t="s">
        <v>270</v>
      </c>
      <c r="G507" s="125" t="s">
        <v>271</v>
      </c>
      <c r="H507" s="125" t="s">
        <v>184</v>
      </c>
      <c r="I507" s="123">
        <v>38000</v>
      </c>
      <c r="J507" s="123">
        <v>38000</v>
      </c>
      <c r="K507" s="125" t="s">
        <v>190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  <c r="X507" s="151">
        <v>4.2</v>
      </c>
      <c r="Y507" s="150">
        <v>183.19285714285712</v>
      </c>
    </row>
    <row r="508" spans="1:25">
      <c r="A508" s="125">
        <v>508</v>
      </c>
      <c r="B508" s="125">
        <v>508</v>
      </c>
      <c r="C508" s="125" t="s">
        <v>998</v>
      </c>
      <c r="D508" s="125" t="s">
        <v>181</v>
      </c>
      <c r="E508" s="125" t="s">
        <v>181</v>
      </c>
      <c r="F508" s="125" t="s">
        <v>270</v>
      </c>
      <c r="G508" s="125" t="s">
        <v>271</v>
      </c>
      <c r="H508" s="125" t="s">
        <v>184</v>
      </c>
      <c r="I508" s="123">
        <v>38000</v>
      </c>
      <c r="J508" s="123">
        <v>38000</v>
      </c>
      <c r="K508" s="125" t="s">
        <v>190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  <c r="X508" s="151">
        <v>4.2</v>
      </c>
      <c r="Y508" s="150">
        <v>380.46190476190475</v>
      </c>
    </row>
    <row r="509" spans="1:25">
      <c r="A509" s="125">
        <v>509</v>
      </c>
      <c r="B509" s="125">
        <v>509</v>
      </c>
      <c r="C509" s="125" t="s">
        <v>999</v>
      </c>
      <c r="D509" s="125" t="s">
        <v>181</v>
      </c>
      <c r="E509" s="125" t="s">
        <v>181</v>
      </c>
      <c r="F509" s="125" t="s">
        <v>270</v>
      </c>
      <c r="G509" s="125" t="s">
        <v>271</v>
      </c>
      <c r="H509" s="125" t="s">
        <v>184</v>
      </c>
      <c r="I509" s="123">
        <v>38000</v>
      </c>
      <c r="J509" s="123">
        <v>38000</v>
      </c>
      <c r="K509" s="125" t="s">
        <v>190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  <c r="X509" s="151">
        <v>4.2</v>
      </c>
      <c r="Y509" s="150">
        <v>430.65238095238095</v>
      </c>
    </row>
    <row r="510" spans="1:25">
      <c r="A510" s="125">
        <v>510</v>
      </c>
      <c r="B510" s="125">
        <v>510</v>
      </c>
      <c r="C510" s="125" t="s">
        <v>1000</v>
      </c>
      <c r="D510" s="125" t="s">
        <v>181</v>
      </c>
      <c r="E510" s="125" t="s">
        <v>181</v>
      </c>
      <c r="F510" s="125" t="s">
        <v>270</v>
      </c>
      <c r="G510" s="125" t="s">
        <v>271</v>
      </c>
      <c r="H510" s="125" t="s">
        <v>184</v>
      </c>
      <c r="I510" s="123">
        <v>38000</v>
      </c>
      <c r="J510" s="123">
        <v>38000</v>
      </c>
      <c r="K510" s="125" t="s">
        <v>190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  <c r="X510" s="151">
        <v>4.2</v>
      </c>
      <c r="Y510" s="150">
        <v>430.65238095238095</v>
      </c>
    </row>
    <row r="511" spans="1:25">
      <c r="A511" s="125">
        <v>511</v>
      </c>
      <c r="B511" s="125">
        <v>511</v>
      </c>
      <c r="C511" s="125" t="s">
        <v>1001</v>
      </c>
      <c r="D511" s="125" t="s">
        <v>181</v>
      </c>
      <c r="E511" s="125" t="s">
        <v>181</v>
      </c>
      <c r="F511" s="125" t="s">
        <v>270</v>
      </c>
      <c r="G511" s="125" t="s">
        <v>271</v>
      </c>
      <c r="H511" s="125" t="s">
        <v>184</v>
      </c>
      <c r="I511" s="123">
        <v>38000</v>
      </c>
      <c r="J511" s="123">
        <v>38000</v>
      </c>
      <c r="K511" s="125" t="s">
        <v>190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  <c r="X511" s="151">
        <v>4.2</v>
      </c>
      <c r="Y511" s="150">
        <v>317.72380952380951</v>
      </c>
    </row>
    <row r="512" spans="1:25">
      <c r="A512" s="125">
        <v>512</v>
      </c>
      <c r="B512" s="125">
        <v>512</v>
      </c>
      <c r="C512" s="125" t="s">
        <v>1002</v>
      </c>
      <c r="D512" s="125" t="s">
        <v>181</v>
      </c>
      <c r="E512" s="125" t="s">
        <v>181</v>
      </c>
      <c r="F512" s="125" t="s">
        <v>270</v>
      </c>
      <c r="G512" s="125" t="s">
        <v>271</v>
      </c>
      <c r="H512" s="125" t="s">
        <v>184</v>
      </c>
      <c r="I512" s="123">
        <v>38000</v>
      </c>
      <c r="J512" s="123">
        <v>38000</v>
      </c>
      <c r="K512" s="125" t="s">
        <v>190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  <c r="X512" s="151">
        <v>4.2</v>
      </c>
      <c r="Y512" s="150">
        <v>317.72380952380951</v>
      </c>
    </row>
    <row r="513" spans="1:25">
      <c r="A513" s="125">
        <v>513</v>
      </c>
      <c r="B513" s="125">
        <v>513</v>
      </c>
      <c r="C513" s="125" t="s">
        <v>1003</v>
      </c>
      <c r="D513" s="125" t="s">
        <v>181</v>
      </c>
      <c r="E513" s="125" t="s">
        <v>181</v>
      </c>
      <c r="F513" s="125" t="s">
        <v>274</v>
      </c>
      <c r="G513" s="125" t="s">
        <v>275</v>
      </c>
      <c r="H513" s="125" t="s">
        <v>184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  <c r="X513" s="151">
        <v>4.2</v>
      </c>
      <c r="Y513" s="150">
        <v>443.2</v>
      </c>
    </row>
    <row r="514" spans="1:25">
      <c r="A514" s="125">
        <v>514</v>
      </c>
      <c r="B514" s="125">
        <v>514</v>
      </c>
      <c r="C514" s="125" t="s">
        <v>1004</v>
      </c>
      <c r="D514" s="125" t="s">
        <v>181</v>
      </c>
      <c r="E514" s="125" t="s">
        <v>181</v>
      </c>
      <c r="F514" s="125" t="s">
        <v>277</v>
      </c>
      <c r="G514" s="125" t="s">
        <v>278</v>
      </c>
      <c r="H514" s="125" t="s">
        <v>184</v>
      </c>
      <c r="I514" s="123">
        <v>38000</v>
      </c>
      <c r="J514" s="123">
        <v>38000</v>
      </c>
      <c r="K514" s="125" t="s">
        <v>190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  <c r="X514" s="151">
        <v>4.2</v>
      </c>
      <c r="Y514" s="150">
        <v>455.74761904761908</v>
      </c>
    </row>
    <row r="515" spans="1:25">
      <c r="A515" s="125">
        <v>515</v>
      </c>
      <c r="B515" s="125">
        <v>515</v>
      </c>
      <c r="C515" s="125" t="s">
        <v>1005</v>
      </c>
      <c r="D515" s="125" t="s">
        <v>181</v>
      </c>
      <c r="E515" s="125" t="s">
        <v>181</v>
      </c>
      <c r="F515" s="125" t="s">
        <v>270</v>
      </c>
      <c r="G515" s="125" t="s">
        <v>271</v>
      </c>
      <c r="H515" s="125" t="s">
        <v>184</v>
      </c>
      <c r="I515" s="123">
        <v>38000</v>
      </c>
      <c r="J515" s="123">
        <v>38000</v>
      </c>
      <c r="K515" s="125" t="s">
        <v>190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  <c r="X515" s="151">
        <v>4.2</v>
      </c>
      <c r="Y515" s="150">
        <v>317.72380952380951</v>
      </c>
    </row>
    <row r="516" spans="1:25">
      <c r="A516" s="125">
        <v>516</v>
      </c>
      <c r="B516" s="125">
        <v>516</v>
      </c>
      <c r="C516" s="125" t="s">
        <v>1006</v>
      </c>
      <c r="D516" s="125" t="s">
        <v>181</v>
      </c>
      <c r="E516" s="125" t="s">
        <v>181</v>
      </c>
      <c r="F516" s="125" t="s">
        <v>270</v>
      </c>
      <c r="G516" s="125" t="s">
        <v>271</v>
      </c>
      <c r="H516" s="125" t="s">
        <v>184</v>
      </c>
      <c r="I516" s="123">
        <v>38000</v>
      </c>
      <c r="J516" s="123">
        <v>38000</v>
      </c>
      <c r="K516" s="125" t="s">
        <v>190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  <c r="X516" s="151">
        <v>4.2</v>
      </c>
      <c r="Y516" s="150">
        <v>393.00952380952378</v>
      </c>
    </row>
    <row r="517" spans="1:25">
      <c r="A517" s="125">
        <v>517</v>
      </c>
      <c r="B517" s="125">
        <v>517</v>
      </c>
      <c r="C517" s="125" t="s">
        <v>1007</v>
      </c>
      <c r="D517" s="125" t="s">
        <v>181</v>
      </c>
      <c r="E517" s="125" t="s">
        <v>181</v>
      </c>
      <c r="F517" s="125" t="s">
        <v>182</v>
      </c>
      <c r="G517" s="125" t="s">
        <v>183</v>
      </c>
      <c r="H517" s="125" t="s">
        <v>184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  <c r="X517" s="151">
        <v>4.2</v>
      </c>
      <c r="Y517" s="150">
        <v>216.6547619047619</v>
      </c>
    </row>
    <row r="518" spans="1:25">
      <c r="A518" s="125">
        <v>518</v>
      </c>
      <c r="B518" s="125">
        <v>518</v>
      </c>
      <c r="C518" s="125" t="s">
        <v>1008</v>
      </c>
      <c r="D518" s="125" t="s">
        <v>181</v>
      </c>
      <c r="E518" s="125" t="s">
        <v>181</v>
      </c>
      <c r="F518" s="125" t="s">
        <v>274</v>
      </c>
      <c r="G518" s="125" t="s">
        <v>275</v>
      </c>
      <c r="H518" s="125" t="s">
        <v>184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  <c r="X518" s="151">
        <v>4.2</v>
      </c>
      <c r="Y518" s="150">
        <v>317.72380952380951</v>
      </c>
    </row>
    <row r="519" spans="1:25">
      <c r="A519" s="125">
        <v>519</v>
      </c>
      <c r="B519" s="125">
        <v>519</v>
      </c>
      <c r="C519" s="125" t="s">
        <v>1009</v>
      </c>
      <c r="D519" s="125" t="s">
        <v>181</v>
      </c>
      <c r="E519" s="125" t="s">
        <v>181</v>
      </c>
      <c r="F519" s="125" t="s">
        <v>267</v>
      </c>
      <c r="G519" s="125" t="s">
        <v>268</v>
      </c>
      <c r="H519" s="125" t="s">
        <v>184</v>
      </c>
      <c r="I519" s="123">
        <v>38000</v>
      </c>
      <c r="J519" s="125" t="s">
        <v>190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  <c r="X519" s="151">
        <v>4.2</v>
      </c>
      <c r="Y519" s="150">
        <v>418.10476190476186</v>
      </c>
    </row>
    <row r="520" spans="1:25">
      <c r="A520" s="125">
        <v>520</v>
      </c>
      <c r="B520" s="125">
        <v>520</v>
      </c>
      <c r="C520" s="125" t="s">
        <v>1010</v>
      </c>
      <c r="D520" s="125" t="s">
        <v>181</v>
      </c>
      <c r="E520" s="125" t="s">
        <v>181</v>
      </c>
      <c r="F520" s="125" t="s">
        <v>267</v>
      </c>
      <c r="G520" s="125" t="s">
        <v>268</v>
      </c>
      <c r="H520" s="125" t="s">
        <v>184</v>
      </c>
      <c r="I520" s="123">
        <v>38000</v>
      </c>
      <c r="J520" s="125" t="s">
        <v>190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  <c r="X520" s="151">
        <v>4.2</v>
      </c>
      <c r="Y520" s="150">
        <v>133</v>
      </c>
    </row>
    <row r="521" spans="1:25">
      <c r="A521" s="125">
        <v>521</v>
      </c>
      <c r="B521" s="125">
        <v>521</v>
      </c>
      <c r="C521" s="125" t="s">
        <v>1011</v>
      </c>
      <c r="D521" s="125" t="s">
        <v>181</v>
      </c>
      <c r="E521" s="125" t="s">
        <v>181</v>
      </c>
      <c r="F521" s="125" t="s">
        <v>267</v>
      </c>
      <c r="G521" s="125" t="s">
        <v>268</v>
      </c>
      <c r="H521" s="125" t="s">
        <v>184</v>
      </c>
      <c r="I521" s="123">
        <v>38000</v>
      </c>
      <c r="J521" s="125" t="s">
        <v>190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  <c r="X521" s="151">
        <v>4.2</v>
      </c>
      <c r="Y521" s="150">
        <v>116.26904761904763</v>
      </c>
    </row>
    <row r="522" spans="1:25">
      <c r="A522" s="125">
        <v>522</v>
      </c>
      <c r="B522" s="125">
        <v>522</v>
      </c>
      <c r="C522" s="125" t="s">
        <v>1012</v>
      </c>
      <c r="D522" s="125" t="s">
        <v>181</v>
      </c>
      <c r="E522" s="125" t="s">
        <v>181</v>
      </c>
      <c r="F522" s="125" t="s">
        <v>227</v>
      </c>
      <c r="G522" s="125" t="s">
        <v>228</v>
      </c>
      <c r="H522" s="125" t="s">
        <v>184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  <c r="X522" s="151">
        <v>4.2</v>
      </c>
      <c r="Y522" s="150">
        <v>133</v>
      </c>
    </row>
    <row r="523" spans="1:25">
      <c r="A523" s="125">
        <v>523</v>
      </c>
      <c r="B523" s="125">
        <v>523</v>
      </c>
      <c r="C523" s="125" t="s">
        <v>1013</v>
      </c>
      <c r="D523" s="125" t="s">
        <v>181</v>
      </c>
      <c r="E523" s="125" t="s">
        <v>181</v>
      </c>
      <c r="F523" s="125" t="s">
        <v>295</v>
      </c>
      <c r="G523" s="125" t="s">
        <v>296</v>
      </c>
      <c r="H523" s="125" t="s">
        <v>184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  <c r="X523" s="151">
        <v>4.2</v>
      </c>
      <c r="Y523" s="150">
        <v>367.91428571428571</v>
      </c>
    </row>
    <row r="524" spans="1:25">
      <c r="A524" s="125">
        <v>524</v>
      </c>
      <c r="B524" s="125">
        <v>524</v>
      </c>
      <c r="C524" s="125" t="s">
        <v>1014</v>
      </c>
      <c r="D524" s="125" t="s">
        <v>181</v>
      </c>
      <c r="E524" s="125" t="s">
        <v>181</v>
      </c>
      <c r="F524" s="125" t="s">
        <v>295</v>
      </c>
      <c r="G524" s="125" t="s">
        <v>296</v>
      </c>
      <c r="H524" s="125" t="s">
        <v>184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  <c r="X524" s="151">
        <v>4.2</v>
      </c>
      <c r="Y524" s="150">
        <v>317.72380952380951</v>
      </c>
    </row>
    <row r="525" spans="1:25">
      <c r="A525" s="125">
        <v>525</v>
      </c>
      <c r="B525" s="125">
        <v>525</v>
      </c>
      <c r="C525" s="125" t="s">
        <v>1015</v>
      </c>
      <c r="D525" s="125" t="s">
        <v>181</v>
      </c>
      <c r="E525" s="125" t="s">
        <v>181</v>
      </c>
      <c r="F525" s="125" t="s">
        <v>227</v>
      </c>
      <c r="G525" s="125" t="s">
        <v>228</v>
      </c>
      <c r="H525" s="125" t="s">
        <v>184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  <c r="X525" s="151">
        <v>4.2</v>
      </c>
      <c r="Y525" s="150">
        <v>149.73095238095235</v>
      </c>
    </row>
    <row r="526" spans="1:25">
      <c r="A526" s="125">
        <v>526</v>
      </c>
      <c r="B526" s="125">
        <v>526</v>
      </c>
      <c r="C526" s="125" t="s">
        <v>1016</v>
      </c>
      <c r="D526" s="125" t="s">
        <v>181</v>
      </c>
      <c r="E526" s="125" t="s">
        <v>181</v>
      </c>
      <c r="F526" s="125" t="s">
        <v>227</v>
      </c>
      <c r="G526" s="125" t="s">
        <v>228</v>
      </c>
      <c r="H526" s="125" t="s">
        <v>184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  <c r="X526" s="151">
        <v>4.2</v>
      </c>
      <c r="Y526" s="150">
        <v>149.73095238095235</v>
      </c>
    </row>
    <row r="527" spans="1:25">
      <c r="A527" s="125">
        <v>527</v>
      </c>
      <c r="B527" s="125">
        <v>527</v>
      </c>
      <c r="C527" s="125" t="s">
        <v>1017</v>
      </c>
      <c r="D527" s="125" t="s">
        <v>181</v>
      </c>
      <c r="E527" s="125" t="s">
        <v>181</v>
      </c>
      <c r="F527" s="125" t="s">
        <v>1018</v>
      </c>
      <c r="G527" s="125" t="s">
        <v>1019</v>
      </c>
      <c r="H527" s="125" t="s">
        <v>184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  <c r="X527" s="151">
        <v>4.2</v>
      </c>
      <c r="Y527" s="150">
        <v>199.92380952380952</v>
      </c>
    </row>
    <row r="528" spans="1:25">
      <c r="A528" s="125">
        <v>528</v>
      </c>
      <c r="B528" s="125">
        <v>528</v>
      </c>
      <c r="C528" s="125" t="s">
        <v>1020</v>
      </c>
      <c r="D528" s="125" t="s">
        <v>202</v>
      </c>
      <c r="E528" s="125" t="s">
        <v>202</v>
      </c>
      <c r="F528" s="125" t="s">
        <v>304</v>
      </c>
      <c r="G528" s="125" t="s">
        <v>305</v>
      </c>
      <c r="H528" s="125" t="s">
        <v>184</v>
      </c>
      <c r="I528" s="123">
        <v>38000</v>
      </c>
      <c r="J528" s="123">
        <v>38000</v>
      </c>
      <c r="K528" s="125" t="s">
        <v>190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  <c r="X528" s="151">
        <v>4.2</v>
      </c>
      <c r="Y528" s="150">
        <v>183.19285714285712</v>
      </c>
    </row>
    <row r="529" spans="1:25">
      <c r="A529" s="125">
        <v>529</v>
      </c>
      <c r="B529" s="125">
        <v>529</v>
      </c>
      <c r="C529" s="125" t="s">
        <v>1021</v>
      </c>
      <c r="D529" s="125" t="s">
        <v>202</v>
      </c>
      <c r="E529" s="125" t="s">
        <v>202</v>
      </c>
      <c r="F529" s="125" t="s">
        <v>304</v>
      </c>
      <c r="G529" s="125" t="s">
        <v>305</v>
      </c>
      <c r="H529" s="125" t="s">
        <v>184</v>
      </c>
      <c r="I529" s="123">
        <v>38000</v>
      </c>
      <c r="J529" s="123">
        <v>38000</v>
      </c>
      <c r="K529" s="125" t="s">
        <v>190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  <c r="X529" s="151">
        <v>4.2</v>
      </c>
      <c r="Y529" s="150">
        <v>468.29523809523806</v>
      </c>
    </row>
    <row r="530" spans="1:25">
      <c r="A530" s="125">
        <v>530</v>
      </c>
      <c r="B530" s="125">
        <v>530</v>
      </c>
      <c r="C530" s="125" t="s">
        <v>1022</v>
      </c>
      <c r="D530" s="125" t="s">
        <v>202</v>
      </c>
      <c r="E530" s="125" t="s">
        <v>202</v>
      </c>
      <c r="F530" s="125" t="s">
        <v>304</v>
      </c>
      <c r="G530" s="125" t="s">
        <v>305</v>
      </c>
      <c r="H530" s="125" t="s">
        <v>184</v>
      </c>
      <c r="I530" s="123">
        <v>38000</v>
      </c>
      <c r="J530" s="123">
        <v>38000</v>
      </c>
      <c r="K530" s="125" t="s">
        <v>190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  <c r="X530" s="151">
        <v>4.2</v>
      </c>
      <c r="Y530" s="150">
        <v>493.39047619047614</v>
      </c>
    </row>
    <row r="531" spans="1:25">
      <c r="A531" s="125">
        <v>531</v>
      </c>
      <c r="B531" s="125">
        <v>531</v>
      </c>
      <c r="C531" s="125" t="s">
        <v>1023</v>
      </c>
      <c r="D531" s="125" t="s">
        <v>202</v>
      </c>
      <c r="E531" s="125" t="s">
        <v>202</v>
      </c>
      <c r="F531" s="125" t="s">
        <v>491</v>
      </c>
      <c r="G531" s="125" t="s">
        <v>492</v>
      </c>
      <c r="H531" s="125" t="s">
        <v>184</v>
      </c>
      <c r="I531" s="123">
        <v>38000</v>
      </c>
      <c r="J531" s="123">
        <v>38000</v>
      </c>
      <c r="K531" s="125" t="s">
        <v>190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  <c r="X531" s="151">
        <v>4.2</v>
      </c>
      <c r="Y531" s="150">
        <v>393.00952380952378</v>
      </c>
    </row>
    <row r="532" spans="1:25">
      <c r="A532" s="125">
        <v>532</v>
      </c>
      <c r="B532" s="125">
        <v>532</v>
      </c>
      <c r="C532" s="125" t="s">
        <v>1024</v>
      </c>
      <c r="D532" s="125" t="s">
        <v>187</v>
      </c>
      <c r="E532" s="125" t="s">
        <v>187</v>
      </c>
      <c r="F532" s="125" t="s">
        <v>188</v>
      </c>
      <c r="G532" s="125" t="s">
        <v>189</v>
      </c>
      <c r="H532" s="125" t="s">
        <v>184</v>
      </c>
      <c r="I532" s="123">
        <v>38000</v>
      </c>
      <c r="J532" s="123">
        <v>38000</v>
      </c>
      <c r="K532" s="125" t="s">
        <v>190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  <c r="X532" s="151">
        <v>4.2</v>
      </c>
      <c r="Y532" s="150">
        <v>443.2</v>
      </c>
    </row>
    <row r="533" spans="1:25">
      <c r="A533" s="125">
        <v>533</v>
      </c>
      <c r="B533" s="125">
        <v>533</v>
      </c>
      <c r="C533" s="125" t="s">
        <v>1025</v>
      </c>
      <c r="D533" s="125" t="s">
        <v>187</v>
      </c>
      <c r="E533" s="125" t="s">
        <v>187</v>
      </c>
      <c r="F533" s="125" t="s">
        <v>188</v>
      </c>
      <c r="G533" s="125" t="s">
        <v>189</v>
      </c>
      <c r="H533" s="125" t="s">
        <v>184</v>
      </c>
      <c r="I533" s="123">
        <v>38000</v>
      </c>
      <c r="J533" s="123">
        <v>38000</v>
      </c>
      <c r="K533" s="125" t="s">
        <v>190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  <c r="X533" s="151">
        <v>4.2</v>
      </c>
      <c r="Y533" s="150">
        <v>342.81904761904764</v>
      </c>
    </row>
    <row r="534" spans="1:25">
      <c r="A534" s="125">
        <v>534</v>
      </c>
      <c r="B534" s="125">
        <v>534</v>
      </c>
      <c r="C534" s="125" t="s">
        <v>1026</v>
      </c>
      <c r="D534" s="125" t="s">
        <v>187</v>
      </c>
      <c r="E534" s="125" t="s">
        <v>187</v>
      </c>
      <c r="F534" s="125" t="s">
        <v>307</v>
      </c>
      <c r="G534" s="125" t="s">
        <v>308</v>
      </c>
      <c r="H534" s="125" t="s">
        <v>184</v>
      </c>
      <c r="I534" s="123">
        <v>38000</v>
      </c>
      <c r="J534" s="123">
        <v>38000</v>
      </c>
      <c r="K534" s="125" t="s">
        <v>190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  <c r="X534" s="151">
        <v>4.2</v>
      </c>
      <c r="Y534" s="150">
        <v>393.00952380952378</v>
      </c>
    </row>
    <row r="535" spans="1:25">
      <c r="A535" s="125">
        <v>535</v>
      </c>
      <c r="B535" s="125">
        <v>535</v>
      </c>
      <c r="C535" s="125" t="s">
        <v>1027</v>
      </c>
      <c r="D535" s="125" t="s">
        <v>187</v>
      </c>
      <c r="E535" s="125" t="s">
        <v>187</v>
      </c>
      <c r="F535" s="125" t="s">
        <v>307</v>
      </c>
      <c r="G535" s="125" t="s">
        <v>308</v>
      </c>
      <c r="H535" s="125" t="s">
        <v>184</v>
      </c>
      <c r="I535" s="123">
        <v>38000</v>
      </c>
      <c r="J535" s="123">
        <v>38000</v>
      </c>
      <c r="K535" s="125" t="s">
        <v>190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  <c r="X535" s="151">
        <v>4.2</v>
      </c>
      <c r="Y535" s="150">
        <v>355.36666666666662</v>
      </c>
    </row>
    <row r="536" spans="1:25">
      <c r="A536" s="125">
        <v>536</v>
      </c>
      <c r="B536" s="125">
        <v>536</v>
      </c>
      <c r="C536" s="125" t="s">
        <v>1028</v>
      </c>
      <c r="D536" s="125" t="s">
        <v>187</v>
      </c>
      <c r="E536" s="125" t="s">
        <v>187</v>
      </c>
      <c r="F536" s="125" t="s">
        <v>307</v>
      </c>
      <c r="G536" s="125" t="s">
        <v>308</v>
      </c>
      <c r="H536" s="125" t="s">
        <v>184</v>
      </c>
      <c r="I536" s="123">
        <v>38000</v>
      </c>
      <c r="J536" s="123">
        <v>38000</v>
      </c>
      <c r="K536" s="125" t="s">
        <v>190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  <c r="X536" s="151">
        <v>4.2</v>
      </c>
      <c r="Y536" s="150">
        <v>166.46190476190475</v>
      </c>
    </row>
    <row r="537" spans="1:25">
      <c r="A537" s="125">
        <v>537</v>
      </c>
      <c r="B537" s="125">
        <v>537</v>
      </c>
      <c r="C537" s="125" t="s">
        <v>1029</v>
      </c>
      <c r="D537" s="125" t="s">
        <v>187</v>
      </c>
      <c r="E537" s="125" t="s">
        <v>187</v>
      </c>
      <c r="F537" s="125" t="s">
        <v>307</v>
      </c>
      <c r="G537" s="125" t="s">
        <v>308</v>
      </c>
      <c r="H537" s="125" t="s">
        <v>184</v>
      </c>
      <c r="I537" s="123">
        <v>38000</v>
      </c>
      <c r="J537" s="123">
        <v>38000</v>
      </c>
      <c r="K537" s="125" t="s">
        <v>190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  <c r="X537" s="151">
        <v>4.2</v>
      </c>
      <c r="Y537" s="150">
        <v>183.19285714285712</v>
      </c>
    </row>
    <row r="538" spans="1:25">
      <c r="A538" s="125">
        <v>538</v>
      </c>
      <c r="B538" s="125">
        <v>538</v>
      </c>
      <c r="C538" s="125" t="s">
        <v>1030</v>
      </c>
      <c r="D538" s="125" t="s">
        <v>239</v>
      </c>
      <c r="E538" s="125" t="s">
        <v>239</v>
      </c>
      <c r="F538" s="125" t="s">
        <v>307</v>
      </c>
      <c r="G538" s="125" t="s">
        <v>308</v>
      </c>
      <c r="H538" s="125" t="s">
        <v>184</v>
      </c>
      <c r="I538" s="123">
        <v>38000</v>
      </c>
      <c r="J538" s="123">
        <v>38000</v>
      </c>
      <c r="K538" s="125" t="s">
        <v>190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  <c r="X538" s="151">
        <v>4.2</v>
      </c>
      <c r="Y538" s="150">
        <v>317.72380952380951</v>
      </c>
    </row>
    <row r="539" spans="1:25">
      <c r="A539" s="125">
        <v>539</v>
      </c>
      <c r="B539" s="125">
        <v>539</v>
      </c>
      <c r="C539" s="125" t="s">
        <v>1031</v>
      </c>
      <c r="D539" s="125" t="s">
        <v>239</v>
      </c>
      <c r="E539" s="125" t="s">
        <v>239</v>
      </c>
      <c r="F539" s="125" t="s">
        <v>314</v>
      </c>
      <c r="G539" s="125" t="s">
        <v>315</v>
      </c>
      <c r="H539" s="125" t="s">
        <v>184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  <c r="X539" s="151">
        <v>4.2</v>
      </c>
      <c r="Y539" s="150">
        <v>443.2</v>
      </c>
    </row>
    <row r="540" spans="1:25">
      <c r="A540" s="125">
        <v>540</v>
      </c>
      <c r="B540" s="125">
        <v>540</v>
      </c>
      <c r="C540" s="125" t="s">
        <v>1032</v>
      </c>
      <c r="D540" s="125" t="s">
        <v>187</v>
      </c>
      <c r="E540" s="125" t="s">
        <v>187</v>
      </c>
      <c r="F540" s="125" t="s">
        <v>600</v>
      </c>
      <c r="G540" s="125" t="s">
        <v>601</v>
      </c>
      <c r="H540" s="125" t="s">
        <v>184</v>
      </c>
      <c r="I540" s="123">
        <v>38000</v>
      </c>
      <c r="J540" s="123">
        <v>38000</v>
      </c>
      <c r="K540" s="125" t="s">
        <v>190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  <c r="X540" s="151">
        <v>4.2</v>
      </c>
      <c r="Y540" s="150">
        <v>418.10476190476186</v>
      </c>
    </row>
    <row r="541" spans="1:25">
      <c r="A541" s="125">
        <v>541</v>
      </c>
      <c r="B541" s="125">
        <v>541</v>
      </c>
      <c r="C541" s="125" t="s">
        <v>1033</v>
      </c>
      <c r="D541" s="125" t="s">
        <v>187</v>
      </c>
      <c r="E541" s="125" t="s">
        <v>187</v>
      </c>
      <c r="F541" s="125" t="s">
        <v>445</v>
      </c>
      <c r="G541" s="125" t="s">
        <v>446</v>
      </c>
      <c r="H541" s="125" t="s">
        <v>204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  <c r="X541" s="151">
        <v>4.2</v>
      </c>
      <c r="Y541" s="150">
        <v>393.00952380952378</v>
      </c>
    </row>
    <row r="542" spans="1:25">
      <c r="A542" s="125">
        <v>542</v>
      </c>
      <c r="B542" s="125">
        <v>542</v>
      </c>
      <c r="C542" s="125" t="s">
        <v>1034</v>
      </c>
      <c r="D542" s="125" t="s">
        <v>187</v>
      </c>
      <c r="E542" s="125" t="s">
        <v>187</v>
      </c>
      <c r="F542" s="125" t="s">
        <v>445</v>
      </c>
      <c r="G542" s="125" t="s">
        <v>446</v>
      </c>
      <c r="H542" s="125" t="s">
        <v>204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  <c r="X542" s="151">
        <v>4.2</v>
      </c>
      <c r="Y542" s="150">
        <v>550.56428571428569</v>
      </c>
    </row>
    <row r="543" spans="1:25">
      <c r="A543" s="125">
        <v>543</v>
      </c>
      <c r="B543" s="125">
        <v>543</v>
      </c>
      <c r="C543" s="125" t="s">
        <v>1035</v>
      </c>
      <c r="D543" s="125" t="s">
        <v>187</v>
      </c>
      <c r="E543" s="125" t="s">
        <v>187</v>
      </c>
      <c r="F543" s="125" t="s">
        <v>307</v>
      </c>
      <c r="G543" s="125" t="s">
        <v>308</v>
      </c>
      <c r="H543" s="125" t="s">
        <v>184</v>
      </c>
      <c r="I543" s="123">
        <v>38000</v>
      </c>
      <c r="J543" s="123">
        <v>38000</v>
      </c>
      <c r="K543" s="125" t="s">
        <v>190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  <c r="X543" s="151">
        <v>4.2</v>
      </c>
      <c r="Y543" s="150">
        <v>538.01666666666654</v>
      </c>
    </row>
    <row r="544" spans="1:25">
      <c r="A544" s="125">
        <v>544</v>
      </c>
      <c r="B544" s="125">
        <v>544</v>
      </c>
      <c r="C544" s="125" t="s">
        <v>1036</v>
      </c>
      <c r="D544" s="125" t="s">
        <v>187</v>
      </c>
      <c r="E544" s="125" t="s">
        <v>187</v>
      </c>
      <c r="F544" s="125" t="s">
        <v>307</v>
      </c>
      <c r="G544" s="125" t="s">
        <v>308</v>
      </c>
      <c r="H544" s="125" t="s">
        <v>184</v>
      </c>
      <c r="I544" s="123">
        <v>38000</v>
      </c>
      <c r="J544" s="123">
        <v>38000</v>
      </c>
      <c r="K544" s="125" t="s">
        <v>190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  <c r="X544" s="151">
        <v>4.2</v>
      </c>
      <c r="Y544" s="150">
        <v>405.55714285714282</v>
      </c>
    </row>
    <row r="545" spans="1:25">
      <c r="A545" s="125">
        <v>545</v>
      </c>
      <c r="B545" s="125">
        <v>545</v>
      </c>
      <c r="C545" s="125" t="s">
        <v>1037</v>
      </c>
      <c r="D545" s="125" t="s">
        <v>187</v>
      </c>
      <c r="E545" s="125" t="s">
        <v>187</v>
      </c>
      <c r="F545" s="125" t="s">
        <v>307</v>
      </c>
      <c r="G545" s="125" t="s">
        <v>308</v>
      </c>
      <c r="H545" s="125" t="s">
        <v>184</v>
      </c>
      <c r="I545" s="123">
        <v>38000</v>
      </c>
      <c r="J545" s="123">
        <v>38000</v>
      </c>
      <c r="K545" s="125" t="s">
        <v>190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  <c r="X545" s="151">
        <v>4.2</v>
      </c>
      <c r="Y545" s="150">
        <v>393.00952380952378</v>
      </c>
    </row>
    <row r="546" spans="1:25">
      <c r="A546" s="125">
        <v>546</v>
      </c>
      <c r="B546" s="125">
        <v>546</v>
      </c>
      <c r="C546" s="125" t="s">
        <v>1038</v>
      </c>
      <c r="D546" s="125" t="s">
        <v>187</v>
      </c>
      <c r="E546" s="125" t="s">
        <v>187</v>
      </c>
      <c r="F546" s="125" t="s">
        <v>188</v>
      </c>
      <c r="G546" s="125" t="s">
        <v>189</v>
      </c>
      <c r="H546" s="125" t="s">
        <v>184</v>
      </c>
      <c r="I546" s="123">
        <v>38000</v>
      </c>
      <c r="J546" s="123">
        <v>38000</v>
      </c>
      <c r="K546" s="125" t="s">
        <v>190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  <c r="X546" s="151">
        <v>4.2</v>
      </c>
      <c r="Y546" s="150">
        <v>393.00952380952378</v>
      </c>
    </row>
    <row r="547" spans="1:25">
      <c r="A547" s="125">
        <v>547</v>
      </c>
      <c r="B547" s="125">
        <v>547</v>
      </c>
      <c r="C547" s="125" t="s">
        <v>1039</v>
      </c>
      <c r="D547" s="125" t="s">
        <v>239</v>
      </c>
      <c r="E547" s="125" t="s">
        <v>239</v>
      </c>
      <c r="F547" s="125" t="s">
        <v>314</v>
      </c>
      <c r="G547" s="125" t="s">
        <v>315</v>
      </c>
      <c r="H547" s="125" t="s">
        <v>184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  <c r="X547" s="151">
        <v>4.2</v>
      </c>
      <c r="Y547" s="150">
        <v>199.92380952380952</v>
      </c>
    </row>
    <row r="548" spans="1:25">
      <c r="A548" s="125">
        <v>548</v>
      </c>
      <c r="B548" s="125">
        <v>548</v>
      </c>
      <c r="C548" s="125" t="s">
        <v>1040</v>
      </c>
      <c r="D548" s="125" t="s">
        <v>239</v>
      </c>
      <c r="E548" s="125" t="s">
        <v>239</v>
      </c>
      <c r="F548" s="125" t="s">
        <v>321</v>
      </c>
      <c r="G548" s="125" t="s">
        <v>322</v>
      </c>
      <c r="H548" s="125" t="s">
        <v>204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  <c r="X548" s="151">
        <v>4.2</v>
      </c>
      <c r="Y548" s="150">
        <v>443.2</v>
      </c>
    </row>
    <row r="549" spans="1:25">
      <c r="A549" s="125">
        <v>549</v>
      </c>
      <c r="B549" s="125">
        <v>549</v>
      </c>
      <c r="C549" s="125" t="s">
        <v>1041</v>
      </c>
      <c r="D549" s="125" t="s">
        <v>187</v>
      </c>
      <c r="E549" s="125" t="s">
        <v>187</v>
      </c>
      <c r="F549" s="125" t="s">
        <v>188</v>
      </c>
      <c r="G549" s="125" t="s">
        <v>189</v>
      </c>
      <c r="H549" s="125" t="s">
        <v>184</v>
      </c>
      <c r="I549" s="123">
        <v>38000</v>
      </c>
      <c r="J549" s="123">
        <v>38000</v>
      </c>
      <c r="K549" s="125" t="s">
        <v>190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  <c r="X549" s="151">
        <v>4.2</v>
      </c>
      <c r="Y549" s="150">
        <v>425.08809523809521</v>
      </c>
    </row>
    <row r="550" spans="1:25">
      <c r="A550" s="125">
        <v>550</v>
      </c>
      <c r="B550" s="125">
        <v>550</v>
      </c>
      <c r="C550" s="125" t="s">
        <v>1042</v>
      </c>
      <c r="D550" s="125" t="s">
        <v>239</v>
      </c>
      <c r="E550" s="125" t="s">
        <v>239</v>
      </c>
      <c r="F550" s="125" t="s">
        <v>240</v>
      </c>
      <c r="G550" s="125" t="s">
        <v>241</v>
      </c>
      <c r="H550" s="125" t="s">
        <v>184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  <c r="X550" s="151">
        <v>4.2</v>
      </c>
      <c r="Y550" s="150">
        <v>330.2714285714286</v>
      </c>
    </row>
    <row r="551" spans="1:25">
      <c r="A551" s="125">
        <v>551</v>
      </c>
      <c r="B551" s="125">
        <v>551</v>
      </c>
      <c r="C551" s="125" t="s">
        <v>1043</v>
      </c>
      <c r="D551" s="125" t="s">
        <v>239</v>
      </c>
      <c r="E551" s="125" t="s">
        <v>239</v>
      </c>
      <c r="F551" s="125" t="s">
        <v>240</v>
      </c>
      <c r="G551" s="125" t="s">
        <v>241</v>
      </c>
      <c r="H551" s="125" t="s">
        <v>184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  <c r="X551" s="151">
        <v>4.2</v>
      </c>
      <c r="Y551" s="150">
        <v>199.92380952380952</v>
      </c>
    </row>
    <row r="552" spans="1:25">
      <c r="A552" s="125">
        <v>552</v>
      </c>
      <c r="B552" s="125">
        <v>552</v>
      </c>
      <c r="C552" s="125" t="s">
        <v>1044</v>
      </c>
      <c r="D552" s="125" t="s">
        <v>239</v>
      </c>
      <c r="E552" s="125" t="s">
        <v>239</v>
      </c>
      <c r="F552" s="125" t="s">
        <v>328</v>
      </c>
      <c r="G552" s="125" t="s">
        <v>329</v>
      </c>
      <c r="H552" s="125" t="s">
        <v>184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  <c r="X552" s="151">
        <v>4.2</v>
      </c>
      <c r="Y552" s="150">
        <v>183.19285714285712</v>
      </c>
    </row>
    <row r="553" spans="1:25">
      <c r="A553" s="125">
        <v>553</v>
      </c>
      <c r="B553" s="125">
        <v>553</v>
      </c>
      <c r="C553" s="125" t="s">
        <v>1045</v>
      </c>
      <c r="D553" s="125" t="s">
        <v>239</v>
      </c>
      <c r="E553" s="125" t="s">
        <v>239</v>
      </c>
      <c r="F553" s="125" t="s">
        <v>331</v>
      </c>
      <c r="G553" s="125" t="s">
        <v>332</v>
      </c>
      <c r="H553" s="125" t="s">
        <v>204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  <c r="X553" s="151">
        <v>4.2</v>
      </c>
      <c r="Y553" s="150">
        <v>367.91428571428571</v>
      </c>
    </row>
    <row r="554" spans="1:25">
      <c r="A554" s="125">
        <v>554</v>
      </c>
      <c r="B554" s="125">
        <v>554</v>
      </c>
      <c r="C554" s="125" t="s">
        <v>1046</v>
      </c>
      <c r="D554" s="125" t="s">
        <v>239</v>
      </c>
      <c r="E554" s="125" t="s">
        <v>239</v>
      </c>
      <c r="F554" s="125" t="s">
        <v>635</v>
      </c>
      <c r="G554" s="125" t="s">
        <v>636</v>
      </c>
      <c r="H554" s="125" t="s">
        <v>184</v>
      </c>
      <c r="I554" s="123">
        <v>38000</v>
      </c>
      <c r="J554" s="125" t="s">
        <v>190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  <c r="X554" s="151">
        <v>4.2</v>
      </c>
      <c r="Y554" s="150">
        <v>500.37380952380948</v>
      </c>
    </row>
    <row r="555" spans="1:25">
      <c r="A555" s="125">
        <v>555</v>
      </c>
      <c r="B555" s="125">
        <v>555</v>
      </c>
      <c r="C555" s="125" t="s">
        <v>1047</v>
      </c>
      <c r="D555" s="125" t="s">
        <v>239</v>
      </c>
      <c r="E555" s="125" t="s">
        <v>239</v>
      </c>
      <c r="F555" s="125" t="s">
        <v>635</v>
      </c>
      <c r="G555" s="125" t="s">
        <v>636</v>
      </c>
      <c r="H555" s="125" t="s">
        <v>184</v>
      </c>
      <c r="I555" s="123">
        <v>38000</v>
      </c>
      <c r="J555" s="125" t="s">
        <v>190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  <c r="X555" s="151">
        <v>4.2</v>
      </c>
      <c r="Y555" s="150">
        <v>166.46190476190475</v>
      </c>
    </row>
    <row r="556" spans="1:25">
      <c r="A556" s="125">
        <v>556</v>
      </c>
      <c r="B556" s="125">
        <v>556</v>
      </c>
      <c r="C556" s="125" t="s">
        <v>1048</v>
      </c>
      <c r="D556" s="125" t="s">
        <v>239</v>
      </c>
      <c r="E556" s="125" t="s">
        <v>239</v>
      </c>
      <c r="F556" s="125" t="s">
        <v>334</v>
      </c>
      <c r="G556" s="125" t="s">
        <v>335</v>
      </c>
      <c r="H556" s="125" t="s">
        <v>184</v>
      </c>
      <c r="I556" s="123">
        <v>38000</v>
      </c>
      <c r="J556" s="123">
        <v>38000</v>
      </c>
      <c r="K556" s="125" t="s">
        <v>190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  <c r="X556" s="151">
        <v>4.2</v>
      </c>
      <c r="Y556" s="150">
        <v>149.73095238095235</v>
      </c>
    </row>
    <row r="557" spans="1:25">
      <c r="A557" s="125">
        <v>557</v>
      </c>
      <c r="B557" s="125">
        <v>557</v>
      </c>
      <c r="C557" s="125" t="s">
        <v>1049</v>
      </c>
      <c r="D557" s="125" t="s">
        <v>239</v>
      </c>
      <c r="E557" s="125" t="s">
        <v>239</v>
      </c>
      <c r="F557" s="125" t="s">
        <v>334</v>
      </c>
      <c r="G557" s="125" t="s">
        <v>335</v>
      </c>
      <c r="H557" s="125" t="s">
        <v>184</v>
      </c>
      <c r="I557" s="123">
        <v>38000</v>
      </c>
      <c r="J557" s="123">
        <v>38000</v>
      </c>
      <c r="K557" s="125" t="s">
        <v>190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  <c r="X557" s="151">
        <v>4.2</v>
      </c>
      <c r="Y557" s="150">
        <v>355.36666666666662</v>
      </c>
    </row>
    <row r="558" spans="1:25">
      <c r="A558" s="125">
        <v>558</v>
      </c>
      <c r="B558" s="125">
        <v>558</v>
      </c>
      <c r="C558" s="125" t="s">
        <v>1050</v>
      </c>
      <c r="D558" s="125" t="s">
        <v>239</v>
      </c>
      <c r="E558" s="125" t="s">
        <v>239</v>
      </c>
      <c r="F558" s="125" t="s">
        <v>334</v>
      </c>
      <c r="G558" s="125" t="s">
        <v>335</v>
      </c>
      <c r="H558" s="125" t="s">
        <v>184</v>
      </c>
      <c r="I558" s="123">
        <v>38000</v>
      </c>
      <c r="J558" s="123">
        <v>38000</v>
      </c>
      <c r="K558" s="125" t="s">
        <v>190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  <c r="X558" s="151">
        <v>4.2</v>
      </c>
      <c r="Y558" s="150">
        <v>418.10476190476186</v>
      </c>
    </row>
    <row r="559" spans="1:25">
      <c r="A559" s="125">
        <v>559</v>
      </c>
      <c r="B559" s="125">
        <v>559</v>
      </c>
      <c r="C559" s="125" t="s">
        <v>1051</v>
      </c>
      <c r="D559" s="125" t="s">
        <v>239</v>
      </c>
      <c r="E559" s="125" t="s">
        <v>239</v>
      </c>
      <c r="F559" s="125" t="s">
        <v>346</v>
      </c>
      <c r="G559" s="125" t="s">
        <v>347</v>
      </c>
      <c r="H559" s="125" t="s">
        <v>204</v>
      </c>
      <c r="I559" s="123">
        <v>110000</v>
      </c>
      <c r="J559" s="125" t="s">
        <v>190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  <c r="X559" s="151">
        <v>4.2</v>
      </c>
      <c r="Y559" s="150">
        <v>455.74761904761908</v>
      </c>
    </row>
    <row r="560" spans="1:25">
      <c r="A560" s="125">
        <v>560</v>
      </c>
      <c r="B560" s="125">
        <v>560</v>
      </c>
      <c r="C560" s="125" t="s">
        <v>1052</v>
      </c>
      <c r="D560" s="125" t="s">
        <v>239</v>
      </c>
      <c r="E560" s="125" t="s">
        <v>239</v>
      </c>
      <c r="F560" s="125" t="s">
        <v>334</v>
      </c>
      <c r="G560" s="125" t="s">
        <v>335</v>
      </c>
      <c r="H560" s="125" t="s">
        <v>184</v>
      </c>
      <c r="I560" s="123">
        <v>38000</v>
      </c>
      <c r="J560" s="123">
        <v>38000</v>
      </c>
      <c r="K560" s="125" t="s">
        <v>190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  <c r="X560" s="151">
        <v>4.2</v>
      </c>
      <c r="Y560" s="150">
        <v>512.92142857142858</v>
      </c>
    </row>
    <row r="561" spans="1:25">
      <c r="A561" s="125">
        <v>561</v>
      </c>
      <c r="B561" s="125">
        <v>561</v>
      </c>
      <c r="C561" s="125" t="s">
        <v>1053</v>
      </c>
      <c r="D561" s="125" t="s">
        <v>351</v>
      </c>
      <c r="E561" s="125" t="s">
        <v>351</v>
      </c>
      <c r="F561" s="125" t="s">
        <v>1054</v>
      </c>
      <c r="G561" s="125" t="s">
        <v>1055</v>
      </c>
      <c r="H561" s="125" t="s">
        <v>184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  <c r="X561" s="151">
        <v>4.2</v>
      </c>
      <c r="Y561" s="150">
        <v>183.19285714285712</v>
      </c>
    </row>
    <row r="562" spans="1:25">
      <c r="A562" s="125">
        <v>562</v>
      </c>
      <c r="B562" s="125">
        <v>562</v>
      </c>
      <c r="C562" s="125" t="s">
        <v>1056</v>
      </c>
      <c r="D562" s="125" t="s">
        <v>351</v>
      </c>
      <c r="E562" s="125" t="s">
        <v>351</v>
      </c>
      <c r="F562" s="125" t="s">
        <v>357</v>
      </c>
      <c r="G562" s="125" t="s">
        <v>358</v>
      </c>
      <c r="H562" s="125" t="s">
        <v>184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  <c r="X562" s="151">
        <v>4.2</v>
      </c>
      <c r="Y562" s="150">
        <v>149.73095238095235</v>
      </c>
    </row>
    <row r="563" spans="1:25">
      <c r="A563" s="125">
        <v>563</v>
      </c>
      <c r="B563" s="125">
        <v>563</v>
      </c>
      <c r="C563" s="125" t="s">
        <v>1057</v>
      </c>
      <c r="D563" s="125" t="s">
        <v>351</v>
      </c>
      <c r="E563" s="125" t="s">
        <v>351</v>
      </c>
      <c r="F563" s="125" t="s">
        <v>357</v>
      </c>
      <c r="G563" s="125" t="s">
        <v>358</v>
      </c>
      <c r="H563" s="125" t="s">
        <v>184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  <c r="X563" s="151">
        <v>4.2</v>
      </c>
      <c r="Y563" s="150">
        <v>355.36666666666662</v>
      </c>
    </row>
    <row r="564" spans="1:25">
      <c r="A564" s="125">
        <v>564</v>
      </c>
      <c r="B564" s="125">
        <v>564</v>
      </c>
      <c r="C564" s="125" t="s">
        <v>1058</v>
      </c>
      <c r="D564" s="125" t="s">
        <v>356</v>
      </c>
      <c r="E564" s="125" t="s">
        <v>356</v>
      </c>
      <c r="F564" s="125" t="s">
        <v>519</v>
      </c>
      <c r="G564" s="125" t="s">
        <v>520</v>
      </c>
      <c r="H564" s="125" t="s">
        <v>184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  <c r="X564" s="151">
        <v>4.2</v>
      </c>
      <c r="Y564" s="150">
        <v>216.6547619047619</v>
      </c>
    </row>
    <row r="565" spans="1:25">
      <c r="A565" s="125">
        <v>565</v>
      </c>
      <c r="B565" s="125">
        <v>565</v>
      </c>
      <c r="C565" s="125" t="s">
        <v>1059</v>
      </c>
      <c r="D565" s="125" t="s">
        <v>192</v>
      </c>
      <c r="E565" s="125" t="s">
        <v>192</v>
      </c>
      <c r="F565" s="125" t="s">
        <v>434</v>
      </c>
      <c r="G565" s="125" t="s">
        <v>435</v>
      </c>
      <c r="H565" s="125" t="s">
        <v>184</v>
      </c>
      <c r="I565" s="123">
        <v>38000</v>
      </c>
      <c r="J565" s="123">
        <v>38000</v>
      </c>
      <c r="K565" s="125" t="s">
        <v>190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  <c r="X565" s="151">
        <v>4.2</v>
      </c>
      <c r="Y565" s="150">
        <v>199.92380952380952</v>
      </c>
    </row>
    <row r="566" spans="1:25">
      <c r="A566" s="125">
        <v>566</v>
      </c>
      <c r="B566" s="125">
        <v>566</v>
      </c>
      <c r="C566" s="125" t="s">
        <v>1060</v>
      </c>
      <c r="D566" s="125" t="s">
        <v>192</v>
      </c>
      <c r="E566" s="125" t="s">
        <v>192</v>
      </c>
      <c r="F566" s="125" t="s">
        <v>193</v>
      </c>
      <c r="G566" s="125" t="s">
        <v>194</v>
      </c>
      <c r="H566" s="125" t="s">
        <v>184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  <c r="X566" s="151">
        <v>4.2</v>
      </c>
      <c r="Y566" s="150">
        <v>216.6547619047619</v>
      </c>
    </row>
    <row r="567" spans="1:25">
      <c r="A567" s="125">
        <v>567</v>
      </c>
      <c r="B567" s="125">
        <v>567</v>
      </c>
      <c r="C567" s="125" t="s">
        <v>1061</v>
      </c>
      <c r="D567" s="125" t="s">
        <v>192</v>
      </c>
      <c r="E567" s="125" t="s">
        <v>192</v>
      </c>
      <c r="F567" s="125" t="s">
        <v>193</v>
      </c>
      <c r="G567" s="125" t="s">
        <v>194</v>
      </c>
      <c r="H567" s="125" t="s">
        <v>184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  <c r="X567" s="151">
        <v>4.2</v>
      </c>
      <c r="Y567" s="150">
        <v>199.92380952380952</v>
      </c>
    </row>
    <row r="568" spans="1:25">
      <c r="A568" s="125">
        <v>568</v>
      </c>
      <c r="B568" s="125">
        <v>568</v>
      </c>
      <c r="C568" s="125" t="s">
        <v>1062</v>
      </c>
      <c r="D568" s="125" t="s">
        <v>192</v>
      </c>
      <c r="E568" s="125" t="s">
        <v>192</v>
      </c>
      <c r="F568" s="125" t="s">
        <v>193</v>
      </c>
      <c r="G568" s="125" t="s">
        <v>194</v>
      </c>
      <c r="H568" s="125" t="s">
        <v>184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  <c r="X568" s="151">
        <v>4.2</v>
      </c>
      <c r="Y568" s="150">
        <v>183.19285714285712</v>
      </c>
    </row>
    <row r="569" spans="1:25">
      <c r="A569" s="125">
        <v>569</v>
      </c>
      <c r="B569" s="125">
        <v>569</v>
      </c>
      <c r="C569" s="125" t="s">
        <v>1063</v>
      </c>
      <c r="D569" s="125" t="s">
        <v>192</v>
      </c>
      <c r="E569" s="125" t="s">
        <v>192</v>
      </c>
      <c r="F569" s="125" t="s">
        <v>193</v>
      </c>
      <c r="G569" s="125" t="s">
        <v>194</v>
      </c>
      <c r="H569" s="125" t="s">
        <v>184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  <c r="X569" s="151">
        <v>4.2</v>
      </c>
      <c r="Y569" s="150">
        <v>183.19285714285712</v>
      </c>
    </row>
    <row r="570" spans="1:25">
      <c r="A570" s="125">
        <v>570</v>
      </c>
      <c r="B570" s="125">
        <v>570</v>
      </c>
      <c r="C570" s="125" t="s">
        <v>1064</v>
      </c>
      <c r="D570" s="125" t="s">
        <v>192</v>
      </c>
      <c r="E570" s="125" t="s">
        <v>192</v>
      </c>
      <c r="F570" s="125" t="s">
        <v>193</v>
      </c>
      <c r="G570" s="125" t="s">
        <v>194</v>
      </c>
      <c r="H570" s="125" t="s">
        <v>184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  <c r="X570" s="151">
        <v>4.2</v>
      </c>
      <c r="Y570" s="150">
        <v>367.91428571428571</v>
      </c>
    </row>
    <row r="571" spans="1:25">
      <c r="A571" s="125">
        <v>571</v>
      </c>
      <c r="B571" s="125">
        <v>571</v>
      </c>
      <c r="C571" s="125" t="s">
        <v>1065</v>
      </c>
      <c r="D571" s="125" t="s">
        <v>192</v>
      </c>
      <c r="E571" s="125" t="s">
        <v>192</v>
      </c>
      <c r="F571" s="125" t="s">
        <v>370</v>
      </c>
      <c r="G571" s="125" t="s">
        <v>371</v>
      </c>
      <c r="H571" s="125" t="s">
        <v>184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  <c r="X571" s="151">
        <v>4.2</v>
      </c>
      <c r="Y571" s="150">
        <v>317.72380952380951</v>
      </c>
    </row>
    <row r="572" spans="1:25">
      <c r="A572" s="125">
        <v>572</v>
      </c>
      <c r="B572" s="125">
        <v>572</v>
      </c>
      <c r="C572" s="125" t="s">
        <v>1066</v>
      </c>
      <c r="D572" s="125" t="s">
        <v>192</v>
      </c>
      <c r="E572" s="125" t="s">
        <v>192</v>
      </c>
      <c r="F572" s="125" t="s">
        <v>370</v>
      </c>
      <c r="G572" s="125" t="s">
        <v>371</v>
      </c>
      <c r="H572" s="125" t="s">
        <v>184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  <c r="X572" s="151">
        <v>4.2</v>
      </c>
      <c r="Y572" s="150">
        <v>317.72380952380951</v>
      </c>
    </row>
    <row r="573" spans="1:25">
      <c r="A573" s="125">
        <v>573</v>
      </c>
      <c r="B573" s="125">
        <v>573</v>
      </c>
      <c r="C573" s="125" t="s">
        <v>1067</v>
      </c>
      <c r="D573" s="125" t="s">
        <v>192</v>
      </c>
      <c r="E573" s="125" t="s">
        <v>192</v>
      </c>
      <c r="F573" s="125" t="s">
        <v>373</v>
      </c>
      <c r="G573" s="125" t="s">
        <v>374</v>
      </c>
      <c r="H573" s="125" t="s">
        <v>204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  <c r="X573" s="151">
        <v>4.2</v>
      </c>
      <c r="Y573" s="150">
        <v>183.19285714285712</v>
      </c>
    </row>
    <row r="574" spans="1:25">
      <c r="A574" s="125">
        <v>574</v>
      </c>
      <c r="B574" s="125">
        <v>574</v>
      </c>
      <c r="C574" s="125" t="s">
        <v>1068</v>
      </c>
      <c r="D574" s="125" t="s">
        <v>192</v>
      </c>
      <c r="E574" s="125" t="s">
        <v>192</v>
      </c>
      <c r="F574" s="125" t="s">
        <v>420</v>
      </c>
      <c r="G574" s="125" t="s">
        <v>421</v>
      </c>
      <c r="H574" s="125" t="s">
        <v>184</v>
      </c>
      <c r="I574" s="123">
        <v>38000</v>
      </c>
      <c r="J574" s="123">
        <v>38000</v>
      </c>
      <c r="K574" s="125" t="s">
        <v>190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  <c r="X574" s="151">
        <v>4.2</v>
      </c>
      <c r="Y574" s="150">
        <v>475.27857142857147</v>
      </c>
    </row>
    <row r="575" spans="1:25">
      <c r="A575" s="125">
        <v>575</v>
      </c>
      <c r="B575" s="125">
        <v>575</v>
      </c>
      <c r="C575" s="125" t="s">
        <v>1069</v>
      </c>
      <c r="D575" s="125" t="s">
        <v>192</v>
      </c>
      <c r="E575" s="125" t="s">
        <v>192</v>
      </c>
      <c r="F575" s="125" t="s">
        <v>688</v>
      </c>
      <c r="G575" s="125" t="s">
        <v>689</v>
      </c>
      <c r="H575" s="125" t="s">
        <v>184</v>
      </c>
      <c r="I575" s="123">
        <v>38000</v>
      </c>
      <c r="J575" s="125" t="s">
        <v>190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  <c r="X575" s="151">
        <v>4.2</v>
      </c>
      <c r="Y575" s="150">
        <v>216.6547619047619</v>
      </c>
    </row>
    <row r="576" spans="1:25">
      <c r="A576" s="125">
        <v>576</v>
      </c>
      <c r="B576" s="125">
        <v>576</v>
      </c>
      <c r="C576" s="125" t="s">
        <v>1070</v>
      </c>
      <c r="D576" s="125" t="s">
        <v>192</v>
      </c>
      <c r="E576" s="125" t="s">
        <v>192</v>
      </c>
      <c r="F576" s="125" t="s">
        <v>196</v>
      </c>
      <c r="G576" s="125" t="s">
        <v>197</v>
      </c>
      <c r="H576" s="125" t="s">
        <v>184</v>
      </c>
      <c r="I576" s="123">
        <v>38000</v>
      </c>
      <c r="J576" s="123">
        <v>38000</v>
      </c>
      <c r="K576" s="125" t="s">
        <v>190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  <c r="X576" s="151">
        <v>4.2</v>
      </c>
      <c r="Y576" s="150">
        <v>342.81904761904764</v>
      </c>
    </row>
    <row r="577" spans="1:25">
      <c r="A577" s="125">
        <v>577</v>
      </c>
      <c r="B577" s="125">
        <v>577</v>
      </c>
      <c r="C577" s="125" t="s">
        <v>1071</v>
      </c>
      <c r="D577" s="125" t="s">
        <v>192</v>
      </c>
      <c r="E577" s="125" t="s">
        <v>192</v>
      </c>
      <c r="F577" s="125" t="s">
        <v>199</v>
      </c>
      <c r="G577" s="125" t="s">
        <v>200</v>
      </c>
      <c r="H577" s="125" t="s">
        <v>184</v>
      </c>
      <c r="I577" s="123">
        <v>38000</v>
      </c>
      <c r="J577" s="125" t="s">
        <v>190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  <c r="X577" s="151">
        <v>4.2</v>
      </c>
      <c r="Y577" s="150">
        <v>183.19285714285712</v>
      </c>
    </row>
    <row r="578" spans="1:25">
      <c r="A578" s="125">
        <v>578</v>
      </c>
      <c r="B578" s="125">
        <v>578</v>
      </c>
      <c r="C578" s="125" t="s">
        <v>1072</v>
      </c>
      <c r="D578" s="125" t="s">
        <v>192</v>
      </c>
      <c r="E578" s="125" t="s">
        <v>192</v>
      </c>
      <c r="F578" s="125" t="s">
        <v>199</v>
      </c>
      <c r="G578" s="125" t="s">
        <v>200</v>
      </c>
      <c r="H578" s="125" t="s">
        <v>184</v>
      </c>
      <c r="I578" s="123">
        <v>38000</v>
      </c>
      <c r="J578" s="125" t="s">
        <v>190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  <c r="X578" s="151">
        <v>4.2</v>
      </c>
      <c r="Y578" s="150">
        <v>199.92380952380952</v>
      </c>
    </row>
    <row r="579" spans="1:25">
      <c r="A579" s="125">
        <v>579</v>
      </c>
      <c r="B579" s="125">
        <v>579</v>
      </c>
      <c r="C579" s="125" t="s">
        <v>1073</v>
      </c>
      <c r="D579" s="125" t="s">
        <v>192</v>
      </c>
      <c r="E579" s="125" t="s">
        <v>192</v>
      </c>
      <c r="F579" s="125" t="s">
        <v>682</v>
      </c>
      <c r="G579" s="125" t="s">
        <v>683</v>
      </c>
      <c r="H579" s="125" t="s">
        <v>184</v>
      </c>
      <c r="I579" s="123">
        <v>38000</v>
      </c>
      <c r="J579" s="125" t="s">
        <v>190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  <c r="X579" s="151">
        <v>4.2</v>
      </c>
      <c r="Y579" s="150">
        <v>149.73095238095235</v>
      </c>
    </row>
    <row r="580" spans="1:25">
      <c r="A580" s="125">
        <v>580</v>
      </c>
      <c r="B580" s="125">
        <v>580</v>
      </c>
      <c r="C580" s="125" t="s">
        <v>1074</v>
      </c>
      <c r="D580" s="125" t="s">
        <v>192</v>
      </c>
      <c r="E580" s="125" t="s">
        <v>192</v>
      </c>
      <c r="F580" s="125" t="s">
        <v>379</v>
      </c>
      <c r="G580" s="125" t="s">
        <v>380</v>
      </c>
      <c r="H580" s="125" t="s">
        <v>184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  <c r="X580" s="151">
        <v>4.2</v>
      </c>
      <c r="Y580" s="150">
        <v>116.26904761904763</v>
      </c>
    </row>
    <row r="581" spans="1:25">
      <c r="A581" s="125">
        <v>581</v>
      </c>
      <c r="B581" s="125">
        <v>581</v>
      </c>
      <c r="C581" s="125" t="s">
        <v>1075</v>
      </c>
      <c r="D581" s="125" t="s">
        <v>192</v>
      </c>
      <c r="E581" s="125" t="s">
        <v>192</v>
      </c>
      <c r="F581" s="125" t="s">
        <v>536</v>
      </c>
      <c r="G581" s="125" t="s">
        <v>537</v>
      </c>
      <c r="H581" s="125" t="s">
        <v>184</v>
      </c>
      <c r="I581" s="123">
        <v>38000</v>
      </c>
      <c r="J581" s="123">
        <v>38000</v>
      </c>
      <c r="K581" s="125" t="s">
        <v>190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  <c r="X581" s="151">
        <v>4.2</v>
      </c>
      <c r="Y581" s="150">
        <v>317.72380952380951</v>
      </c>
    </row>
    <row r="582" spans="1:25">
      <c r="A582" s="125">
        <v>582</v>
      </c>
      <c r="B582" s="125">
        <v>582</v>
      </c>
      <c r="C582" s="125" t="s">
        <v>1076</v>
      </c>
      <c r="D582" s="125" t="s">
        <v>192</v>
      </c>
      <c r="E582" s="125" t="s">
        <v>192</v>
      </c>
      <c r="F582" s="125" t="s">
        <v>382</v>
      </c>
      <c r="G582" s="123"/>
      <c r="H582" s="125" t="s">
        <v>184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  <c r="X582" s="151">
        <v>4.2</v>
      </c>
      <c r="Y582" s="150">
        <v>149.73095238095235</v>
      </c>
    </row>
    <row r="583" spans="1:25">
      <c r="A583" s="125">
        <v>583</v>
      </c>
      <c r="B583" s="125">
        <v>583</v>
      </c>
      <c r="C583" s="125" t="s">
        <v>1077</v>
      </c>
      <c r="D583" s="125" t="s">
        <v>192</v>
      </c>
      <c r="E583" s="125" t="s">
        <v>192</v>
      </c>
      <c r="F583" s="125" t="s">
        <v>688</v>
      </c>
      <c r="G583" s="125" t="s">
        <v>689</v>
      </c>
      <c r="H583" s="125" t="s">
        <v>184</v>
      </c>
      <c r="I583" s="123">
        <v>38000</v>
      </c>
      <c r="J583" s="125" t="s">
        <v>190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  <c r="X583" s="151">
        <v>4.2</v>
      </c>
      <c r="Y583" s="150">
        <v>133</v>
      </c>
    </row>
    <row r="584" spans="1:25">
      <c r="A584" s="125">
        <v>584</v>
      </c>
      <c r="B584" s="125">
        <v>584</v>
      </c>
      <c r="C584" s="125" t="s">
        <v>1078</v>
      </c>
      <c r="D584" s="125" t="s">
        <v>239</v>
      </c>
      <c r="E584" s="125" t="s">
        <v>239</v>
      </c>
      <c r="F584" s="125" t="s">
        <v>240</v>
      </c>
      <c r="G584" s="125" t="s">
        <v>241</v>
      </c>
      <c r="H584" s="125" t="s">
        <v>184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  <c r="X584" s="151">
        <v>4.2</v>
      </c>
      <c r="Y584" s="150">
        <v>133</v>
      </c>
    </row>
    <row r="585" spans="1:25">
      <c r="A585" s="125">
        <v>585</v>
      </c>
      <c r="B585" s="125">
        <v>585</v>
      </c>
      <c r="C585" s="125" t="s">
        <v>1079</v>
      </c>
      <c r="D585" s="125" t="s">
        <v>239</v>
      </c>
      <c r="E585" s="125" t="s">
        <v>239</v>
      </c>
      <c r="F585" s="125" t="s">
        <v>240</v>
      </c>
      <c r="G585" s="125" t="s">
        <v>241</v>
      </c>
      <c r="H585" s="125" t="s">
        <v>184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  <c r="X585" s="151">
        <v>4.2</v>
      </c>
      <c r="Y585" s="150">
        <v>183.19285714285712</v>
      </c>
    </row>
    <row r="586" spans="1:25">
      <c r="A586" s="125">
        <v>586</v>
      </c>
      <c r="B586" s="125">
        <v>586</v>
      </c>
      <c r="C586" s="125" t="s">
        <v>1080</v>
      </c>
      <c r="D586" s="125" t="s">
        <v>220</v>
      </c>
      <c r="E586" s="125" t="s">
        <v>181</v>
      </c>
      <c r="F586" s="125" t="s">
        <v>240</v>
      </c>
      <c r="G586" s="125" t="s">
        <v>241</v>
      </c>
      <c r="H586" s="125" t="s">
        <v>184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  <c r="X586" s="151">
        <v>4.2</v>
      </c>
      <c r="Y586" s="150">
        <v>342.81904761904764</v>
      </c>
    </row>
    <row r="587" spans="1:25">
      <c r="A587" s="125">
        <v>587</v>
      </c>
      <c r="B587" s="125">
        <v>587</v>
      </c>
      <c r="C587" s="125" t="s">
        <v>1081</v>
      </c>
      <c r="D587" s="125" t="s">
        <v>239</v>
      </c>
      <c r="E587" s="125" t="s">
        <v>239</v>
      </c>
      <c r="F587" s="125" t="s">
        <v>240</v>
      </c>
      <c r="G587" s="125" t="s">
        <v>241</v>
      </c>
      <c r="H587" s="125" t="s">
        <v>184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  <c r="X587" s="151">
        <v>4.2</v>
      </c>
      <c r="Y587" s="150">
        <v>342.81904761904764</v>
      </c>
    </row>
    <row r="588" spans="1:25">
      <c r="A588" s="125">
        <v>588</v>
      </c>
      <c r="B588" s="125">
        <v>588</v>
      </c>
      <c r="C588" s="125" t="s">
        <v>1082</v>
      </c>
      <c r="D588" s="125" t="s">
        <v>356</v>
      </c>
      <c r="E588" s="125" t="s">
        <v>356</v>
      </c>
      <c r="F588" s="125" t="s">
        <v>1083</v>
      </c>
      <c r="G588" s="125" t="s">
        <v>1084</v>
      </c>
      <c r="H588" s="125" t="s">
        <v>204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  <c r="X588" s="151">
        <v>4.2</v>
      </c>
      <c r="Y588" s="150">
        <v>443.2</v>
      </c>
    </row>
    <row r="589" spans="1:25">
      <c r="A589" s="125">
        <v>589</v>
      </c>
      <c r="B589" s="125">
        <v>589</v>
      </c>
      <c r="C589" s="125" t="s">
        <v>1085</v>
      </c>
      <c r="D589" s="125" t="s">
        <v>212</v>
      </c>
      <c r="E589" s="125" t="s">
        <v>212</v>
      </c>
      <c r="F589" s="125" t="s">
        <v>703</v>
      </c>
      <c r="G589" s="125" t="s">
        <v>704</v>
      </c>
      <c r="H589" s="125" t="s">
        <v>204</v>
      </c>
      <c r="I589" s="123">
        <v>110000</v>
      </c>
      <c r="J589" s="125" t="s">
        <v>190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  <c r="X589" s="151">
        <v>4.2</v>
      </c>
      <c r="Y589" s="150">
        <v>374.89761904761906</v>
      </c>
    </row>
    <row r="590" spans="1:25">
      <c r="A590" s="125">
        <v>590</v>
      </c>
      <c r="B590" s="125">
        <v>590</v>
      </c>
      <c r="C590" s="125" t="s">
        <v>1086</v>
      </c>
      <c r="D590" s="125" t="s">
        <v>212</v>
      </c>
      <c r="E590" s="125" t="s">
        <v>212</v>
      </c>
      <c r="F590" s="125" t="s">
        <v>398</v>
      </c>
      <c r="G590" s="125" t="s">
        <v>399</v>
      </c>
      <c r="H590" s="125" t="s">
        <v>184</v>
      </c>
      <c r="I590" s="123">
        <v>38000</v>
      </c>
      <c r="J590" s="123">
        <v>38000</v>
      </c>
      <c r="K590" s="125" t="s">
        <v>190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  <c r="X590" s="151">
        <v>4.2</v>
      </c>
      <c r="Y590" s="150">
        <v>487.82619047619045</v>
      </c>
    </row>
    <row r="591" spans="1:25">
      <c r="A591" s="125">
        <v>591</v>
      </c>
      <c r="B591" s="125">
        <v>591</v>
      </c>
      <c r="C591" s="125" t="s">
        <v>1087</v>
      </c>
      <c r="D591" s="125" t="s">
        <v>212</v>
      </c>
      <c r="E591" s="125" t="s">
        <v>212</v>
      </c>
      <c r="F591" s="125" t="s">
        <v>398</v>
      </c>
      <c r="G591" s="125" t="s">
        <v>399</v>
      </c>
      <c r="H591" s="125" t="s">
        <v>184</v>
      </c>
      <c r="I591" s="123">
        <v>38000</v>
      </c>
      <c r="J591" s="123">
        <v>38000</v>
      </c>
      <c r="K591" s="125" t="s">
        <v>190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  <c r="X591" s="151">
        <v>4.2</v>
      </c>
      <c r="Y591" s="150">
        <v>317.72380952380951</v>
      </c>
    </row>
    <row r="592" spans="1:25">
      <c r="A592" s="125">
        <v>592</v>
      </c>
      <c r="B592" s="125">
        <v>592</v>
      </c>
      <c r="C592" s="125" t="s">
        <v>1088</v>
      </c>
      <c r="D592" s="125" t="s">
        <v>212</v>
      </c>
      <c r="E592" s="125" t="s">
        <v>212</v>
      </c>
      <c r="F592" s="125" t="s">
        <v>394</v>
      </c>
      <c r="G592" s="125" t="s">
        <v>395</v>
      </c>
      <c r="H592" s="125" t="s">
        <v>204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  <c r="X592" s="151">
        <v>4.2</v>
      </c>
      <c r="Y592" s="150">
        <v>342.81904761904764</v>
      </c>
    </row>
    <row r="593" spans="1:25">
      <c r="A593" s="125">
        <v>593</v>
      </c>
      <c r="B593" s="125">
        <v>593</v>
      </c>
      <c r="C593" s="125" t="s">
        <v>1089</v>
      </c>
      <c r="D593" s="125" t="s">
        <v>212</v>
      </c>
      <c r="E593" s="125" t="s">
        <v>212</v>
      </c>
      <c r="F593" s="125" t="s">
        <v>247</v>
      </c>
      <c r="G593" s="125" t="s">
        <v>248</v>
      </c>
      <c r="H593" s="125" t="s">
        <v>184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  <c r="X593" s="151">
        <v>4.2</v>
      </c>
      <c r="Y593" s="150">
        <v>437.63571428571424</v>
      </c>
    </row>
    <row r="594" spans="1:25">
      <c r="A594" s="125">
        <v>594</v>
      </c>
      <c r="B594" s="125">
        <v>594</v>
      </c>
      <c r="C594" s="125" t="s">
        <v>1090</v>
      </c>
      <c r="D594" s="125" t="s">
        <v>212</v>
      </c>
      <c r="E594" s="125" t="s">
        <v>212</v>
      </c>
      <c r="F594" s="125" t="s">
        <v>247</v>
      </c>
      <c r="G594" s="125" t="s">
        <v>248</v>
      </c>
      <c r="H594" s="125" t="s">
        <v>184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  <c r="X594" s="151">
        <v>4.2</v>
      </c>
      <c r="Y594" s="150">
        <v>199.92380952380952</v>
      </c>
    </row>
    <row r="595" spans="1:25">
      <c r="A595" s="125">
        <v>595</v>
      </c>
      <c r="B595" s="125">
        <v>595</v>
      </c>
      <c r="C595" s="125" t="s">
        <v>1091</v>
      </c>
      <c r="D595" s="125" t="s">
        <v>212</v>
      </c>
      <c r="E595" s="125" t="s">
        <v>212</v>
      </c>
      <c r="F595" s="125" t="s">
        <v>247</v>
      </c>
      <c r="G595" s="125" t="s">
        <v>248</v>
      </c>
      <c r="H595" s="125" t="s">
        <v>184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  <c r="X595" s="151">
        <v>4.2</v>
      </c>
      <c r="Y595" s="150">
        <v>166.46190476190475</v>
      </c>
    </row>
    <row r="596" spans="1:25">
      <c r="A596" s="125">
        <v>596</v>
      </c>
      <c r="B596" s="125">
        <v>596</v>
      </c>
      <c r="C596" s="125" t="s">
        <v>1092</v>
      </c>
      <c r="D596" s="125" t="s">
        <v>212</v>
      </c>
      <c r="E596" s="125" t="s">
        <v>212</v>
      </c>
      <c r="F596" s="125" t="s">
        <v>507</v>
      </c>
      <c r="G596" s="125" t="s">
        <v>508</v>
      </c>
      <c r="H596" s="125" t="s">
        <v>184</v>
      </c>
      <c r="I596" s="123">
        <v>38000</v>
      </c>
      <c r="J596" s="123">
        <v>38000</v>
      </c>
      <c r="K596" s="125" t="s">
        <v>190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  <c r="X596" s="151">
        <v>4.2</v>
      </c>
      <c r="Y596" s="150">
        <v>355.36666666666662</v>
      </c>
    </row>
    <row r="597" spans="1:25">
      <c r="A597" s="125">
        <v>597</v>
      </c>
      <c r="B597" s="125">
        <v>597</v>
      </c>
      <c r="C597" s="125" t="s">
        <v>1093</v>
      </c>
      <c r="D597" s="125" t="s">
        <v>207</v>
      </c>
      <c r="E597" s="125" t="s">
        <v>207</v>
      </c>
      <c r="F597" s="125" t="s">
        <v>1094</v>
      </c>
      <c r="G597" s="125" t="s">
        <v>1095</v>
      </c>
      <c r="H597" s="125" t="s">
        <v>184</v>
      </c>
      <c r="I597" s="123">
        <v>38000</v>
      </c>
      <c r="J597" s="123">
        <v>38000</v>
      </c>
      <c r="K597" s="125" t="s">
        <v>190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  <c r="X597" s="151">
        <v>4.2</v>
      </c>
      <c r="Y597" s="150">
        <v>355.36666666666662</v>
      </c>
    </row>
    <row r="598" spans="1:25">
      <c r="A598" s="125">
        <v>598</v>
      </c>
      <c r="B598" s="125">
        <v>598</v>
      </c>
      <c r="C598" s="125" t="s">
        <v>1096</v>
      </c>
      <c r="D598" s="125" t="s">
        <v>212</v>
      </c>
      <c r="E598" s="125" t="s">
        <v>212</v>
      </c>
      <c r="F598" s="125" t="s">
        <v>710</v>
      </c>
      <c r="G598" s="125" t="s">
        <v>711</v>
      </c>
      <c r="H598" s="125" t="s">
        <v>184</v>
      </c>
      <c r="I598" s="123">
        <v>38000</v>
      </c>
      <c r="J598" s="125" t="s">
        <v>190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  <c r="X598" s="151">
        <v>4.2</v>
      </c>
      <c r="Y598" s="150">
        <v>199.92380952380952</v>
      </c>
    </row>
    <row r="599" spans="1:25">
      <c r="A599" s="125">
        <v>599</v>
      </c>
      <c r="B599" s="125">
        <v>599</v>
      </c>
      <c r="C599" s="125" t="s">
        <v>1097</v>
      </c>
      <c r="D599" s="125" t="s">
        <v>212</v>
      </c>
      <c r="E599" s="125" t="s">
        <v>212</v>
      </c>
      <c r="F599" s="125" t="s">
        <v>710</v>
      </c>
      <c r="G599" s="125" t="s">
        <v>711</v>
      </c>
      <c r="H599" s="125" t="s">
        <v>184</v>
      </c>
      <c r="I599" s="123">
        <v>38000</v>
      </c>
      <c r="J599" s="125" t="s">
        <v>190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  <c r="X599" s="151">
        <v>4.2</v>
      </c>
      <c r="Y599" s="150">
        <v>116.26904761904763</v>
      </c>
    </row>
    <row r="600" spans="1:25">
      <c r="A600" s="125">
        <v>600</v>
      </c>
      <c r="B600" s="125">
        <v>600</v>
      </c>
      <c r="C600" s="125" t="s">
        <v>1098</v>
      </c>
      <c r="D600" s="125" t="s">
        <v>181</v>
      </c>
      <c r="E600" s="125" t="s">
        <v>181</v>
      </c>
      <c r="F600" s="125" t="s">
        <v>290</v>
      </c>
      <c r="G600" s="125" t="s">
        <v>291</v>
      </c>
      <c r="H600" s="125" t="s">
        <v>184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  <c r="X600" s="151">
        <v>4.2</v>
      </c>
      <c r="Y600" s="150">
        <v>133</v>
      </c>
    </row>
    <row r="601" spans="1:25">
      <c r="A601" s="125">
        <v>601</v>
      </c>
      <c r="B601" s="125">
        <v>601</v>
      </c>
      <c r="C601" s="125" t="s">
        <v>1099</v>
      </c>
      <c r="D601" s="125" t="s">
        <v>220</v>
      </c>
      <c r="E601" s="125" t="s">
        <v>220</v>
      </c>
      <c r="F601" s="125" t="s">
        <v>718</v>
      </c>
      <c r="G601" s="125" t="s">
        <v>719</v>
      </c>
      <c r="H601" s="125" t="s">
        <v>204</v>
      </c>
      <c r="I601" s="123">
        <v>110000</v>
      </c>
      <c r="J601" s="125" t="s">
        <v>190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  <c r="X601" s="151">
        <v>4.2</v>
      </c>
      <c r="Y601" s="150">
        <v>166.46190476190475</v>
      </c>
    </row>
    <row r="602" spans="1:25">
      <c r="A602" s="125">
        <v>602</v>
      </c>
      <c r="B602" s="125">
        <v>602</v>
      </c>
      <c r="C602" s="125" t="s">
        <v>1100</v>
      </c>
      <c r="D602" s="125" t="s">
        <v>220</v>
      </c>
      <c r="E602" s="125" t="s">
        <v>220</v>
      </c>
      <c r="F602" s="125" t="s">
        <v>411</v>
      </c>
      <c r="G602" s="125" t="s">
        <v>412</v>
      </c>
      <c r="H602" s="125" t="s">
        <v>184</v>
      </c>
      <c r="I602" s="123">
        <v>38000</v>
      </c>
      <c r="J602" s="125" t="s">
        <v>190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  <c r="X602" s="151">
        <v>4.2</v>
      </c>
      <c r="Y602" s="150">
        <v>319.06666666666661</v>
      </c>
    </row>
    <row r="603" spans="1:25">
      <c r="A603" s="125">
        <v>603</v>
      </c>
      <c r="B603" s="125">
        <v>603</v>
      </c>
      <c r="C603" s="125" t="s">
        <v>1101</v>
      </c>
      <c r="D603" s="125" t="s">
        <v>220</v>
      </c>
      <c r="E603" s="125" t="s">
        <v>220</v>
      </c>
      <c r="F603" s="125" t="s">
        <v>411</v>
      </c>
      <c r="G603" s="125" t="s">
        <v>412</v>
      </c>
      <c r="H603" s="125" t="s">
        <v>184</v>
      </c>
      <c r="I603" s="123">
        <v>38000</v>
      </c>
      <c r="J603" s="125" t="s">
        <v>190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  <c r="X603" s="151">
        <v>4.2</v>
      </c>
      <c r="Y603" s="150">
        <v>216.6547619047619</v>
      </c>
    </row>
    <row r="604" spans="1:25">
      <c r="A604" s="125">
        <v>604</v>
      </c>
      <c r="B604" s="125">
        <v>604</v>
      </c>
      <c r="C604" s="125" t="s">
        <v>1102</v>
      </c>
      <c r="D604" s="125" t="s">
        <v>220</v>
      </c>
      <c r="E604" s="125" t="s">
        <v>220</v>
      </c>
      <c r="F604" s="125" t="s">
        <v>729</v>
      </c>
      <c r="G604" s="125" t="s">
        <v>730</v>
      </c>
      <c r="H604" s="125" t="s">
        <v>184</v>
      </c>
      <c r="I604" s="123">
        <v>38000</v>
      </c>
      <c r="J604" s="125" t="s">
        <v>190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  <c r="X604" s="151">
        <v>4.2</v>
      </c>
      <c r="Y604" s="150">
        <v>216.6547619047619</v>
      </c>
    </row>
    <row r="605" spans="1:25">
      <c r="A605" s="125">
        <v>605</v>
      </c>
      <c r="B605" s="125">
        <v>605</v>
      </c>
      <c r="C605" s="125" t="s">
        <v>1103</v>
      </c>
      <c r="D605" s="125" t="s">
        <v>220</v>
      </c>
      <c r="E605" s="125" t="s">
        <v>220</v>
      </c>
      <c r="F605" s="125" t="s">
        <v>729</v>
      </c>
      <c r="G605" s="125" t="s">
        <v>730</v>
      </c>
      <c r="H605" s="125" t="s">
        <v>184</v>
      </c>
      <c r="I605" s="123">
        <v>38000</v>
      </c>
      <c r="J605" s="125" t="s">
        <v>190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  <c r="X605" s="151">
        <v>4.2</v>
      </c>
      <c r="Y605" s="150">
        <v>166.46190476190475</v>
      </c>
    </row>
    <row r="606" spans="1:25">
      <c r="A606" s="125">
        <v>606</v>
      </c>
      <c r="B606" s="125">
        <v>606</v>
      </c>
      <c r="C606" s="125" t="s">
        <v>1104</v>
      </c>
      <c r="D606" s="125" t="s">
        <v>220</v>
      </c>
      <c r="E606" s="125" t="s">
        <v>220</v>
      </c>
      <c r="F606" s="125" t="s">
        <v>729</v>
      </c>
      <c r="G606" s="125" t="s">
        <v>730</v>
      </c>
      <c r="H606" s="125" t="s">
        <v>184</v>
      </c>
      <c r="I606" s="123">
        <v>38000</v>
      </c>
      <c r="J606" s="125" t="s">
        <v>190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  <c r="X606" s="151">
        <v>4.2</v>
      </c>
      <c r="Y606" s="150">
        <v>133</v>
      </c>
    </row>
    <row r="607" spans="1:25">
      <c r="A607" s="125">
        <v>607</v>
      </c>
      <c r="B607" s="125">
        <v>607</v>
      </c>
      <c r="C607" s="125" t="s">
        <v>1105</v>
      </c>
      <c r="D607" s="125" t="s">
        <v>220</v>
      </c>
      <c r="E607" s="125" t="s">
        <v>220</v>
      </c>
      <c r="F607" s="125" t="s">
        <v>729</v>
      </c>
      <c r="G607" s="125" t="s">
        <v>730</v>
      </c>
      <c r="H607" s="125" t="s">
        <v>184</v>
      </c>
      <c r="I607" s="123">
        <v>38000</v>
      </c>
      <c r="J607" s="125" t="s">
        <v>190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  <c r="X607" s="151">
        <v>4.2</v>
      </c>
      <c r="Y607" s="150">
        <v>149.73095238095235</v>
      </c>
    </row>
    <row r="608" spans="1:25">
      <c r="A608" s="125">
        <v>608</v>
      </c>
      <c r="B608" s="125">
        <v>608</v>
      </c>
      <c r="C608" s="125" t="s">
        <v>1106</v>
      </c>
      <c r="D608" s="125" t="s">
        <v>220</v>
      </c>
      <c r="E608" s="125" t="s">
        <v>220</v>
      </c>
      <c r="F608" s="125" t="s">
        <v>850</v>
      </c>
      <c r="G608" s="125" t="s">
        <v>851</v>
      </c>
      <c r="H608" s="125" t="s">
        <v>204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  <c r="X608" s="151">
        <v>4.2</v>
      </c>
      <c r="Y608" s="150">
        <v>199.92380952380952</v>
      </c>
    </row>
    <row r="609" spans="1:25">
      <c r="A609" s="125">
        <v>609</v>
      </c>
      <c r="B609" s="125">
        <v>609</v>
      </c>
      <c r="C609" s="125" t="s">
        <v>1107</v>
      </c>
      <c r="D609" s="125" t="s">
        <v>455</v>
      </c>
      <c r="E609" s="125" t="s">
        <v>455</v>
      </c>
      <c r="F609" s="125" t="s">
        <v>936</v>
      </c>
      <c r="G609" s="125" t="s">
        <v>937</v>
      </c>
      <c r="H609" s="125" t="s">
        <v>204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  <c r="X609" s="151">
        <v>4.2</v>
      </c>
      <c r="Y609" s="150">
        <v>319.06666666666661</v>
      </c>
    </row>
    <row r="610" spans="1:25">
      <c r="A610" s="125">
        <v>610</v>
      </c>
      <c r="B610" s="125">
        <v>610</v>
      </c>
      <c r="C610" s="125" t="s">
        <v>1108</v>
      </c>
      <c r="D610" s="125" t="s">
        <v>494</v>
      </c>
      <c r="E610" s="125" t="s">
        <v>494</v>
      </c>
      <c r="F610" s="125" t="s">
        <v>1109</v>
      </c>
      <c r="G610" s="125" t="s">
        <v>1110</v>
      </c>
      <c r="H610" s="125" t="s">
        <v>184</v>
      </c>
      <c r="I610" s="123">
        <v>38000</v>
      </c>
      <c r="J610" s="123">
        <v>38000</v>
      </c>
      <c r="K610" s="125" t="s">
        <v>190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  <c r="X610" s="151">
        <v>4.2</v>
      </c>
      <c r="Y610" s="150">
        <v>319.06666666666661</v>
      </c>
    </row>
    <row r="611" spans="1:25">
      <c r="A611" s="125">
        <v>611</v>
      </c>
      <c r="B611" s="125">
        <v>611</v>
      </c>
      <c r="C611" s="125" t="s">
        <v>1111</v>
      </c>
      <c r="D611" s="125" t="s">
        <v>780</v>
      </c>
      <c r="E611" s="125" t="s">
        <v>780</v>
      </c>
      <c r="F611" s="125" t="s">
        <v>1112</v>
      </c>
      <c r="G611" s="125" t="s">
        <v>1113</v>
      </c>
      <c r="H611" s="125" t="s">
        <v>184</v>
      </c>
      <c r="I611" s="123">
        <v>38000</v>
      </c>
      <c r="J611" s="123">
        <v>38000</v>
      </c>
      <c r="K611" s="125" t="s">
        <v>190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  <c r="X611" s="151">
        <v>4.2</v>
      </c>
      <c r="Y611" s="150">
        <v>330.2714285714286</v>
      </c>
    </row>
    <row r="612" spans="1:25">
      <c r="A612" s="125">
        <v>612</v>
      </c>
      <c r="B612" s="125">
        <v>612</v>
      </c>
      <c r="C612" s="125" t="s">
        <v>1114</v>
      </c>
      <c r="D612" s="125" t="s">
        <v>780</v>
      </c>
      <c r="E612" s="125" t="s">
        <v>780</v>
      </c>
      <c r="F612" s="125" t="s">
        <v>1112</v>
      </c>
      <c r="G612" s="125" t="s">
        <v>1113</v>
      </c>
      <c r="H612" s="125" t="s">
        <v>184</v>
      </c>
      <c r="I612" s="123">
        <v>38000</v>
      </c>
      <c r="J612" s="123">
        <v>38000</v>
      </c>
      <c r="K612" s="125" t="s">
        <v>190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  <c r="X612" s="151">
        <v>4.2</v>
      </c>
      <c r="Y612" s="150">
        <v>166.46190476190475</v>
      </c>
    </row>
    <row r="613" spans="1:25">
      <c r="A613" s="125">
        <v>613</v>
      </c>
      <c r="B613" s="125">
        <v>613</v>
      </c>
      <c r="C613" s="125" t="s">
        <v>1115</v>
      </c>
      <c r="D613" s="125" t="s">
        <v>415</v>
      </c>
      <c r="E613" s="125" t="s">
        <v>415</v>
      </c>
      <c r="F613" s="125" t="s">
        <v>416</v>
      </c>
      <c r="G613" s="125" t="s">
        <v>417</v>
      </c>
      <c r="H613" s="125" t="s">
        <v>184</v>
      </c>
      <c r="I613" s="123">
        <v>38000</v>
      </c>
      <c r="J613" s="123">
        <v>38000</v>
      </c>
      <c r="K613" s="125" t="s">
        <v>190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  <c r="X613" s="151">
        <v>4.2</v>
      </c>
      <c r="Y613" s="150">
        <v>149.73095238095235</v>
      </c>
    </row>
    <row r="614" spans="1:25">
      <c r="A614" s="125">
        <v>614</v>
      </c>
      <c r="B614" s="125">
        <v>614</v>
      </c>
      <c r="C614" s="125" t="s">
        <v>1116</v>
      </c>
      <c r="D614" s="125" t="s">
        <v>415</v>
      </c>
      <c r="E614" s="125" t="s">
        <v>415</v>
      </c>
      <c r="F614" s="125" t="s">
        <v>416</v>
      </c>
      <c r="G614" s="125" t="s">
        <v>417</v>
      </c>
      <c r="H614" s="125" t="s">
        <v>184</v>
      </c>
      <c r="I614" s="123">
        <v>38000</v>
      </c>
      <c r="J614" s="123">
        <v>38000</v>
      </c>
      <c r="K614" s="125" t="s">
        <v>190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  <c r="X614" s="151">
        <v>4.2</v>
      </c>
      <c r="Y614" s="150">
        <v>216.6547619047619</v>
      </c>
    </row>
    <row r="615" spans="1:25">
      <c r="A615" s="125">
        <v>615</v>
      </c>
      <c r="B615" s="125">
        <v>615</v>
      </c>
      <c r="C615" s="125" t="s">
        <v>1117</v>
      </c>
      <c r="D615" s="125" t="s">
        <v>415</v>
      </c>
      <c r="E615" s="125" t="s">
        <v>415</v>
      </c>
      <c r="F615" s="125" t="s">
        <v>1118</v>
      </c>
      <c r="G615" s="125" t="s">
        <v>1119</v>
      </c>
      <c r="H615" s="125" t="s">
        <v>184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  <c r="X615" s="151">
        <v>4.2</v>
      </c>
      <c r="Y615" s="150">
        <v>199.92380952380952</v>
      </c>
    </row>
    <row r="616" spans="1:25">
      <c r="A616" s="125">
        <v>616</v>
      </c>
      <c r="B616" s="125">
        <v>616</v>
      </c>
      <c r="C616" s="125" t="s">
        <v>1120</v>
      </c>
      <c r="D616" s="125" t="s">
        <v>192</v>
      </c>
      <c r="E616" s="125" t="s">
        <v>192</v>
      </c>
      <c r="F616" s="125" t="s">
        <v>420</v>
      </c>
      <c r="G616" s="125" t="s">
        <v>421</v>
      </c>
      <c r="H616" s="125" t="s">
        <v>184</v>
      </c>
      <c r="I616" s="123">
        <v>38000</v>
      </c>
      <c r="J616" s="123">
        <v>38000</v>
      </c>
      <c r="K616" s="125" t="s">
        <v>190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  <c r="X616" s="151">
        <v>4.2</v>
      </c>
      <c r="Y616" s="150">
        <v>317.72380952380951</v>
      </c>
    </row>
    <row r="617" spans="1:25">
      <c r="A617" s="125">
        <v>617</v>
      </c>
      <c r="B617" s="125">
        <v>617</v>
      </c>
      <c r="C617" s="125" t="s">
        <v>1121</v>
      </c>
      <c r="D617" s="125" t="s">
        <v>192</v>
      </c>
      <c r="E617" s="125" t="s">
        <v>192</v>
      </c>
      <c r="F617" s="125" t="s">
        <v>420</v>
      </c>
      <c r="G617" s="125" t="s">
        <v>421</v>
      </c>
      <c r="H617" s="125" t="s">
        <v>184</v>
      </c>
      <c r="I617" s="123">
        <v>38000</v>
      </c>
      <c r="J617" s="123">
        <v>38000</v>
      </c>
      <c r="K617" s="125" t="s">
        <v>190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  <c r="X617" s="151">
        <v>4.2</v>
      </c>
      <c r="Y617" s="150">
        <v>183.19285714285712</v>
      </c>
    </row>
    <row r="618" spans="1:25">
      <c r="A618" s="125">
        <v>618</v>
      </c>
      <c r="B618" s="125">
        <v>618</v>
      </c>
      <c r="C618" s="125" t="s">
        <v>1122</v>
      </c>
      <c r="D618" s="125" t="s">
        <v>192</v>
      </c>
      <c r="E618" s="125" t="s">
        <v>192</v>
      </c>
      <c r="F618" s="125" t="s">
        <v>373</v>
      </c>
      <c r="G618" s="125" t="s">
        <v>374</v>
      </c>
      <c r="H618" s="125" t="s">
        <v>204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  <c r="X618" s="151">
        <v>4.2</v>
      </c>
      <c r="Y618" s="150">
        <v>367.91428571428571</v>
      </c>
    </row>
    <row r="619" spans="1:25">
      <c r="A619" s="125">
        <v>619</v>
      </c>
      <c r="B619" s="125">
        <v>619</v>
      </c>
      <c r="C619" s="125" t="s">
        <v>1123</v>
      </c>
      <c r="D619" s="125" t="s">
        <v>356</v>
      </c>
      <c r="E619" s="125" t="s">
        <v>356</v>
      </c>
      <c r="F619" s="125" t="s">
        <v>1124</v>
      </c>
      <c r="G619" s="125" t="s">
        <v>1125</v>
      </c>
      <c r="H619" s="125" t="s">
        <v>204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  <c r="X619" s="151">
        <v>4.2</v>
      </c>
      <c r="Y619" s="150">
        <v>487.82619047619045</v>
      </c>
    </row>
    <row r="620" spans="1:25">
      <c r="A620" s="125">
        <v>620</v>
      </c>
      <c r="B620" s="125">
        <v>620</v>
      </c>
      <c r="C620" s="125" t="s">
        <v>1126</v>
      </c>
      <c r="D620" s="125" t="s">
        <v>239</v>
      </c>
      <c r="E620" s="125" t="s">
        <v>239</v>
      </c>
      <c r="F620" s="125" t="s">
        <v>342</v>
      </c>
      <c r="G620" s="125" t="s">
        <v>343</v>
      </c>
      <c r="H620" s="125" t="s">
        <v>184</v>
      </c>
      <c r="I620" s="123">
        <v>38000</v>
      </c>
      <c r="J620" s="123">
        <v>38000</v>
      </c>
      <c r="K620" s="125" t="s">
        <v>190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  <c r="X620" s="151">
        <v>4.2</v>
      </c>
      <c r="Y620" s="150">
        <v>450.18333333333334</v>
      </c>
    </row>
    <row r="621" spans="1:25">
      <c r="A621" s="125">
        <v>621</v>
      </c>
      <c r="B621" s="125">
        <v>621</v>
      </c>
      <c r="C621" s="125" t="s">
        <v>1127</v>
      </c>
      <c r="D621" s="125" t="s">
        <v>239</v>
      </c>
      <c r="E621" s="125" t="s">
        <v>239</v>
      </c>
      <c r="F621" s="125" t="s">
        <v>342</v>
      </c>
      <c r="G621" s="125" t="s">
        <v>343</v>
      </c>
      <c r="H621" s="125" t="s">
        <v>184</v>
      </c>
      <c r="I621" s="123">
        <v>38000</v>
      </c>
      <c r="J621" s="123">
        <v>38000</v>
      </c>
      <c r="K621" s="125" t="s">
        <v>190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  <c r="X621" s="151">
        <v>4.2</v>
      </c>
      <c r="Y621" s="150">
        <v>330.2714285714286</v>
      </c>
    </row>
    <row r="622" spans="1:25">
      <c r="A622" s="125">
        <v>622</v>
      </c>
      <c r="B622" s="125">
        <v>622</v>
      </c>
      <c r="C622" s="125" t="s">
        <v>1128</v>
      </c>
      <c r="D622" s="125" t="s">
        <v>192</v>
      </c>
      <c r="E622" s="125" t="s">
        <v>192</v>
      </c>
      <c r="F622" s="125" t="s">
        <v>1129</v>
      </c>
      <c r="G622" s="125" t="s">
        <v>1130</v>
      </c>
      <c r="H622" s="125" t="s">
        <v>184</v>
      </c>
      <c r="I622" s="123">
        <v>38000</v>
      </c>
      <c r="J622" s="125" t="s">
        <v>190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  <c r="X622" s="151">
        <v>4.2</v>
      </c>
      <c r="Y622" s="150">
        <v>317.72380952380951</v>
      </c>
    </row>
    <row r="623" spans="1:25">
      <c r="A623" s="125">
        <v>623</v>
      </c>
      <c r="B623" s="125">
        <v>623</v>
      </c>
      <c r="C623" s="125" t="s">
        <v>1131</v>
      </c>
      <c r="D623" s="125" t="s">
        <v>192</v>
      </c>
      <c r="E623" s="125" t="s">
        <v>192</v>
      </c>
      <c r="F623" s="125" t="s">
        <v>751</v>
      </c>
      <c r="G623" s="125" t="s">
        <v>752</v>
      </c>
      <c r="H623" s="125" t="s">
        <v>204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  <c r="X623" s="151">
        <v>4.2</v>
      </c>
      <c r="Y623" s="150">
        <v>116.26904761904763</v>
      </c>
    </row>
    <row r="624" spans="1:25">
      <c r="A624" s="125">
        <v>624</v>
      </c>
      <c r="B624" s="125">
        <v>624</v>
      </c>
      <c r="C624" s="125" t="s">
        <v>1132</v>
      </c>
      <c r="D624" s="125" t="s">
        <v>187</v>
      </c>
      <c r="E624" s="125" t="s">
        <v>187</v>
      </c>
      <c r="F624" s="125" t="s">
        <v>445</v>
      </c>
      <c r="G624" s="125" t="s">
        <v>446</v>
      </c>
      <c r="H624" s="125" t="s">
        <v>204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  <c r="X624" s="151">
        <v>4.2</v>
      </c>
      <c r="Y624" s="150">
        <v>399.99285714285708</v>
      </c>
    </row>
    <row r="625" spans="1:25">
      <c r="A625" s="125">
        <v>625</v>
      </c>
      <c r="B625" s="125">
        <v>625</v>
      </c>
      <c r="C625" s="125" t="s">
        <v>1133</v>
      </c>
      <c r="D625" s="125" t="s">
        <v>187</v>
      </c>
      <c r="E625" s="125" t="s">
        <v>187</v>
      </c>
      <c r="F625" s="125" t="s">
        <v>445</v>
      </c>
      <c r="G625" s="125" t="s">
        <v>446</v>
      </c>
      <c r="H625" s="125" t="s">
        <v>204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  <c r="X625" s="151">
        <v>4.2</v>
      </c>
      <c r="Y625" s="150">
        <v>374.89761904761906</v>
      </c>
    </row>
    <row r="626" spans="1:25">
      <c r="A626" s="125">
        <v>626</v>
      </c>
      <c r="B626" s="125">
        <v>626</v>
      </c>
      <c r="C626" s="125" t="s">
        <v>1134</v>
      </c>
      <c r="D626" s="125" t="s">
        <v>455</v>
      </c>
      <c r="E626" s="125" t="s">
        <v>455</v>
      </c>
      <c r="F626" s="125" t="s">
        <v>1135</v>
      </c>
      <c r="G626" s="125" t="s">
        <v>1136</v>
      </c>
      <c r="H626" s="125" t="s">
        <v>184</v>
      </c>
      <c r="I626" s="123">
        <v>38000</v>
      </c>
      <c r="J626" s="123">
        <v>38000</v>
      </c>
      <c r="K626" s="125" t="s">
        <v>190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  <c r="X626" s="151">
        <v>4.2</v>
      </c>
      <c r="Y626" s="150">
        <v>319.06666666666661</v>
      </c>
    </row>
    <row r="627" spans="1:25">
      <c r="A627" s="125">
        <v>627</v>
      </c>
      <c r="B627" s="125">
        <v>627</v>
      </c>
      <c r="C627" s="125" t="s">
        <v>1137</v>
      </c>
      <c r="D627" s="125" t="s">
        <v>455</v>
      </c>
      <c r="E627" s="125" t="s">
        <v>455</v>
      </c>
      <c r="F627" s="125" t="s">
        <v>462</v>
      </c>
      <c r="G627" s="125" t="s">
        <v>463</v>
      </c>
      <c r="H627" s="125" t="s">
        <v>204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  <c r="X627" s="151">
        <v>4.2</v>
      </c>
      <c r="Y627" s="150">
        <v>183.19285714285712</v>
      </c>
    </row>
    <row r="628" spans="1:25">
      <c r="A628" s="125">
        <v>628</v>
      </c>
      <c r="B628" s="125">
        <v>628</v>
      </c>
      <c r="C628" s="125" t="s">
        <v>1138</v>
      </c>
      <c r="D628" s="125" t="s">
        <v>220</v>
      </c>
      <c r="E628" s="125" t="s">
        <v>220</v>
      </c>
      <c r="F628" s="125" t="s">
        <v>781</v>
      </c>
      <c r="G628" s="125" t="s">
        <v>782</v>
      </c>
      <c r="H628" s="125" t="s">
        <v>184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  <c r="X628" s="151">
        <v>4.2</v>
      </c>
      <c r="Y628" s="150">
        <v>475.27857142857147</v>
      </c>
    </row>
    <row r="629" spans="1:25">
      <c r="A629" s="125">
        <v>629</v>
      </c>
      <c r="B629" s="125">
        <v>629</v>
      </c>
      <c r="C629" s="125" t="s">
        <v>1139</v>
      </c>
      <c r="D629" s="125" t="s">
        <v>220</v>
      </c>
      <c r="E629" s="125" t="s">
        <v>220</v>
      </c>
      <c r="F629" s="125" t="s">
        <v>781</v>
      </c>
      <c r="G629" s="125" t="s">
        <v>782</v>
      </c>
      <c r="H629" s="125" t="s">
        <v>184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  <c r="X629" s="151">
        <v>4.2</v>
      </c>
      <c r="Y629" s="150">
        <v>166.46190476190475</v>
      </c>
    </row>
    <row r="630" spans="1:25">
      <c r="A630" s="125">
        <v>630</v>
      </c>
      <c r="B630" s="125">
        <v>630</v>
      </c>
      <c r="C630" s="125" t="s">
        <v>1140</v>
      </c>
      <c r="D630" s="125" t="s">
        <v>780</v>
      </c>
      <c r="E630" s="125" t="s">
        <v>780</v>
      </c>
      <c r="F630" s="125" t="s">
        <v>1141</v>
      </c>
      <c r="G630" s="125" t="s">
        <v>1142</v>
      </c>
      <c r="H630" s="125" t="s">
        <v>184</v>
      </c>
      <c r="I630" s="123">
        <v>38000</v>
      </c>
      <c r="J630" s="123">
        <v>38000</v>
      </c>
      <c r="K630" s="125" t="s">
        <v>190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  <c r="X630" s="151">
        <v>4.2</v>
      </c>
      <c r="Y630" s="150">
        <v>183.19285714285712</v>
      </c>
    </row>
    <row r="631" spans="1:25">
      <c r="A631" s="125">
        <v>631</v>
      </c>
      <c r="B631" s="125">
        <v>631</v>
      </c>
      <c r="C631" s="125" t="s">
        <v>1143</v>
      </c>
      <c r="D631" s="125" t="s">
        <v>202</v>
      </c>
      <c r="E631" s="125" t="s">
        <v>202</v>
      </c>
      <c r="F631" s="125" t="s">
        <v>304</v>
      </c>
      <c r="G631" s="125" t="s">
        <v>305</v>
      </c>
      <c r="H631" s="125" t="s">
        <v>184</v>
      </c>
      <c r="I631" s="123">
        <v>38000</v>
      </c>
      <c r="J631" s="123">
        <v>38000</v>
      </c>
      <c r="K631" s="125" t="s">
        <v>190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  <c r="X631" s="151">
        <v>4.2</v>
      </c>
      <c r="Y631" s="150">
        <v>216.6547619047619</v>
      </c>
    </row>
    <row r="632" spans="1:25">
      <c r="A632" s="125">
        <v>632</v>
      </c>
      <c r="B632" s="125">
        <v>632</v>
      </c>
      <c r="C632" s="125" t="s">
        <v>1144</v>
      </c>
      <c r="D632" s="125" t="s">
        <v>455</v>
      </c>
      <c r="E632" s="125" t="s">
        <v>455</v>
      </c>
      <c r="F632" s="125" t="s">
        <v>1145</v>
      </c>
      <c r="G632" s="125" t="s">
        <v>1146</v>
      </c>
      <c r="H632" s="125" t="s">
        <v>184</v>
      </c>
      <c r="I632" s="123">
        <v>38000</v>
      </c>
      <c r="J632" s="123">
        <v>38000</v>
      </c>
      <c r="K632" s="125" t="s">
        <v>190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  <c r="X632" s="151">
        <v>4.2</v>
      </c>
      <c r="Y632" s="150">
        <v>380.46190476190475</v>
      </c>
    </row>
    <row r="633" spans="1:25">
      <c r="A633" s="125">
        <v>633</v>
      </c>
      <c r="B633" s="125">
        <v>633</v>
      </c>
      <c r="C633" s="125" t="s">
        <v>1147</v>
      </c>
      <c r="D633" s="125" t="s">
        <v>415</v>
      </c>
      <c r="E633" s="125" t="s">
        <v>415</v>
      </c>
      <c r="F633" s="125" t="s">
        <v>1148</v>
      </c>
      <c r="G633" s="125" t="s">
        <v>1149</v>
      </c>
      <c r="H633" s="125" t="s">
        <v>184</v>
      </c>
      <c r="I633" s="123">
        <v>38000</v>
      </c>
      <c r="J633" s="125" t="s">
        <v>190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  <c r="X633" s="151">
        <v>4.2</v>
      </c>
      <c r="Y633" s="150">
        <v>133</v>
      </c>
    </row>
    <row r="634" spans="1:25">
      <c r="A634" s="125">
        <v>634</v>
      </c>
      <c r="B634" s="125">
        <v>634</v>
      </c>
      <c r="C634" s="125" t="s">
        <v>1150</v>
      </c>
      <c r="D634" s="125" t="s">
        <v>385</v>
      </c>
      <c r="E634" s="125" t="s">
        <v>385</v>
      </c>
      <c r="F634" s="125" t="s">
        <v>1151</v>
      </c>
      <c r="G634" s="125" t="s">
        <v>1152</v>
      </c>
      <c r="H634" s="125" t="s">
        <v>184</v>
      </c>
      <c r="I634" s="123">
        <v>38000</v>
      </c>
      <c r="J634" s="125" t="s">
        <v>190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  <c r="X634" s="151">
        <v>4.2</v>
      </c>
      <c r="Y634" s="150">
        <v>133</v>
      </c>
    </row>
    <row r="635" spans="1:25">
      <c r="A635" s="125">
        <v>635</v>
      </c>
      <c r="B635" s="125">
        <v>635</v>
      </c>
      <c r="C635" s="125" t="s">
        <v>1153</v>
      </c>
      <c r="D635" s="125" t="s">
        <v>887</v>
      </c>
      <c r="E635" s="125" t="s">
        <v>887</v>
      </c>
      <c r="F635" s="125" t="s">
        <v>1154</v>
      </c>
      <c r="G635" s="125" t="s">
        <v>1155</v>
      </c>
      <c r="H635" s="125" t="s">
        <v>184</v>
      </c>
      <c r="I635" s="123">
        <v>38000</v>
      </c>
      <c r="J635" s="123">
        <v>38000</v>
      </c>
      <c r="K635" s="125" t="s">
        <v>190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  <c r="X635" s="151">
        <v>4.2</v>
      </c>
      <c r="Y635" s="150">
        <v>330.2714285714286</v>
      </c>
    </row>
    <row r="636" spans="1:25">
      <c r="A636" s="125">
        <v>636</v>
      </c>
      <c r="B636" s="125">
        <v>636</v>
      </c>
      <c r="C636" s="125" t="s">
        <v>1156</v>
      </c>
      <c r="D636" s="125" t="s">
        <v>220</v>
      </c>
      <c r="E636" s="125" t="s">
        <v>220</v>
      </c>
      <c r="F636" s="125" t="s">
        <v>718</v>
      </c>
      <c r="G636" s="125" t="s">
        <v>719</v>
      </c>
      <c r="H636" s="125" t="s">
        <v>204</v>
      </c>
      <c r="I636" s="123">
        <v>110000</v>
      </c>
      <c r="J636" s="125" t="s">
        <v>190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  <c r="X636" s="151">
        <v>4.2</v>
      </c>
      <c r="Y636" s="150">
        <v>355.36666666666662</v>
      </c>
    </row>
    <row r="637" spans="1:25">
      <c r="A637" s="125">
        <v>637</v>
      </c>
      <c r="B637" s="125">
        <v>637</v>
      </c>
      <c r="C637" s="125" t="s">
        <v>1157</v>
      </c>
      <c r="D637" s="125" t="s">
        <v>780</v>
      </c>
      <c r="E637" s="125" t="s">
        <v>780</v>
      </c>
      <c r="F637" s="125" t="s">
        <v>1112</v>
      </c>
      <c r="G637" s="125" t="s">
        <v>1113</v>
      </c>
      <c r="H637" s="125" t="s">
        <v>184</v>
      </c>
      <c r="I637" s="123">
        <v>38000</v>
      </c>
      <c r="J637" s="123">
        <v>38000</v>
      </c>
      <c r="K637" s="125" t="s">
        <v>190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  <c r="X637" s="151">
        <v>4.2</v>
      </c>
      <c r="Y637" s="150">
        <v>450.18333333333334</v>
      </c>
    </row>
    <row r="638" spans="1:25">
      <c r="A638" s="125">
        <v>638</v>
      </c>
      <c r="B638" s="125">
        <v>638</v>
      </c>
      <c r="C638" s="125" t="s">
        <v>1158</v>
      </c>
      <c r="D638" s="125" t="s">
        <v>780</v>
      </c>
      <c r="E638" s="125" t="s">
        <v>780</v>
      </c>
      <c r="F638" s="125" t="s">
        <v>781</v>
      </c>
      <c r="G638" s="125" t="s">
        <v>782</v>
      </c>
      <c r="H638" s="125" t="s">
        <v>184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  <c r="X638" s="151">
        <v>4.2</v>
      </c>
      <c r="Y638" s="150">
        <v>317.72380952380951</v>
      </c>
    </row>
    <row r="639" spans="1:25">
      <c r="A639" s="125">
        <v>639</v>
      </c>
      <c r="B639" s="125">
        <v>639</v>
      </c>
      <c r="C639" s="125" t="s">
        <v>1159</v>
      </c>
      <c r="D639" s="125" t="s">
        <v>220</v>
      </c>
      <c r="E639" s="125" t="s">
        <v>220</v>
      </c>
      <c r="F639" s="125" t="s">
        <v>230</v>
      </c>
      <c r="G639" s="125" t="s">
        <v>231</v>
      </c>
      <c r="H639" s="125" t="s">
        <v>184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  <c r="X639" s="151">
        <v>4.2</v>
      </c>
      <c r="Y639" s="150">
        <v>317.72380952380951</v>
      </c>
    </row>
    <row r="640" spans="1:25">
      <c r="A640" s="125">
        <v>640</v>
      </c>
      <c r="B640" s="125">
        <v>640</v>
      </c>
      <c r="C640" s="125" t="s">
        <v>1160</v>
      </c>
      <c r="D640" s="125" t="s">
        <v>220</v>
      </c>
      <c r="E640" s="125" t="s">
        <v>220</v>
      </c>
      <c r="F640" s="125" t="s">
        <v>230</v>
      </c>
      <c r="G640" s="125" t="s">
        <v>231</v>
      </c>
      <c r="H640" s="125" t="s">
        <v>184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  <c r="X640" s="151">
        <v>4.2</v>
      </c>
      <c r="Y640" s="150">
        <v>317.72380952380951</v>
      </c>
    </row>
    <row r="641" spans="1:25">
      <c r="A641" s="125">
        <v>641</v>
      </c>
      <c r="B641" s="125">
        <v>641</v>
      </c>
      <c r="C641" s="125" t="s">
        <v>1161</v>
      </c>
      <c r="D641" s="125" t="s">
        <v>220</v>
      </c>
      <c r="E641" s="125" t="s">
        <v>220</v>
      </c>
      <c r="F641" s="125" t="s">
        <v>1162</v>
      </c>
      <c r="G641" s="125" t="s">
        <v>1163</v>
      </c>
      <c r="H641" s="125" t="s">
        <v>204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  <c r="X641" s="151">
        <v>4.2</v>
      </c>
      <c r="Y641" s="150">
        <v>317.72380952380951</v>
      </c>
    </row>
    <row r="642" spans="1:25">
      <c r="A642" s="125">
        <v>642</v>
      </c>
      <c r="B642" s="125">
        <v>642</v>
      </c>
      <c r="C642" s="125" t="s">
        <v>1164</v>
      </c>
      <c r="D642" s="125" t="s">
        <v>455</v>
      </c>
      <c r="E642" s="125" t="s">
        <v>455</v>
      </c>
      <c r="F642" s="125" t="s">
        <v>774</v>
      </c>
      <c r="G642" s="125" t="s">
        <v>775</v>
      </c>
      <c r="H642" s="125" t="s">
        <v>184</v>
      </c>
      <c r="I642" s="123">
        <v>38000</v>
      </c>
      <c r="J642" s="125" t="s">
        <v>190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  <c r="X642" s="151">
        <v>4.2</v>
      </c>
      <c r="Y642" s="150">
        <v>437.63571428571424</v>
      </c>
    </row>
    <row r="643" spans="1:25">
      <c r="A643" s="125">
        <v>643</v>
      </c>
      <c r="B643" s="125">
        <v>643</v>
      </c>
      <c r="C643" s="125" t="s">
        <v>1165</v>
      </c>
      <c r="D643" s="125" t="s">
        <v>494</v>
      </c>
      <c r="E643" s="125" t="s">
        <v>494</v>
      </c>
      <c r="F643" s="125" t="s">
        <v>1166</v>
      </c>
      <c r="G643" s="125" t="s">
        <v>1167</v>
      </c>
      <c r="H643" s="125" t="s">
        <v>184</v>
      </c>
      <c r="I643" s="123">
        <v>38000</v>
      </c>
      <c r="J643" s="123">
        <v>38000</v>
      </c>
      <c r="K643" s="125" t="s">
        <v>190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  <c r="X643" s="151">
        <v>4.2</v>
      </c>
      <c r="Y643" s="150">
        <v>166.46190476190475</v>
      </c>
    </row>
    <row r="644" spans="1:25">
      <c r="A644" s="125">
        <v>644</v>
      </c>
      <c r="B644" s="125">
        <v>644</v>
      </c>
      <c r="C644" s="125" t="s">
        <v>1168</v>
      </c>
      <c r="D644" s="125" t="s">
        <v>212</v>
      </c>
      <c r="E644" s="125" t="s">
        <v>212</v>
      </c>
      <c r="F644" s="125" t="s">
        <v>496</v>
      </c>
      <c r="G644" s="125" t="s">
        <v>497</v>
      </c>
      <c r="H644" s="125" t="s">
        <v>184</v>
      </c>
      <c r="I644" s="123">
        <v>38000</v>
      </c>
      <c r="J644" s="123">
        <v>38000</v>
      </c>
      <c r="K644" s="125" t="s">
        <v>190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  <c r="X644" s="151">
        <v>4.2</v>
      </c>
      <c r="Y644" s="150">
        <v>133</v>
      </c>
    </row>
    <row r="645" spans="1:25">
      <c r="A645" s="125">
        <v>645</v>
      </c>
      <c r="B645" s="125">
        <v>645</v>
      </c>
      <c r="C645" s="125" t="s">
        <v>1169</v>
      </c>
      <c r="D645" s="125" t="s">
        <v>212</v>
      </c>
      <c r="E645" s="125" t="s">
        <v>212</v>
      </c>
      <c r="F645" s="125" t="s">
        <v>398</v>
      </c>
      <c r="G645" s="125" t="s">
        <v>399</v>
      </c>
      <c r="H645" s="125" t="s">
        <v>184</v>
      </c>
      <c r="I645" s="123">
        <v>38000</v>
      </c>
      <c r="J645" s="123">
        <v>38000</v>
      </c>
      <c r="K645" s="125" t="s">
        <v>190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  <c r="X645" s="151">
        <v>4.2</v>
      </c>
      <c r="Y645" s="150">
        <v>199.92380952380952</v>
      </c>
    </row>
    <row r="646" spans="1:25">
      <c r="A646" s="125">
        <v>646</v>
      </c>
      <c r="B646" s="125">
        <v>646</v>
      </c>
      <c r="C646" s="125" t="s">
        <v>1170</v>
      </c>
      <c r="D646" s="125" t="s">
        <v>220</v>
      </c>
      <c r="E646" s="125" t="s">
        <v>220</v>
      </c>
      <c r="F646" s="125" t="s">
        <v>1171</v>
      </c>
      <c r="G646" s="125" t="s">
        <v>1172</v>
      </c>
      <c r="H646" s="125" t="s">
        <v>184</v>
      </c>
      <c r="I646" s="123">
        <v>38000</v>
      </c>
      <c r="J646" s="123">
        <v>38000</v>
      </c>
      <c r="K646" s="125" t="s">
        <v>190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  <c r="X646" s="151">
        <v>4.2</v>
      </c>
      <c r="Y646" s="150">
        <v>166.46190476190475</v>
      </c>
    </row>
    <row r="647" spans="1:25">
      <c r="A647" s="125">
        <v>647</v>
      </c>
      <c r="B647" s="125">
        <v>647</v>
      </c>
      <c r="C647" s="125" t="s">
        <v>1173</v>
      </c>
      <c r="D647" s="125" t="s">
        <v>1174</v>
      </c>
      <c r="E647" s="125" t="s">
        <v>1174</v>
      </c>
      <c r="F647" s="125" t="s">
        <v>1175</v>
      </c>
      <c r="G647" s="125" t="s">
        <v>1176</v>
      </c>
      <c r="H647" s="125" t="s">
        <v>184</v>
      </c>
      <c r="I647" s="123">
        <v>38000</v>
      </c>
      <c r="J647" s="123">
        <v>38000</v>
      </c>
      <c r="K647" s="125" t="s">
        <v>190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  <c r="X647" s="151">
        <v>4.2</v>
      </c>
      <c r="Y647" s="150">
        <v>199.92380952380952</v>
      </c>
    </row>
    <row r="648" spans="1:25">
      <c r="A648" s="125">
        <v>648</v>
      </c>
      <c r="B648" s="125">
        <v>648</v>
      </c>
      <c r="C648" s="125" t="s">
        <v>1177</v>
      </c>
      <c r="D648" s="125" t="s">
        <v>181</v>
      </c>
      <c r="E648" s="125" t="s">
        <v>181</v>
      </c>
      <c r="F648" s="125" t="s">
        <v>262</v>
      </c>
      <c r="G648" s="125" t="s">
        <v>263</v>
      </c>
      <c r="H648" s="125" t="s">
        <v>184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  <c r="X648" s="151">
        <v>4.2</v>
      </c>
      <c r="Y648" s="150">
        <v>367.91428571428571</v>
      </c>
    </row>
    <row r="649" spans="1:25">
      <c r="A649" s="125">
        <v>649</v>
      </c>
      <c r="B649" s="125">
        <v>649</v>
      </c>
      <c r="C649" s="125" t="s">
        <v>1178</v>
      </c>
      <c r="D649" s="125" t="s">
        <v>181</v>
      </c>
      <c r="E649" s="125" t="s">
        <v>181</v>
      </c>
      <c r="F649" s="125" t="s">
        <v>262</v>
      </c>
      <c r="G649" s="125" t="s">
        <v>263</v>
      </c>
      <c r="H649" s="125" t="s">
        <v>184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  <c r="X649" s="151">
        <v>4.2</v>
      </c>
      <c r="Y649" s="150">
        <v>380.46190476190475</v>
      </c>
    </row>
    <row r="650" spans="1:25">
      <c r="A650" s="125">
        <v>650</v>
      </c>
      <c r="B650" s="125">
        <v>650</v>
      </c>
      <c r="C650" s="125" t="s">
        <v>1179</v>
      </c>
      <c r="D650" s="125" t="s">
        <v>415</v>
      </c>
      <c r="E650" s="125" t="s">
        <v>415</v>
      </c>
      <c r="F650" s="125" t="s">
        <v>868</v>
      </c>
      <c r="G650" s="125" t="s">
        <v>869</v>
      </c>
      <c r="H650" s="125" t="s">
        <v>184</v>
      </c>
      <c r="I650" s="123">
        <v>38000</v>
      </c>
      <c r="J650" s="123">
        <v>38000</v>
      </c>
      <c r="K650" s="125" t="s">
        <v>190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  <c r="X650" s="151">
        <v>4.2</v>
      </c>
      <c r="Y650" s="150">
        <v>393.00952380952378</v>
      </c>
    </row>
    <row r="651" spans="1:25">
      <c r="A651" s="125">
        <v>651</v>
      </c>
      <c r="B651" s="125">
        <v>651</v>
      </c>
      <c r="C651" s="125" t="s">
        <v>1180</v>
      </c>
      <c r="D651" s="125" t="s">
        <v>212</v>
      </c>
      <c r="E651" s="125" t="s">
        <v>212</v>
      </c>
      <c r="F651" s="125" t="s">
        <v>398</v>
      </c>
      <c r="G651" s="125" t="s">
        <v>399</v>
      </c>
      <c r="H651" s="125" t="s">
        <v>184</v>
      </c>
      <c r="I651" s="123">
        <v>38000</v>
      </c>
      <c r="J651" s="123">
        <v>38000</v>
      </c>
      <c r="K651" s="125" t="s">
        <v>190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  <c r="X651" s="151">
        <v>4.2</v>
      </c>
      <c r="Y651" s="150">
        <v>183.19285714285712</v>
      </c>
    </row>
    <row r="652" spans="1:25">
      <c r="A652" s="125">
        <v>652</v>
      </c>
      <c r="B652" s="125">
        <v>652</v>
      </c>
      <c r="C652" s="125" t="s">
        <v>1181</v>
      </c>
      <c r="D652" s="125" t="s">
        <v>415</v>
      </c>
      <c r="E652" s="125" t="s">
        <v>415</v>
      </c>
      <c r="F652" s="125" t="s">
        <v>471</v>
      </c>
      <c r="G652" s="125" t="s">
        <v>472</v>
      </c>
      <c r="H652" s="125" t="s">
        <v>184</v>
      </c>
      <c r="I652" s="123">
        <v>38000</v>
      </c>
      <c r="J652" s="123">
        <v>38000</v>
      </c>
      <c r="K652" s="125" t="s">
        <v>190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  <c r="X652" s="151">
        <v>4.2</v>
      </c>
      <c r="Y652" s="150">
        <v>216.6547619047619</v>
      </c>
    </row>
    <row r="653" spans="1:25">
      <c r="A653" s="125">
        <v>653</v>
      </c>
      <c r="B653" s="125">
        <v>653</v>
      </c>
      <c r="C653" s="125" t="s">
        <v>1182</v>
      </c>
      <c r="D653" s="125" t="s">
        <v>389</v>
      </c>
      <c r="E653" s="125" t="s">
        <v>389</v>
      </c>
      <c r="F653" s="125" t="s">
        <v>920</v>
      </c>
      <c r="G653" s="125" t="s">
        <v>921</v>
      </c>
      <c r="H653" s="125" t="s">
        <v>204</v>
      </c>
      <c r="I653" s="123">
        <v>110000</v>
      </c>
      <c r="J653" s="125" t="s">
        <v>190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  <c r="X653" s="151">
        <v>4.2</v>
      </c>
      <c r="Y653" s="150">
        <v>183.19285714285712</v>
      </c>
    </row>
    <row r="654" spans="1:25">
      <c r="A654" s="125">
        <v>654</v>
      </c>
      <c r="B654" s="125">
        <v>654</v>
      </c>
      <c r="C654" s="125" t="s">
        <v>1183</v>
      </c>
      <c r="D654" s="125" t="s">
        <v>192</v>
      </c>
      <c r="E654" s="125" t="s">
        <v>192</v>
      </c>
      <c r="F654" s="125" t="s">
        <v>233</v>
      </c>
      <c r="G654" s="125" t="s">
        <v>234</v>
      </c>
      <c r="H654" s="125" t="s">
        <v>184</v>
      </c>
      <c r="I654" s="123">
        <v>38000</v>
      </c>
      <c r="J654" s="123">
        <v>38000</v>
      </c>
      <c r="K654" s="125" t="s">
        <v>190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  <c r="X654" s="151">
        <v>4.2</v>
      </c>
      <c r="Y654" s="150">
        <v>387.4452380952381</v>
      </c>
    </row>
    <row r="655" spans="1:25">
      <c r="A655" s="125">
        <v>655</v>
      </c>
      <c r="B655" s="125">
        <v>655</v>
      </c>
      <c r="C655" s="125" t="s">
        <v>1184</v>
      </c>
      <c r="D655" s="125" t="s">
        <v>192</v>
      </c>
      <c r="E655" s="125" t="s">
        <v>192</v>
      </c>
      <c r="F655" s="125" t="s">
        <v>233</v>
      </c>
      <c r="G655" s="125" t="s">
        <v>234</v>
      </c>
      <c r="H655" s="125" t="s">
        <v>184</v>
      </c>
      <c r="I655" s="123">
        <v>38000</v>
      </c>
      <c r="J655" s="123">
        <v>38000</v>
      </c>
      <c r="K655" s="125" t="s">
        <v>190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  <c r="X655" s="151">
        <v>4.2</v>
      </c>
      <c r="Y655" s="150">
        <v>216.6547619047619</v>
      </c>
    </row>
    <row r="656" spans="1:25">
      <c r="A656" s="125">
        <v>656</v>
      </c>
      <c r="B656" s="125">
        <v>656</v>
      </c>
      <c r="C656" s="125" t="s">
        <v>1185</v>
      </c>
      <c r="D656" s="125" t="s">
        <v>192</v>
      </c>
      <c r="E656" s="125" t="s">
        <v>192</v>
      </c>
      <c r="F656" s="125" t="s">
        <v>233</v>
      </c>
      <c r="G656" s="125" t="s">
        <v>234</v>
      </c>
      <c r="H656" s="125" t="s">
        <v>184</v>
      </c>
      <c r="I656" s="123">
        <v>38000</v>
      </c>
      <c r="J656" s="123">
        <v>38000</v>
      </c>
      <c r="K656" s="125" t="s">
        <v>190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  <c r="X656" s="151">
        <v>4.2</v>
      </c>
      <c r="Y656" s="150">
        <v>199.92380952380952</v>
      </c>
    </row>
    <row r="657" spans="1:25">
      <c r="A657" s="125">
        <v>657</v>
      </c>
      <c r="B657" s="125">
        <v>657</v>
      </c>
      <c r="C657" s="125" t="s">
        <v>1186</v>
      </c>
      <c r="D657" s="125" t="s">
        <v>192</v>
      </c>
      <c r="E657" s="125" t="s">
        <v>192</v>
      </c>
      <c r="F657" s="125" t="s">
        <v>196</v>
      </c>
      <c r="G657" s="125" t="s">
        <v>197</v>
      </c>
      <c r="H657" s="125" t="s">
        <v>184</v>
      </c>
      <c r="I657" s="123">
        <v>38000</v>
      </c>
      <c r="J657" s="123">
        <v>38000</v>
      </c>
      <c r="K657" s="125" t="s">
        <v>190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  <c r="X657" s="151">
        <v>4.2</v>
      </c>
      <c r="Y657" s="150">
        <v>216.6547619047619</v>
      </c>
    </row>
    <row r="658" spans="1:25">
      <c r="A658" s="125">
        <v>658</v>
      </c>
      <c r="B658" s="125">
        <v>658</v>
      </c>
      <c r="C658" s="125" t="s">
        <v>1187</v>
      </c>
      <c r="D658" s="125" t="s">
        <v>187</v>
      </c>
      <c r="E658" s="125" t="s">
        <v>187</v>
      </c>
      <c r="F658" s="125" t="s">
        <v>600</v>
      </c>
      <c r="G658" s="125" t="s">
        <v>601</v>
      </c>
      <c r="H658" s="125" t="s">
        <v>184</v>
      </c>
      <c r="I658" s="123">
        <v>38000</v>
      </c>
      <c r="J658" s="123">
        <v>38000</v>
      </c>
      <c r="K658" s="125" t="s">
        <v>190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  <c r="X658" s="151">
        <v>4.2</v>
      </c>
      <c r="Y658" s="150">
        <v>199.92380952380952</v>
      </c>
    </row>
    <row r="659" spans="1:25">
      <c r="A659" s="125">
        <v>659</v>
      </c>
      <c r="B659" s="125">
        <v>659</v>
      </c>
      <c r="C659" s="125" t="s">
        <v>1188</v>
      </c>
      <c r="D659" s="125" t="s">
        <v>239</v>
      </c>
      <c r="E659" s="125" t="s">
        <v>239</v>
      </c>
      <c r="F659" s="125" t="s">
        <v>321</v>
      </c>
      <c r="G659" s="125" t="s">
        <v>322</v>
      </c>
      <c r="H659" s="125" t="s">
        <v>204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  <c r="X659" s="151">
        <v>4.2</v>
      </c>
      <c r="Y659" s="150">
        <v>342.81904761904764</v>
      </c>
    </row>
    <row r="660" spans="1:25">
      <c r="A660" s="125">
        <v>660</v>
      </c>
      <c r="B660" s="125">
        <v>660</v>
      </c>
      <c r="C660" s="125" t="s">
        <v>1189</v>
      </c>
      <c r="D660" s="125" t="s">
        <v>351</v>
      </c>
      <c r="E660" s="125" t="s">
        <v>351</v>
      </c>
      <c r="F660" s="125" t="s">
        <v>522</v>
      </c>
      <c r="G660" s="125" t="s">
        <v>523</v>
      </c>
      <c r="H660" s="125" t="s">
        <v>184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  <c r="X660" s="151">
        <v>4.2</v>
      </c>
      <c r="Y660" s="150">
        <v>650.9452380952381</v>
      </c>
    </row>
    <row r="661" spans="1:25">
      <c r="A661" s="125">
        <v>661</v>
      </c>
      <c r="B661" s="125">
        <v>661</v>
      </c>
      <c r="C661" s="125" t="s">
        <v>1190</v>
      </c>
      <c r="D661" s="125" t="s">
        <v>239</v>
      </c>
      <c r="E661" s="125" t="s">
        <v>239</v>
      </c>
      <c r="F661" s="125" t="s">
        <v>529</v>
      </c>
      <c r="G661" s="125" t="s">
        <v>530</v>
      </c>
      <c r="H661" s="125" t="s">
        <v>184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  <c r="X661" s="151">
        <v>4.2</v>
      </c>
      <c r="Y661" s="150">
        <v>342.81904761904764</v>
      </c>
    </row>
    <row r="662" spans="1:25">
      <c r="A662" s="125">
        <v>662</v>
      </c>
      <c r="B662" s="125">
        <v>662</v>
      </c>
      <c r="C662" s="125" t="s">
        <v>1191</v>
      </c>
      <c r="D662" s="125" t="s">
        <v>857</v>
      </c>
      <c r="E662" s="125" t="s">
        <v>351</v>
      </c>
      <c r="F662" s="125" t="s">
        <v>522</v>
      </c>
      <c r="G662" s="125" t="s">
        <v>523</v>
      </c>
      <c r="H662" s="125" t="s">
        <v>184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  <c r="X662" s="151">
        <v>4.2</v>
      </c>
      <c r="Y662" s="150">
        <v>216.6547619047619</v>
      </c>
    </row>
    <row r="663" spans="1:25">
      <c r="A663" s="125">
        <v>663</v>
      </c>
      <c r="B663" s="125">
        <v>663</v>
      </c>
      <c r="C663" s="125" t="s">
        <v>1192</v>
      </c>
      <c r="D663" s="125" t="s">
        <v>187</v>
      </c>
      <c r="E663" s="125" t="s">
        <v>187</v>
      </c>
      <c r="F663" s="125" t="s">
        <v>954</v>
      </c>
      <c r="G663" s="125" t="s">
        <v>955</v>
      </c>
      <c r="H663" s="125" t="s">
        <v>184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  <c r="X663" s="151">
        <v>4.2</v>
      </c>
      <c r="Y663" s="150">
        <v>183.19285714285712</v>
      </c>
    </row>
    <row r="664" spans="1:25">
      <c r="A664" s="125">
        <v>664</v>
      </c>
      <c r="B664" s="125">
        <v>664</v>
      </c>
      <c r="C664" s="125" t="s">
        <v>1193</v>
      </c>
      <c r="D664" s="125" t="s">
        <v>239</v>
      </c>
      <c r="E664" s="125" t="s">
        <v>239</v>
      </c>
      <c r="F664" s="125" t="s">
        <v>529</v>
      </c>
      <c r="G664" s="125" t="s">
        <v>530</v>
      </c>
      <c r="H664" s="125" t="s">
        <v>184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  <c r="X664" s="151">
        <v>4.2</v>
      </c>
      <c r="Y664" s="150">
        <v>166.46190476190475</v>
      </c>
    </row>
    <row r="665" spans="1:25">
      <c r="A665" s="125">
        <v>665</v>
      </c>
      <c r="B665" s="125">
        <v>665</v>
      </c>
      <c r="C665" s="125" t="s">
        <v>1194</v>
      </c>
      <c r="D665" s="125" t="s">
        <v>1195</v>
      </c>
      <c r="E665" s="125" t="s">
        <v>1195</v>
      </c>
      <c r="F665" s="125" t="s">
        <v>1196</v>
      </c>
      <c r="G665" s="125" t="s">
        <v>1197</v>
      </c>
      <c r="H665" s="125" t="s">
        <v>184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  <c r="X665" s="151">
        <v>4.2</v>
      </c>
      <c r="Y665" s="150">
        <v>166.46190476190475</v>
      </c>
    </row>
    <row r="666" spans="1:25">
      <c r="A666" s="125">
        <v>666</v>
      </c>
      <c r="B666" s="125">
        <v>666</v>
      </c>
      <c r="C666" s="125" t="s">
        <v>1198</v>
      </c>
      <c r="D666" s="125" t="s">
        <v>1195</v>
      </c>
      <c r="E666" s="125" t="s">
        <v>1195</v>
      </c>
      <c r="F666" s="125" t="s">
        <v>1199</v>
      </c>
      <c r="G666" s="125" t="s">
        <v>1200</v>
      </c>
      <c r="H666" s="125" t="s">
        <v>184</v>
      </c>
      <c r="I666" s="123">
        <v>38000</v>
      </c>
      <c r="J666" s="123">
        <v>38000</v>
      </c>
      <c r="K666" s="125" t="s">
        <v>190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  <c r="X666" s="151">
        <v>4.2</v>
      </c>
      <c r="Y666" s="150">
        <v>183.19285714285712</v>
      </c>
    </row>
    <row r="667" spans="1:25">
      <c r="A667" s="125">
        <v>667</v>
      </c>
      <c r="B667" s="125">
        <v>667</v>
      </c>
      <c r="C667" s="125" t="s">
        <v>1201</v>
      </c>
      <c r="D667" s="125" t="s">
        <v>541</v>
      </c>
      <c r="E667" s="125" t="s">
        <v>541</v>
      </c>
      <c r="F667" s="125" t="s">
        <v>1202</v>
      </c>
      <c r="G667" s="125" t="s">
        <v>1203</v>
      </c>
      <c r="H667" s="125" t="s">
        <v>184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  <c r="X667" s="151">
        <v>4.2</v>
      </c>
      <c r="Y667" s="150">
        <v>149.73095238095235</v>
      </c>
    </row>
    <row r="668" spans="1:25">
      <c r="A668" s="125">
        <v>668</v>
      </c>
      <c r="B668" s="125">
        <v>668</v>
      </c>
      <c r="C668" s="125" t="s">
        <v>1204</v>
      </c>
      <c r="D668" s="125" t="s">
        <v>187</v>
      </c>
      <c r="E668" s="125" t="s">
        <v>187</v>
      </c>
      <c r="F668" s="125" t="s">
        <v>976</v>
      </c>
      <c r="G668" s="125" t="s">
        <v>977</v>
      </c>
      <c r="H668" s="125" t="s">
        <v>204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  <c r="X668" s="151">
        <v>4.2</v>
      </c>
      <c r="Y668" s="150">
        <v>166.46190476190475</v>
      </c>
    </row>
    <row r="669" spans="1:25">
      <c r="A669" s="125">
        <v>669</v>
      </c>
      <c r="B669" s="125">
        <v>669</v>
      </c>
      <c r="C669" s="125" t="s">
        <v>1205</v>
      </c>
      <c r="D669" s="125" t="s">
        <v>239</v>
      </c>
      <c r="E669" s="125" t="s">
        <v>239</v>
      </c>
      <c r="F669" s="125" t="s">
        <v>940</v>
      </c>
      <c r="G669" s="125" t="s">
        <v>941</v>
      </c>
      <c r="H669" s="125" t="s">
        <v>184</v>
      </c>
      <c r="I669" s="123">
        <v>38000</v>
      </c>
      <c r="J669" s="123">
        <v>38000</v>
      </c>
      <c r="K669" s="125" t="s">
        <v>190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  <c r="X669" s="151">
        <v>4.2</v>
      </c>
      <c r="Y669" s="150">
        <v>450.18333333333334</v>
      </c>
    </row>
    <row r="670" spans="1:25">
      <c r="A670" s="125">
        <v>670</v>
      </c>
      <c r="B670" s="125">
        <v>670</v>
      </c>
      <c r="C670" s="125" t="s">
        <v>1206</v>
      </c>
      <c r="D670" s="125" t="s">
        <v>192</v>
      </c>
      <c r="E670" s="125" t="s">
        <v>192</v>
      </c>
      <c r="F670" s="125" t="s">
        <v>236</v>
      </c>
      <c r="G670" s="125" t="s">
        <v>237</v>
      </c>
      <c r="H670" s="125" t="s">
        <v>184</v>
      </c>
      <c r="I670" s="123">
        <v>38000</v>
      </c>
      <c r="J670" s="125" t="s">
        <v>190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  <c r="X670" s="151">
        <v>4.2</v>
      </c>
      <c r="Y670" s="150">
        <v>166.46190476190475</v>
      </c>
    </row>
    <row r="671" spans="1:25">
      <c r="A671" s="125">
        <v>671</v>
      </c>
      <c r="B671" s="125">
        <v>671</v>
      </c>
      <c r="C671" s="125" t="s">
        <v>1207</v>
      </c>
      <c r="D671" s="125" t="s">
        <v>192</v>
      </c>
      <c r="E671" s="125" t="s">
        <v>192</v>
      </c>
      <c r="F671" s="125" t="s">
        <v>379</v>
      </c>
      <c r="G671" s="125" t="s">
        <v>380</v>
      </c>
      <c r="H671" s="125" t="s">
        <v>184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  <c r="X671" s="151">
        <v>4.2</v>
      </c>
      <c r="Y671" s="150">
        <v>183.19285714285712</v>
      </c>
    </row>
    <row r="672" spans="1:25">
      <c r="A672" s="142">
        <v>672</v>
      </c>
      <c r="B672" s="142">
        <v>672</v>
      </c>
      <c r="C672" s="142" t="s">
        <v>1208</v>
      </c>
      <c r="D672" s="125" t="s">
        <v>192</v>
      </c>
      <c r="E672" s="125" t="s">
        <v>192</v>
      </c>
      <c r="F672" s="142" t="s">
        <v>236</v>
      </c>
      <c r="G672" s="142" t="s">
        <v>237</v>
      </c>
      <c r="H672" s="142" t="s">
        <v>184</v>
      </c>
      <c r="I672" s="143">
        <v>38000</v>
      </c>
      <c r="J672" s="142" t="s">
        <v>190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  <c r="X672" s="151">
        <v>4.2</v>
      </c>
      <c r="Y672" s="150">
        <v>166.46190476190475</v>
      </c>
    </row>
    <row r="673" spans="1:25">
      <c r="A673" s="125">
        <v>673</v>
      </c>
      <c r="B673" s="125">
        <v>673</v>
      </c>
      <c r="C673" s="125" t="s">
        <v>1209</v>
      </c>
      <c r="D673" s="125" t="s">
        <v>192</v>
      </c>
      <c r="E673" s="125" t="s">
        <v>192</v>
      </c>
      <c r="F673" s="125" t="s">
        <v>864</v>
      </c>
      <c r="G673" s="125" t="s">
        <v>865</v>
      </c>
      <c r="H673" s="125" t="s">
        <v>184</v>
      </c>
      <c r="I673" s="123">
        <v>38000</v>
      </c>
      <c r="J673" s="123">
        <v>38000</v>
      </c>
      <c r="K673" s="125" t="s">
        <v>190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  <c r="X673" s="151">
        <v>67.2</v>
      </c>
      <c r="Y673" s="150">
        <v>26.21577380952381</v>
      </c>
    </row>
    <row r="674" spans="1:25">
      <c r="A674" s="125">
        <v>674</v>
      </c>
      <c r="B674" s="125">
        <v>674</v>
      </c>
      <c r="C674" s="125" t="s">
        <v>1210</v>
      </c>
      <c r="D674" s="125" t="s">
        <v>192</v>
      </c>
      <c r="E674" s="125" t="s">
        <v>192</v>
      </c>
      <c r="F674" s="125" t="s">
        <v>440</v>
      </c>
      <c r="G674" s="125" t="s">
        <v>441</v>
      </c>
      <c r="H674" s="125" t="s">
        <v>204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  <c r="X674" s="151">
        <v>12.600000000000001</v>
      </c>
      <c r="Y674" s="150">
        <v>72.218253968253961</v>
      </c>
    </row>
    <row r="675" spans="1:25">
      <c r="A675" s="125">
        <v>675</v>
      </c>
      <c r="B675" s="125">
        <v>675</v>
      </c>
      <c r="C675" s="125" t="s">
        <v>1211</v>
      </c>
      <c r="D675" s="125" t="s">
        <v>192</v>
      </c>
      <c r="E675" s="125" t="s">
        <v>192</v>
      </c>
      <c r="F675" s="125" t="s">
        <v>864</v>
      </c>
      <c r="G675" s="125" t="s">
        <v>865</v>
      </c>
      <c r="H675" s="125" t="s">
        <v>184</v>
      </c>
      <c r="I675" s="123">
        <v>38000</v>
      </c>
      <c r="J675" s="123">
        <v>38000</v>
      </c>
      <c r="K675" s="125" t="s">
        <v>190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  <c r="X675" s="151">
        <v>79.8</v>
      </c>
      <c r="Y675" s="150">
        <v>24.718170426065164</v>
      </c>
    </row>
    <row r="676" spans="1:25">
      <c r="A676" s="125">
        <v>676</v>
      </c>
      <c r="B676" s="125">
        <v>676</v>
      </c>
      <c r="C676" s="125" t="s">
        <v>1212</v>
      </c>
      <c r="D676" s="125" t="s">
        <v>192</v>
      </c>
      <c r="E676" s="125" t="s">
        <v>192</v>
      </c>
      <c r="F676" s="125" t="s">
        <v>251</v>
      </c>
      <c r="G676" s="125" t="s">
        <v>252</v>
      </c>
      <c r="H676" s="125" t="s">
        <v>204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  <c r="X676" s="151">
        <v>8.4</v>
      </c>
      <c r="Y676" s="150">
        <v>108.32738095238095</v>
      </c>
    </row>
    <row r="677" spans="1:25">
      <c r="A677" s="125">
        <v>677</v>
      </c>
      <c r="B677" s="125">
        <v>677</v>
      </c>
      <c r="C677" s="125" t="s">
        <v>1213</v>
      </c>
      <c r="D677" s="125" t="s">
        <v>192</v>
      </c>
      <c r="E677" s="125" t="s">
        <v>192</v>
      </c>
      <c r="F677" s="125" t="s">
        <v>251</v>
      </c>
      <c r="G677" s="125" t="s">
        <v>252</v>
      </c>
      <c r="H677" s="125" t="s">
        <v>204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  <c r="X677" s="151">
        <v>25.200000000000003</v>
      </c>
      <c r="Y677" s="150">
        <v>102.20873015873015</v>
      </c>
    </row>
    <row r="678" spans="1:25">
      <c r="A678" s="125">
        <v>678</v>
      </c>
      <c r="B678" s="125">
        <v>678</v>
      </c>
      <c r="C678" s="125" t="s">
        <v>1214</v>
      </c>
      <c r="D678" s="125" t="s">
        <v>192</v>
      </c>
      <c r="E678" s="125" t="s">
        <v>192</v>
      </c>
      <c r="F678" s="125" t="s">
        <v>251</v>
      </c>
      <c r="G678" s="125" t="s">
        <v>252</v>
      </c>
      <c r="H678" s="125" t="s">
        <v>204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  <c r="X678" s="151">
        <v>25.200000000000003</v>
      </c>
      <c r="Y678" s="150">
        <v>119.83373015873015</v>
      </c>
    </row>
    <row r="679" spans="1:25">
      <c r="A679" s="125">
        <v>679</v>
      </c>
      <c r="B679" s="125">
        <v>679</v>
      </c>
      <c r="C679" s="125" t="s">
        <v>1215</v>
      </c>
      <c r="D679" s="125" t="s">
        <v>192</v>
      </c>
      <c r="E679" s="125" t="s">
        <v>192</v>
      </c>
      <c r="F679" s="125" t="s">
        <v>251</v>
      </c>
      <c r="G679" s="125" t="s">
        <v>252</v>
      </c>
      <c r="H679" s="125" t="s">
        <v>204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  <c r="X679" s="151">
        <v>113.4</v>
      </c>
      <c r="Y679" s="150">
        <v>24.830246913580247</v>
      </c>
    </row>
    <row r="680" spans="1:25">
      <c r="A680" s="125">
        <v>680</v>
      </c>
      <c r="B680" s="125">
        <v>680</v>
      </c>
      <c r="C680" s="125" t="s">
        <v>1216</v>
      </c>
      <c r="D680" s="125" t="s">
        <v>192</v>
      </c>
      <c r="E680" s="125" t="s">
        <v>192</v>
      </c>
      <c r="F680" s="125" t="s">
        <v>440</v>
      </c>
      <c r="G680" s="125" t="s">
        <v>441</v>
      </c>
      <c r="H680" s="125" t="s">
        <v>204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  <c r="X680" s="151">
        <v>117.60000000000002</v>
      </c>
      <c r="Y680" s="150">
        <v>14.980442176870746</v>
      </c>
    </row>
    <row r="681" spans="1:25">
      <c r="A681" s="125">
        <v>681</v>
      </c>
      <c r="B681" s="125">
        <v>681</v>
      </c>
      <c r="C681" s="125" t="s">
        <v>1217</v>
      </c>
      <c r="D681" s="125" t="s">
        <v>192</v>
      </c>
      <c r="E681" s="125" t="s">
        <v>192</v>
      </c>
      <c r="F681" s="125" t="s">
        <v>1218</v>
      </c>
      <c r="G681" s="125" t="s">
        <v>1219</v>
      </c>
      <c r="H681" s="125" t="s">
        <v>204</v>
      </c>
      <c r="I681" s="123">
        <v>110000</v>
      </c>
      <c r="J681" s="125" t="s">
        <v>190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  <c r="X681" s="151">
        <v>84</v>
      </c>
      <c r="Y681" s="150">
        <v>41.049761904761908</v>
      </c>
    </row>
    <row r="682" spans="1:25">
      <c r="A682" s="125">
        <v>682</v>
      </c>
      <c r="B682" s="125">
        <v>682</v>
      </c>
      <c r="C682" s="125" t="s">
        <v>1220</v>
      </c>
      <c r="D682" s="125" t="s">
        <v>192</v>
      </c>
      <c r="E682" s="125" t="s">
        <v>192</v>
      </c>
      <c r="F682" s="125" t="s">
        <v>440</v>
      </c>
      <c r="G682" s="125" t="s">
        <v>441</v>
      </c>
      <c r="H682" s="125" t="s">
        <v>204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  <c r="X682" s="151">
        <v>29.400000000000006</v>
      </c>
      <c r="Y682" s="150">
        <v>99.693197278911541</v>
      </c>
    </row>
    <row r="683" spans="1:25">
      <c r="A683" s="125">
        <v>683</v>
      </c>
      <c r="B683" s="125">
        <v>683</v>
      </c>
      <c r="C683" s="125" t="s">
        <v>1221</v>
      </c>
      <c r="D683" s="125" t="s">
        <v>192</v>
      </c>
      <c r="E683" s="125" t="s">
        <v>192</v>
      </c>
      <c r="F683" s="125" t="s">
        <v>1218</v>
      </c>
      <c r="G683" s="125" t="s">
        <v>1219</v>
      </c>
      <c r="H683" s="125" t="s">
        <v>204</v>
      </c>
      <c r="I683" s="123">
        <v>110000</v>
      </c>
      <c r="J683" s="125" t="s">
        <v>190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  <c r="X683" s="151">
        <v>8.4</v>
      </c>
      <c r="Y683" s="150">
        <v>269.00833333333327</v>
      </c>
    </row>
    <row r="684" spans="1:25">
      <c r="A684" s="125">
        <v>684</v>
      </c>
      <c r="B684" s="125">
        <v>684</v>
      </c>
      <c r="C684" s="125" t="s">
        <v>1222</v>
      </c>
      <c r="D684" s="125" t="s">
        <v>192</v>
      </c>
      <c r="E684" s="125" t="s">
        <v>192</v>
      </c>
      <c r="F684" s="125" t="s">
        <v>1218</v>
      </c>
      <c r="G684" s="125" t="s">
        <v>1219</v>
      </c>
      <c r="H684" s="125" t="s">
        <v>204</v>
      </c>
      <c r="I684" s="123">
        <v>110000</v>
      </c>
      <c r="J684" s="125" t="s">
        <v>190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  <c r="X684" s="151">
        <v>12.600000000000001</v>
      </c>
      <c r="Y684" s="150">
        <v>133.33095238095237</v>
      </c>
    </row>
    <row r="685" spans="1:25">
      <c r="A685" s="125">
        <v>685</v>
      </c>
      <c r="B685" s="125">
        <v>685</v>
      </c>
      <c r="C685" s="125" t="s">
        <v>1223</v>
      </c>
      <c r="D685" s="125" t="s">
        <v>192</v>
      </c>
      <c r="E685" s="125" t="s">
        <v>192</v>
      </c>
      <c r="F685" s="125" t="s">
        <v>251</v>
      </c>
      <c r="G685" s="125" t="s">
        <v>252</v>
      </c>
      <c r="H685" s="125" t="s">
        <v>204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  <c r="X685" s="151">
        <v>12.600000000000001</v>
      </c>
      <c r="Y685" s="150">
        <v>137.51349206349204</v>
      </c>
    </row>
    <row r="686" spans="1:25">
      <c r="A686" s="125">
        <v>686</v>
      </c>
      <c r="B686" s="125">
        <v>686</v>
      </c>
      <c r="C686" s="125" t="s">
        <v>1224</v>
      </c>
      <c r="D686" s="125" t="s">
        <v>254</v>
      </c>
      <c r="E686" s="125" t="s">
        <v>254</v>
      </c>
      <c r="F686" s="125" t="s">
        <v>255</v>
      </c>
      <c r="G686" s="125" t="s">
        <v>256</v>
      </c>
      <c r="H686" s="125" t="s">
        <v>204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  <c r="X686" s="151">
        <v>16.8</v>
      </c>
      <c r="Y686" s="150">
        <v>79.766666666666652</v>
      </c>
    </row>
    <row r="687" spans="1:25">
      <c r="A687" s="125">
        <v>687</v>
      </c>
      <c r="B687" s="125">
        <v>687</v>
      </c>
      <c r="C687" s="125" t="s">
        <v>1225</v>
      </c>
      <c r="D687" s="125" t="s">
        <v>254</v>
      </c>
      <c r="E687" s="125" t="s">
        <v>254</v>
      </c>
      <c r="F687" s="125" t="s">
        <v>255</v>
      </c>
      <c r="G687" s="125" t="s">
        <v>256</v>
      </c>
      <c r="H687" s="125" t="s">
        <v>204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  <c r="X687" s="151">
        <v>8.4</v>
      </c>
      <c r="Y687" s="150">
        <v>269.00833333333327</v>
      </c>
    </row>
    <row r="688" spans="1:25">
      <c r="A688" s="125">
        <v>688</v>
      </c>
      <c r="B688" s="125">
        <v>688</v>
      </c>
      <c r="C688" s="125" t="s">
        <v>1226</v>
      </c>
      <c r="D688" s="125" t="s">
        <v>254</v>
      </c>
      <c r="E688" s="125" t="s">
        <v>254</v>
      </c>
      <c r="F688" s="125" t="s">
        <v>255</v>
      </c>
      <c r="G688" s="125" t="s">
        <v>256</v>
      </c>
      <c r="H688" s="125" t="s">
        <v>204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  <c r="X688" s="151">
        <v>42</v>
      </c>
      <c r="Y688" s="150">
        <v>73.010714285714286</v>
      </c>
    </row>
    <row r="689" spans="1:25">
      <c r="A689" s="125">
        <v>689</v>
      </c>
      <c r="B689" s="125">
        <v>689</v>
      </c>
      <c r="C689" s="125" t="s">
        <v>1227</v>
      </c>
      <c r="D689" s="125" t="s">
        <v>254</v>
      </c>
      <c r="E689" s="125" t="s">
        <v>541</v>
      </c>
      <c r="F689" s="125" t="s">
        <v>1228</v>
      </c>
      <c r="G689" s="125" t="s">
        <v>1229</v>
      </c>
      <c r="H689" s="125" t="s">
        <v>204</v>
      </c>
      <c r="I689" s="123">
        <v>110000</v>
      </c>
      <c r="J689" s="123">
        <v>110000</v>
      </c>
      <c r="K689" s="125" t="s">
        <v>190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  <c r="X689" s="151">
        <v>54.599999999999994</v>
      </c>
      <c r="Y689" s="150">
        <v>39.987545787545791</v>
      </c>
    </row>
    <row r="690" spans="1:25">
      <c r="A690" s="125">
        <v>690</v>
      </c>
      <c r="B690" s="125">
        <v>690</v>
      </c>
      <c r="C690" s="125" t="s">
        <v>1230</v>
      </c>
      <c r="D690" s="125" t="s">
        <v>258</v>
      </c>
      <c r="E690" s="125" t="s">
        <v>258</v>
      </c>
      <c r="F690" s="125" t="s">
        <v>259</v>
      </c>
      <c r="G690" s="125" t="s">
        <v>260</v>
      </c>
      <c r="H690" s="125" t="s">
        <v>184</v>
      </c>
      <c r="I690" s="123">
        <v>38000</v>
      </c>
      <c r="J690" s="123">
        <v>38000</v>
      </c>
      <c r="K690" s="125" t="s">
        <v>190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  <c r="X690" s="151">
        <v>46.2</v>
      </c>
      <c r="Y690" s="150">
        <v>42.69502164502164</v>
      </c>
    </row>
    <row r="691" spans="1:25">
      <c r="A691" s="125">
        <v>691</v>
      </c>
      <c r="B691" s="125">
        <v>691</v>
      </c>
      <c r="C691" s="125" t="s">
        <v>1231</v>
      </c>
      <c r="D691" s="125" t="s">
        <v>258</v>
      </c>
      <c r="E691" s="125" t="s">
        <v>258</v>
      </c>
      <c r="F691" s="125" t="s">
        <v>259</v>
      </c>
      <c r="G691" s="125" t="s">
        <v>260</v>
      </c>
      <c r="H691" s="125" t="s">
        <v>184</v>
      </c>
      <c r="I691" s="123">
        <v>38000</v>
      </c>
      <c r="J691" s="123">
        <v>38000</v>
      </c>
      <c r="K691" s="125" t="s">
        <v>190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  <c r="X691" s="151">
        <v>8.4</v>
      </c>
      <c r="Y691" s="150">
        <v>91.596428571428561</v>
      </c>
    </row>
    <row r="692" spans="1:25">
      <c r="A692" s="125">
        <v>692</v>
      </c>
      <c r="B692" s="125">
        <v>692</v>
      </c>
      <c r="C692" s="125" t="s">
        <v>1232</v>
      </c>
      <c r="D692" s="125" t="s">
        <v>258</v>
      </c>
      <c r="E692" s="125" t="s">
        <v>258</v>
      </c>
      <c r="F692" s="125" t="s">
        <v>259</v>
      </c>
      <c r="G692" s="125" t="s">
        <v>260</v>
      </c>
      <c r="H692" s="125" t="s">
        <v>184</v>
      </c>
      <c r="I692" s="123">
        <v>38000</v>
      </c>
      <c r="J692" s="123">
        <v>38000</v>
      </c>
      <c r="K692" s="125" t="s">
        <v>190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  <c r="X692" s="151">
        <v>4.2</v>
      </c>
      <c r="Y692" s="150">
        <v>183.19285714285712</v>
      </c>
    </row>
    <row r="693" spans="1:25">
      <c r="A693" s="125">
        <v>693</v>
      </c>
      <c r="B693" s="125">
        <v>693</v>
      </c>
      <c r="C693" s="125" t="s">
        <v>1233</v>
      </c>
      <c r="D693" s="125" t="s">
        <v>258</v>
      </c>
      <c r="E693" s="125" t="s">
        <v>258</v>
      </c>
      <c r="F693" s="125" t="s">
        <v>259</v>
      </c>
      <c r="G693" s="125" t="s">
        <v>260</v>
      </c>
      <c r="H693" s="125" t="s">
        <v>184</v>
      </c>
      <c r="I693" s="123">
        <v>38000</v>
      </c>
      <c r="J693" s="123">
        <v>38000</v>
      </c>
      <c r="K693" s="125" t="s">
        <v>190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  <c r="X693" s="151">
        <v>33.6</v>
      </c>
      <c r="Y693" s="150">
        <v>26.907440476190473</v>
      </c>
    </row>
    <row r="694" spans="1:25">
      <c r="A694" s="125">
        <v>694</v>
      </c>
      <c r="B694" s="125">
        <v>694</v>
      </c>
      <c r="C694" s="125" t="s">
        <v>1234</v>
      </c>
      <c r="D694" s="125" t="s">
        <v>389</v>
      </c>
      <c r="E694" s="125" t="s">
        <v>389</v>
      </c>
      <c r="F694" s="125" t="s">
        <v>1235</v>
      </c>
      <c r="G694" s="125" t="s">
        <v>1236</v>
      </c>
      <c r="H694" s="125" t="s">
        <v>184</v>
      </c>
      <c r="I694" s="123">
        <v>38000</v>
      </c>
      <c r="J694" s="123">
        <v>38000</v>
      </c>
      <c r="K694" s="125" t="s">
        <v>190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  <c r="X694" s="151">
        <v>8.4</v>
      </c>
      <c r="Y694" s="150">
        <v>164.26190476190479</v>
      </c>
    </row>
    <row r="695" spans="1:25">
      <c r="A695" s="125">
        <v>695</v>
      </c>
      <c r="B695" s="125">
        <v>695</v>
      </c>
      <c r="C695" s="125" t="s">
        <v>1237</v>
      </c>
      <c r="D695" s="125" t="s">
        <v>220</v>
      </c>
      <c r="E695" s="125" t="s">
        <v>220</v>
      </c>
      <c r="F695" s="125" t="s">
        <v>221</v>
      </c>
      <c r="G695" s="125" t="s">
        <v>222</v>
      </c>
      <c r="H695" s="125" t="s">
        <v>184</v>
      </c>
      <c r="I695" s="123">
        <v>38000</v>
      </c>
      <c r="J695" s="123">
        <v>38000</v>
      </c>
      <c r="K695" s="125" t="s">
        <v>190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  <c r="X695" s="151">
        <v>8.4</v>
      </c>
      <c r="Y695" s="150">
        <v>74.865476190476173</v>
      </c>
    </row>
    <row r="696" spans="1:25">
      <c r="A696" s="125">
        <v>696</v>
      </c>
      <c r="B696" s="125">
        <v>696</v>
      </c>
      <c r="C696" s="125" t="s">
        <v>1238</v>
      </c>
      <c r="D696" s="125" t="s">
        <v>220</v>
      </c>
      <c r="E696" s="125" t="s">
        <v>220</v>
      </c>
      <c r="F696" s="125" t="s">
        <v>1239</v>
      </c>
      <c r="G696" s="125" t="s">
        <v>1240</v>
      </c>
      <c r="H696" s="125" t="s">
        <v>184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  <c r="X696" s="151">
        <v>4.2</v>
      </c>
      <c r="Y696" s="150">
        <v>355.36666666666662</v>
      </c>
    </row>
    <row r="697" spans="1:25">
      <c r="A697" s="125">
        <v>697</v>
      </c>
      <c r="B697" s="125">
        <v>697</v>
      </c>
      <c r="C697" s="125" t="s">
        <v>1241</v>
      </c>
      <c r="D697" s="125" t="s">
        <v>220</v>
      </c>
      <c r="E697" s="125" t="s">
        <v>220</v>
      </c>
      <c r="F697" s="125" t="s">
        <v>1239</v>
      </c>
      <c r="G697" s="125" t="s">
        <v>1240</v>
      </c>
      <c r="H697" s="125" t="s">
        <v>184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  <c r="X697" s="151">
        <v>4.2</v>
      </c>
      <c r="Y697" s="150">
        <v>183.19285714285712</v>
      </c>
    </row>
    <row r="698" spans="1:25">
      <c r="A698" s="125">
        <v>698</v>
      </c>
      <c r="B698" s="125">
        <v>698</v>
      </c>
      <c r="C698" s="125" t="s">
        <v>1242</v>
      </c>
      <c r="D698" s="125" t="s">
        <v>220</v>
      </c>
      <c r="E698" s="125" t="s">
        <v>220</v>
      </c>
      <c r="F698" s="125" t="s">
        <v>262</v>
      </c>
      <c r="G698" s="125" t="s">
        <v>263</v>
      </c>
      <c r="H698" s="125" t="s">
        <v>184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  <c r="X698" s="151">
        <v>4.2</v>
      </c>
      <c r="Y698" s="150">
        <v>133</v>
      </c>
    </row>
    <row r="699" spans="1:25">
      <c r="A699" s="142">
        <v>699</v>
      </c>
      <c r="B699" s="142">
        <v>699</v>
      </c>
      <c r="C699" s="142" t="s">
        <v>1243</v>
      </c>
      <c r="D699" s="125" t="s">
        <v>220</v>
      </c>
      <c r="E699" s="125" t="s">
        <v>181</v>
      </c>
      <c r="F699" s="142" t="s">
        <v>262</v>
      </c>
      <c r="G699" s="142" t="s">
        <v>263</v>
      </c>
      <c r="H699" s="142" t="s">
        <v>184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  <c r="X699" s="151">
        <v>8.4</v>
      </c>
      <c r="Y699" s="150">
        <v>91.596428571428561</v>
      </c>
    </row>
    <row r="700" spans="1:25">
      <c r="A700" s="125">
        <v>700</v>
      </c>
      <c r="B700" s="125">
        <v>700</v>
      </c>
      <c r="C700" s="125" t="s">
        <v>1244</v>
      </c>
      <c r="D700" s="125" t="s">
        <v>220</v>
      </c>
      <c r="E700" s="125" t="s">
        <v>220</v>
      </c>
      <c r="F700" s="125" t="s">
        <v>262</v>
      </c>
      <c r="G700" s="125" t="s">
        <v>263</v>
      </c>
      <c r="H700" s="125" t="s">
        <v>184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  <c r="X700" s="151">
        <v>84</v>
      </c>
      <c r="Y700" s="150">
        <v>41.049761904761908</v>
      </c>
    </row>
    <row r="701" spans="1:25">
      <c r="A701" s="125">
        <v>701</v>
      </c>
      <c r="B701" s="125">
        <v>701</v>
      </c>
      <c r="C701" s="125" t="s">
        <v>1245</v>
      </c>
      <c r="D701" s="125" t="s">
        <v>181</v>
      </c>
      <c r="E701" s="125" t="s">
        <v>181</v>
      </c>
      <c r="F701" s="125" t="s">
        <v>230</v>
      </c>
      <c r="G701" s="125" t="s">
        <v>231</v>
      </c>
      <c r="H701" s="125" t="s">
        <v>184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  <c r="X701" s="151">
        <v>21</v>
      </c>
      <c r="Y701" s="150">
        <v>63.408095238095235</v>
      </c>
    </row>
    <row r="702" spans="1:25">
      <c r="A702" s="125">
        <v>702</v>
      </c>
      <c r="B702" s="125">
        <v>702</v>
      </c>
      <c r="C702" s="125" t="s">
        <v>1246</v>
      </c>
      <c r="D702" s="125" t="s">
        <v>181</v>
      </c>
      <c r="E702" s="125" t="s">
        <v>181</v>
      </c>
      <c r="F702" s="125" t="s">
        <v>262</v>
      </c>
      <c r="G702" s="125" t="s">
        <v>263</v>
      </c>
      <c r="H702" s="125" t="s">
        <v>184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  <c r="X702" s="151">
        <v>8.4</v>
      </c>
      <c r="Y702" s="150">
        <v>201.9047619047619</v>
      </c>
    </row>
    <row r="703" spans="1:25">
      <c r="A703" s="142">
        <v>703</v>
      </c>
      <c r="B703" s="142">
        <v>703</v>
      </c>
      <c r="C703" s="142" t="s">
        <v>1247</v>
      </c>
      <c r="D703" s="125" t="s">
        <v>220</v>
      </c>
      <c r="E703" s="125" t="s">
        <v>181</v>
      </c>
      <c r="F703" s="142" t="s">
        <v>262</v>
      </c>
      <c r="G703" s="142" t="s">
        <v>263</v>
      </c>
      <c r="H703" s="142" t="s">
        <v>184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  <c r="X703" s="151">
        <v>12.600000000000001</v>
      </c>
      <c r="Y703" s="150">
        <v>133.36111111111109</v>
      </c>
    </row>
    <row r="704" spans="1:25">
      <c r="A704" s="125">
        <v>704</v>
      </c>
      <c r="B704" s="125">
        <v>704</v>
      </c>
      <c r="C704" s="125" t="s">
        <v>1248</v>
      </c>
      <c r="D704" s="125" t="s">
        <v>181</v>
      </c>
      <c r="E704" s="125" t="s">
        <v>181</v>
      </c>
      <c r="F704" s="125" t="s">
        <v>262</v>
      </c>
      <c r="G704" s="125" t="s">
        <v>263</v>
      </c>
      <c r="H704" s="125" t="s">
        <v>184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  <c r="X704" s="151">
        <v>71.400000000000006</v>
      </c>
      <c r="Y704" s="150">
        <v>39.436274509803916</v>
      </c>
    </row>
    <row r="705" spans="1:25">
      <c r="A705" s="125">
        <v>705</v>
      </c>
      <c r="B705" s="125">
        <v>705</v>
      </c>
      <c r="C705" s="125" t="s">
        <v>1249</v>
      </c>
      <c r="D705" s="125" t="s">
        <v>181</v>
      </c>
      <c r="E705" s="125" t="s">
        <v>181</v>
      </c>
      <c r="F705" s="125" t="s">
        <v>262</v>
      </c>
      <c r="G705" s="125" t="s">
        <v>263</v>
      </c>
      <c r="H705" s="125" t="s">
        <v>184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  <c r="X705" s="151">
        <v>8.4</v>
      </c>
      <c r="Y705" s="150">
        <v>176.8095238095238</v>
      </c>
    </row>
    <row r="706" spans="1:25">
      <c r="A706" s="125">
        <v>706</v>
      </c>
      <c r="B706" s="125">
        <v>706</v>
      </c>
      <c r="C706" s="125" t="s">
        <v>1250</v>
      </c>
      <c r="D706" s="125" t="s">
        <v>181</v>
      </c>
      <c r="E706" s="125" t="s">
        <v>181</v>
      </c>
      <c r="F706" s="125" t="s">
        <v>262</v>
      </c>
      <c r="G706" s="125" t="s">
        <v>263</v>
      </c>
      <c r="H706" s="125" t="s">
        <v>184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  <c r="X706" s="151">
        <v>4.2</v>
      </c>
      <c r="Y706" s="150">
        <v>342.81904761904764</v>
      </c>
    </row>
    <row r="707" spans="1:25">
      <c r="A707" s="125">
        <v>707</v>
      </c>
      <c r="B707" s="125">
        <v>707</v>
      </c>
      <c r="C707" s="125" t="s">
        <v>1251</v>
      </c>
      <c r="D707" s="125" t="s">
        <v>181</v>
      </c>
      <c r="E707" s="125" t="s">
        <v>181</v>
      </c>
      <c r="F707" s="125" t="s">
        <v>262</v>
      </c>
      <c r="G707" s="125" t="s">
        <v>263</v>
      </c>
      <c r="H707" s="125" t="s">
        <v>184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  <c r="X707" s="151">
        <v>8.4</v>
      </c>
      <c r="Y707" s="150">
        <v>164.26190476190479</v>
      </c>
    </row>
    <row r="708" spans="1:25">
      <c r="A708" s="125">
        <v>708</v>
      </c>
      <c r="B708" s="125">
        <v>708</v>
      </c>
      <c r="C708" s="125" t="s">
        <v>1252</v>
      </c>
      <c r="D708" s="125" t="s">
        <v>220</v>
      </c>
      <c r="E708" s="125" t="s">
        <v>220</v>
      </c>
      <c r="F708" s="125" t="s">
        <v>230</v>
      </c>
      <c r="G708" s="125" t="s">
        <v>231</v>
      </c>
      <c r="H708" s="125" t="s">
        <v>184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  <c r="X708" s="151">
        <v>4.2</v>
      </c>
      <c r="Y708" s="150">
        <v>342.81904761904764</v>
      </c>
    </row>
    <row r="709" spans="1:25">
      <c r="A709" s="142">
        <v>709</v>
      </c>
      <c r="B709" s="142">
        <v>709</v>
      </c>
      <c r="C709" s="142" t="s">
        <v>1253</v>
      </c>
      <c r="D709" s="125" t="s">
        <v>220</v>
      </c>
      <c r="E709" s="125" t="s">
        <v>181</v>
      </c>
      <c r="F709" s="142" t="s">
        <v>230</v>
      </c>
      <c r="G709" s="142" t="s">
        <v>231</v>
      </c>
      <c r="H709" s="142" t="s">
        <v>184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  <c r="X709" s="151">
        <v>29.400000000000006</v>
      </c>
      <c r="Y709" s="150">
        <v>45.065306122448973</v>
      </c>
    </row>
    <row r="710" spans="1:25">
      <c r="A710" s="125">
        <v>710</v>
      </c>
      <c r="B710" s="125">
        <v>710</v>
      </c>
      <c r="C710" s="125" t="s">
        <v>1254</v>
      </c>
      <c r="D710" s="125" t="s">
        <v>220</v>
      </c>
      <c r="E710" s="125" t="s">
        <v>181</v>
      </c>
      <c r="F710" s="125" t="s">
        <v>230</v>
      </c>
      <c r="G710" s="125" t="s">
        <v>231</v>
      </c>
      <c r="H710" s="125" t="s">
        <v>184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  <c r="X710" s="151">
        <v>50.400000000000006</v>
      </c>
      <c r="Y710" s="150">
        <v>34.954365079365068</v>
      </c>
    </row>
    <row r="711" spans="1:25">
      <c r="A711" s="125">
        <v>711</v>
      </c>
      <c r="B711" s="125">
        <v>711</v>
      </c>
      <c r="C711" s="125" t="s">
        <v>1255</v>
      </c>
      <c r="D711" s="125" t="s">
        <v>220</v>
      </c>
      <c r="E711" s="125" t="s">
        <v>181</v>
      </c>
      <c r="F711" s="125" t="s">
        <v>230</v>
      </c>
      <c r="G711" s="125" t="s">
        <v>231</v>
      </c>
      <c r="H711" s="125" t="s">
        <v>184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  <c r="X711" s="151">
        <v>37.800000000000004</v>
      </c>
      <c r="Y711" s="150">
        <v>29.80449735449735</v>
      </c>
    </row>
    <row r="712" spans="1:25">
      <c r="A712" s="125">
        <v>712</v>
      </c>
      <c r="B712" s="125">
        <v>712</v>
      </c>
      <c r="C712" s="125" t="s">
        <v>1256</v>
      </c>
      <c r="D712" s="125" t="s">
        <v>181</v>
      </c>
      <c r="E712" s="125" t="s">
        <v>181</v>
      </c>
      <c r="F712" s="125" t="s">
        <v>230</v>
      </c>
      <c r="G712" s="125" t="s">
        <v>231</v>
      </c>
      <c r="H712" s="125" t="s">
        <v>184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  <c r="X712" s="151">
        <v>21</v>
      </c>
      <c r="Y712" s="150">
        <v>50.023333333333333</v>
      </c>
    </row>
    <row r="713" spans="1:25">
      <c r="A713" s="125">
        <v>713</v>
      </c>
      <c r="B713" s="125">
        <v>713</v>
      </c>
      <c r="C713" s="125" t="s">
        <v>1257</v>
      </c>
      <c r="D713" s="125" t="s">
        <v>181</v>
      </c>
      <c r="E713" s="125" t="s">
        <v>181</v>
      </c>
      <c r="F713" s="125" t="s">
        <v>230</v>
      </c>
      <c r="G713" s="125" t="s">
        <v>231</v>
      </c>
      <c r="H713" s="125" t="s">
        <v>184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  <c r="X713" s="151">
        <v>8.4</v>
      </c>
      <c r="Y713" s="150">
        <v>170.53571428571428</v>
      </c>
    </row>
    <row r="714" spans="1:25">
      <c r="A714" s="125">
        <v>714</v>
      </c>
      <c r="B714" s="125">
        <v>714</v>
      </c>
      <c r="C714" s="125" t="s">
        <v>1258</v>
      </c>
      <c r="D714" s="125" t="s">
        <v>181</v>
      </c>
      <c r="E714" s="125" t="s">
        <v>181</v>
      </c>
      <c r="F714" s="125" t="s">
        <v>267</v>
      </c>
      <c r="G714" s="125" t="s">
        <v>268</v>
      </c>
      <c r="H714" s="125" t="s">
        <v>184</v>
      </c>
      <c r="I714" s="123">
        <v>38000</v>
      </c>
      <c r="J714" s="125" t="s">
        <v>190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  <c r="X714" s="151">
        <v>4.2</v>
      </c>
      <c r="Y714" s="150">
        <v>330.2714285714286</v>
      </c>
    </row>
    <row r="715" spans="1:25">
      <c r="A715" s="125">
        <v>715</v>
      </c>
      <c r="B715" s="125">
        <v>715</v>
      </c>
      <c r="C715" s="125" t="s">
        <v>1259</v>
      </c>
      <c r="D715" s="125" t="s">
        <v>181</v>
      </c>
      <c r="E715" s="125" t="s">
        <v>181</v>
      </c>
      <c r="F715" s="125" t="s">
        <v>267</v>
      </c>
      <c r="G715" s="125" t="s">
        <v>268</v>
      </c>
      <c r="H715" s="125" t="s">
        <v>184</v>
      </c>
      <c r="I715" s="123">
        <v>38000</v>
      </c>
      <c r="J715" s="125" t="s">
        <v>190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  <c r="X715" s="151">
        <v>21</v>
      </c>
      <c r="Y715" s="150">
        <v>76.792857142857144</v>
      </c>
    </row>
    <row r="716" spans="1:25">
      <c r="A716" s="125">
        <v>716</v>
      </c>
      <c r="B716" s="125">
        <v>716</v>
      </c>
      <c r="C716" s="125" t="s">
        <v>1260</v>
      </c>
      <c r="D716" s="125" t="s">
        <v>181</v>
      </c>
      <c r="E716" s="125" t="s">
        <v>181</v>
      </c>
      <c r="F716" s="125" t="s">
        <v>267</v>
      </c>
      <c r="G716" s="125" t="s">
        <v>268</v>
      </c>
      <c r="H716" s="125" t="s">
        <v>184</v>
      </c>
      <c r="I716" s="123">
        <v>38000</v>
      </c>
      <c r="J716" s="125" t="s">
        <v>190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  <c r="X716" s="151">
        <v>4.2</v>
      </c>
      <c r="Y716" s="150">
        <v>405.55714285714282</v>
      </c>
    </row>
    <row r="717" spans="1:25">
      <c r="A717" s="125">
        <v>717</v>
      </c>
      <c r="B717" s="125">
        <v>717</v>
      </c>
      <c r="C717" s="125" t="s">
        <v>1261</v>
      </c>
      <c r="D717" s="125" t="s">
        <v>181</v>
      </c>
      <c r="E717" s="125" t="s">
        <v>181</v>
      </c>
      <c r="F717" s="125" t="s">
        <v>267</v>
      </c>
      <c r="G717" s="125" t="s">
        <v>268</v>
      </c>
      <c r="H717" s="125" t="s">
        <v>184</v>
      </c>
      <c r="I717" s="123">
        <v>38000</v>
      </c>
      <c r="J717" s="125" t="s">
        <v>190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  <c r="X717" s="151">
        <v>4.2</v>
      </c>
      <c r="Y717" s="150">
        <v>405.55714285714282</v>
      </c>
    </row>
    <row r="718" spans="1:25">
      <c r="A718" s="125">
        <v>718</v>
      </c>
      <c r="B718" s="125">
        <v>718</v>
      </c>
      <c r="C718" s="125" t="s">
        <v>1262</v>
      </c>
      <c r="D718" s="125" t="s">
        <v>181</v>
      </c>
      <c r="E718" s="125" t="s">
        <v>181</v>
      </c>
      <c r="F718" s="125" t="s">
        <v>267</v>
      </c>
      <c r="G718" s="125" t="s">
        <v>268</v>
      </c>
      <c r="H718" s="125" t="s">
        <v>184</v>
      </c>
      <c r="I718" s="123">
        <v>38000</v>
      </c>
      <c r="J718" s="125" t="s">
        <v>190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  <c r="X718" s="151">
        <v>12.600000000000001</v>
      </c>
      <c r="Y718" s="150">
        <v>141.72619047619048</v>
      </c>
    </row>
    <row r="719" spans="1:25">
      <c r="A719" s="125">
        <v>719</v>
      </c>
      <c r="B719" s="125">
        <v>719</v>
      </c>
      <c r="C719" s="125" t="s">
        <v>1263</v>
      </c>
      <c r="D719" s="125" t="s">
        <v>181</v>
      </c>
      <c r="E719" s="125" t="s">
        <v>181</v>
      </c>
      <c r="F719" s="125" t="s">
        <v>267</v>
      </c>
      <c r="G719" s="125" t="s">
        <v>268</v>
      </c>
      <c r="H719" s="125" t="s">
        <v>184</v>
      </c>
      <c r="I719" s="123">
        <v>38000</v>
      </c>
      <c r="J719" s="125" t="s">
        <v>190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  <c r="X719" s="151">
        <v>21</v>
      </c>
      <c r="Y719" s="150">
        <v>66.754285714285714</v>
      </c>
    </row>
    <row r="720" spans="1:25">
      <c r="A720" s="142">
        <v>720</v>
      </c>
      <c r="B720" s="142">
        <v>720</v>
      </c>
      <c r="C720" s="142" t="s">
        <v>1264</v>
      </c>
      <c r="D720" s="125" t="s">
        <v>181</v>
      </c>
      <c r="E720" s="125" t="s">
        <v>181</v>
      </c>
      <c r="F720" s="142" t="s">
        <v>267</v>
      </c>
      <c r="G720" s="142" t="s">
        <v>268</v>
      </c>
      <c r="H720" s="142" t="s">
        <v>184</v>
      </c>
      <c r="I720" s="143">
        <v>38000</v>
      </c>
      <c r="J720" s="142" t="s">
        <v>190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  <c r="X720" s="151">
        <v>25.200000000000003</v>
      </c>
      <c r="Y720" s="150">
        <v>59.626190476190466</v>
      </c>
    </row>
    <row r="721" spans="1:25">
      <c r="A721" s="142">
        <v>721</v>
      </c>
      <c r="B721" s="142">
        <v>721</v>
      </c>
      <c r="C721" s="142" t="s">
        <v>1265</v>
      </c>
      <c r="D721" s="125" t="s">
        <v>181</v>
      </c>
      <c r="E721" s="125" t="s">
        <v>181</v>
      </c>
      <c r="F721" s="142" t="s">
        <v>267</v>
      </c>
      <c r="G721" s="142" t="s">
        <v>268</v>
      </c>
      <c r="H721" s="142" t="s">
        <v>184</v>
      </c>
      <c r="I721" s="143">
        <v>38000</v>
      </c>
      <c r="J721" s="142" t="s">
        <v>190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  <c r="X721" s="151">
        <v>113.4</v>
      </c>
      <c r="Y721" s="150">
        <v>30.407231040564376</v>
      </c>
    </row>
    <row r="722" spans="1:25">
      <c r="A722" s="125">
        <v>722</v>
      </c>
      <c r="B722" s="125">
        <v>722</v>
      </c>
      <c r="C722" s="125" t="s">
        <v>1266</v>
      </c>
      <c r="D722" s="125" t="s">
        <v>181</v>
      </c>
      <c r="E722" s="125" t="s">
        <v>181</v>
      </c>
      <c r="F722" s="125" t="s">
        <v>267</v>
      </c>
      <c r="G722" s="125" t="s">
        <v>268</v>
      </c>
      <c r="H722" s="125" t="s">
        <v>184</v>
      </c>
      <c r="I722" s="123">
        <v>38000</v>
      </c>
      <c r="J722" s="125" t="s">
        <v>190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  <c r="X722" s="151">
        <v>117.60000000000002</v>
      </c>
      <c r="Y722" s="150">
        <v>36.49166666666666</v>
      </c>
    </row>
    <row r="723" spans="1:25">
      <c r="A723" s="125">
        <v>723</v>
      </c>
      <c r="B723" s="125">
        <v>723</v>
      </c>
      <c r="C723" s="125" t="s">
        <v>1267</v>
      </c>
      <c r="D723" s="125" t="s">
        <v>181</v>
      </c>
      <c r="E723" s="125" t="s">
        <v>181</v>
      </c>
      <c r="F723" s="125" t="s">
        <v>270</v>
      </c>
      <c r="G723" s="125" t="s">
        <v>271</v>
      </c>
      <c r="H723" s="125" t="s">
        <v>184</v>
      </c>
      <c r="I723" s="123">
        <v>38000</v>
      </c>
      <c r="J723" s="123">
        <v>38000</v>
      </c>
      <c r="K723" s="125" t="s">
        <v>190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  <c r="X723" s="151">
        <v>4.2</v>
      </c>
      <c r="Y723" s="150">
        <v>367.91428571428571</v>
      </c>
    </row>
    <row r="724" spans="1:25">
      <c r="A724" s="125">
        <v>724</v>
      </c>
      <c r="B724" s="125">
        <v>724</v>
      </c>
      <c r="C724" s="125" t="s">
        <v>1268</v>
      </c>
      <c r="D724" s="125" t="s">
        <v>181</v>
      </c>
      <c r="E724" s="125" t="s">
        <v>181</v>
      </c>
      <c r="F724" s="125" t="s">
        <v>270</v>
      </c>
      <c r="G724" s="125" t="s">
        <v>271</v>
      </c>
      <c r="H724" s="125" t="s">
        <v>184</v>
      </c>
      <c r="I724" s="123">
        <v>38000</v>
      </c>
      <c r="J724" s="123">
        <v>38000</v>
      </c>
      <c r="K724" s="125" t="s">
        <v>190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  <c r="X724" s="151">
        <v>25.200000000000003</v>
      </c>
      <c r="Y724" s="150">
        <v>52.576190476190469</v>
      </c>
    </row>
    <row r="725" spans="1:25">
      <c r="A725" s="125">
        <v>725</v>
      </c>
      <c r="B725" s="125">
        <v>725</v>
      </c>
      <c r="C725" s="125" t="s">
        <v>1269</v>
      </c>
      <c r="D725" s="125" t="s">
        <v>181</v>
      </c>
      <c r="E725" s="125" t="s">
        <v>181</v>
      </c>
      <c r="F725" s="125" t="s">
        <v>270</v>
      </c>
      <c r="G725" s="125" t="s">
        <v>271</v>
      </c>
      <c r="H725" s="125" t="s">
        <v>184</v>
      </c>
      <c r="I725" s="123">
        <v>38000</v>
      </c>
      <c r="J725" s="123">
        <v>38000</v>
      </c>
      <c r="K725" s="125" t="s">
        <v>190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  <c r="X725" s="151">
        <v>12.600000000000001</v>
      </c>
      <c r="Y725" s="150">
        <v>150.09126984126982</v>
      </c>
    </row>
    <row r="726" spans="1:25">
      <c r="A726" s="125">
        <v>726</v>
      </c>
      <c r="B726" s="125">
        <v>726</v>
      </c>
      <c r="C726" s="125" t="s">
        <v>1270</v>
      </c>
      <c r="D726" s="125" t="s">
        <v>181</v>
      </c>
      <c r="E726" s="125" t="s">
        <v>181</v>
      </c>
      <c r="F726" s="125" t="s">
        <v>270</v>
      </c>
      <c r="G726" s="125" t="s">
        <v>271</v>
      </c>
      <c r="H726" s="125" t="s">
        <v>184</v>
      </c>
      <c r="I726" s="123">
        <v>38000</v>
      </c>
      <c r="J726" s="123">
        <v>38000</v>
      </c>
      <c r="K726" s="125" t="s">
        <v>190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  <c r="X726" s="151">
        <v>29.400000000000006</v>
      </c>
      <c r="Y726" s="150">
        <v>48.086734693877546</v>
      </c>
    </row>
    <row r="727" spans="1:25">
      <c r="A727" s="125">
        <v>727</v>
      </c>
      <c r="B727" s="125">
        <v>727</v>
      </c>
      <c r="C727" s="125" t="s">
        <v>1271</v>
      </c>
      <c r="D727" s="125" t="s">
        <v>181</v>
      </c>
      <c r="E727" s="125" t="s">
        <v>181</v>
      </c>
      <c r="F727" s="125" t="s">
        <v>274</v>
      </c>
      <c r="G727" s="125" t="s">
        <v>275</v>
      </c>
      <c r="H727" s="125" t="s">
        <v>184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  <c r="X727" s="151">
        <v>4.2</v>
      </c>
      <c r="Y727" s="150">
        <v>418.10476190476186</v>
      </c>
    </row>
    <row r="728" spans="1:25">
      <c r="A728" s="125">
        <v>728</v>
      </c>
      <c r="B728" s="125">
        <v>728</v>
      </c>
      <c r="C728" s="125" t="s">
        <v>1272</v>
      </c>
      <c r="D728" s="125" t="s">
        <v>181</v>
      </c>
      <c r="E728" s="125" t="s">
        <v>181</v>
      </c>
      <c r="F728" s="125" t="s">
        <v>267</v>
      </c>
      <c r="G728" s="125" t="s">
        <v>268</v>
      </c>
      <c r="H728" s="125" t="s">
        <v>184</v>
      </c>
      <c r="I728" s="123">
        <v>38000</v>
      </c>
      <c r="J728" s="125" t="s">
        <v>190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  <c r="X728" s="151">
        <v>29.400000000000006</v>
      </c>
      <c r="Y728" s="150">
        <v>60.172448979591827</v>
      </c>
    </row>
    <row r="729" spans="1:25">
      <c r="A729" s="125">
        <v>729</v>
      </c>
      <c r="B729" s="125">
        <v>729</v>
      </c>
      <c r="C729" s="125" t="s">
        <v>1273</v>
      </c>
      <c r="D729" s="125" t="s">
        <v>181</v>
      </c>
      <c r="E729" s="125" t="s">
        <v>181</v>
      </c>
      <c r="F729" s="125" t="s">
        <v>1274</v>
      </c>
      <c r="G729" s="125" t="s">
        <v>1275</v>
      </c>
      <c r="H729" s="125" t="s">
        <v>204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  <c r="X729" s="151">
        <v>8.4</v>
      </c>
      <c r="Y729" s="150">
        <v>227</v>
      </c>
    </row>
    <row r="730" spans="1:25">
      <c r="A730" s="142">
        <v>730</v>
      </c>
      <c r="B730" s="142">
        <v>730</v>
      </c>
      <c r="C730" s="142" t="s">
        <v>1276</v>
      </c>
      <c r="D730" s="125" t="s">
        <v>181</v>
      </c>
      <c r="E730" s="125" t="s">
        <v>181</v>
      </c>
      <c r="F730" s="142" t="s">
        <v>270</v>
      </c>
      <c r="G730" s="142" t="s">
        <v>271</v>
      </c>
      <c r="H730" s="142" t="s">
        <v>184</v>
      </c>
      <c r="I730" s="143">
        <v>38000</v>
      </c>
      <c r="J730" s="143">
        <v>38000</v>
      </c>
      <c r="K730" s="142" t="s">
        <v>190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  <c r="X730" s="151">
        <v>46.2</v>
      </c>
      <c r="Y730" s="150">
        <v>83.761904761904759</v>
      </c>
    </row>
    <row r="731" spans="1:25">
      <c r="A731" s="125">
        <v>731</v>
      </c>
      <c r="B731" s="125">
        <v>731</v>
      </c>
      <c r="C731" s="125" t="s">
        <v>1277</v>
      </c>
      <c r="D731" s="125" t="s">
        <v>181</v>
      </c>
      <c r="E731" s="125" t="s">
        <v>181</v>
      </c>
      <c r="F731" s="125" t="s">
        <v>290</v>
      </c>
      <c r="G731" s="125" t="s">
        <v>291</v>
      </c>
      <c r="H731" s="125" t="s">
        <v>184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  <c r="X731" s="151">
        <v>46.2</v>
      </c>
      <c r="Y731" s="150">
        <v>83.761904761904759</v>
      </c>
    </row>
    <row r="732" spans="1:25">
      <c r="A732" s="125">
        <v>732</v>
      </c>
      <c r="B732" s="125">
        <v>732</v>
      </c>
      <c r="C732" s="125" t="s">
        <v>1278</v>
      </c>
      <c r="D732" s="125" t="s">
        <v>181</v>
      </c>
      <c r="E732" s="125" t="s">
        <v>181</v>
      </c>
      <c r="F732" s="125" t="s">
        <v>270</v>
      </c>
      <c r="G732" s="125" t="s">
        <v>271</v>
      </c>
      <c r="H732" s="125" t="s">
        <v>184</v>
      </c>
      <c r="I732" s="123">
        <v>38000</v>
      </c>
      <c r="J732" s="123">
        <v>38000</v>
      </c>
      <c r="K732" s="125" t="s">
        <v>190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  <c r="X732" s="151">
        <v>8.4</v>
      </c>
      <c r="Y732" s="150">
        <v>83.230952380952374</v>
      </c>
    </row>
    <row r="733" spans="1:25">
      <c r="A733" s="125">
        <v>733</v>
      </c>
      <c r="B733" s="125">
        <v>733</v>
      </c>
      <c r="C733" s="125" t="s">
        <v>1279</v>
      </c>
      <c r="D733" s="125" t="s">
        <v>181</v>
      </c>
      <c r="E733" s="125" t="s">
        <v>181</v>
      </c>
      <c r="F733" s="125" t="s">
        <v>270</v>
      </c>
      <c r="G733" s="125" t="s">
        <v>271</v>
      </c>
      <c r="H733" s="125" t="s">
        <v>184</v>
      </c>
      <c r="I733" s="123">
        <v>38000</v>
      </c>
      <c r="J733" s="123">
        <v>38000</v>
      </c>
      <c r="K733" s="125" t="s">
        <v>190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  <c r="X733" s="151">
        <v>42</v>
      </c>
      <c r="Y733" s="150">
        <v>24.174999999999997</v>
      </c>
    </row>
    <row r="734" spans="1:25">
      <c r="A734" s="142">
        <v>734</v>
      </c>
      <c r="B734" s="142">
        <v>734</v>
      </c>
      <c r="C734" s="142" t="s">
        <v>1280</v>
      </c>
      <c r="D734" s="125" t="s">
        <v>181</v>
      </c>
      <c r="E734" s="125" t="s">
        <v>181</v>
      </c>
      <c r="F734" s="142" t="s">
        <v>290</v>
      </c>
      <c r="G734" s="142" t="s">
        <v>291</v>
      </c>
      <c r="H734" s="142" t="s">
        <v>184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  <c r="X734" s="151">
        <v>4.2</v>
      </c>
      <c r="Y734" s="150">
        <v>199.92380952380952</v>
      </c>
    </row>
    <row r="735" spans="1:25">
      <c r="A735" s="125">
        <v>735</v>
      </c>
      <c r="B735" s="125">
        <v>735</v>
      </c>
      <c r="C735" s="125" t="s">
        <v>1281</v>
      </c>
      <c r="D735" s="125" t="s">
        <v>181</v>
      </c>
      <c r="E735" s="125" t="s">
        <v>181</v>
      </c>
      <c r="F735" s="125" t="s">
        <v>270</v>
      </c>
      <c r="G735" s="125" t="s">
        <v>271</v>
      </c>
      <c r="H735" s="125" t="s">
        <v>184</v>
      </c>
      <c r="I735" s="123">
        <v>38000</v>
      </c>
      <c r="J735" s="123">
        <v>38000</v>
      </c>
      <c r="K735" s="125" t="s">
        <v>190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  <c r="X735" s="151">
        <v>210</v>
      </c>
      <c r="Y735" s="150">
        <v>34.085904761904764</v>
      </c>
    </row>
    <row r="736" spans="1:25">
      <c r="A736" s="125">
        <v>736</v>
      </c>
      <c r="B736" s="125">
        <v>736</v>
      </c>
      <c r="C736" s="125" t="s">
        <v>1282</v>
      </c>
      <c r="D736" s="125" t="s">
        <v>181</v>
      </c>
      <c r="E736" s="125" t="s">
        <v>181</v>
      </c>
      <c r="F736" s="125" t="s">
        <v>270</v>
      </c>
      <c r="G736" s="125" t="s">
        <v>271</v>
      </c>
      <c r="H736" s="125" t="s">
        <v>184</v>
      </c>
      <c r="I736" s="123">
        <v>38000</v>
      </c>
      <c r="J736" s="123">
        <v>38000</v>
      </c>
      <c r="K736" s="125" t="s">
        <v>190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  <c r="X736" s="151">
        <v>8.4</v>
      </c>
      <c r="Y736" s="150">
        <v>91.596428571428561</v>
      </c>
    </row>
    <row r="737" spans="1:25">
      <c r="A737" s="125">
        <v>737</v>
      </c>
      <c r="B737" s="125">
        <v>737</v>
      </c>
      <c r="C737" s="125" t="s">
        <v>1283</v>
      </c>
      <c r="D737" s="125" t="s">
        <v>181</v>
      </c>
      <c r="E737" s="125" t="s">
        <v>181</v>
      </c>
      <c r="F737" s="125" t="s">
        <v>267</v>
      </c>
      <c r="G737" s="125" t="s">
        <v>268</v>
      </c>
      <c r="H737" s="125" t="s">
        <v>184</v>
      </c>
      <c r="I737" s="123">
        <v>38000</v>
      </c>
      <c r="J737" s="125" t="s">
        <v>190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  <c r="X737" s="151">
        <v>25.200000000000003</v>
      </c>
      <c r="Y737" s="150">
        <v>70.201190476190476</v>
      </c>
    </row>
    <row r="738" spans="1:25">
      <c r="A738" s="125">
        <v>738</v>
      </c>
      <c r="B738" s="125">
        <v>738</v>
      </c>
      <c r="C738" s="125" t="s">
        <v>1284</v>
      </c>
      <c r="D738" s="125" t="s">
        <v>181</v>
      </c>
      <c r="E738" s="125" t="s">
        <v>181</v>
      </c>
      <c r="F738" s="125" t="s">
        <v>182</v>
      </c>
      <c r="G738" s="125" t="s">
        <v>183</v>
      </c>
      <c r="H738" s="125" t="s">
        <v>184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  <c r="X738" s="151">
        <v>4.2</v>
      </c>
      <c r="Y738" s="150">
        <v>216.6547619047619</v>
      </c>
    </row>
    <row r="739" spans="1:25">
      <c r="A739" s="125">
        <v>739</v>
      </c>
      <c r="B739" s="125">
        <v>739</v>
      </c>
      <c r="C739" s="125" t="s">
        <v>1285</v>
      </c>
      <c r="D739" s="125" t="s">
        <v>181</v>
      </c>
      <c r="E739" s="125" t="s">
        <v>181</v>
      </c>
      <c r="F739" s="125" t="s">
        <v>267</v>
      </c>
      <c r="G739" s="125" t="s">
        <v>268</v>
      </c>
      <c r="H739" s="125" t="s">
        <v>184</v>
      </c>
      <c r="I739" s="123">
        <v>38000</v>
      </c>
      <c r="J739" s="125" t="s">
        <v>190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  <c r="X739" s="151">
        <v>4.2</v>
      </c>
      <c r="Y739" s="150">
        <v>199.92380952380952</v>
      </c>
    </row>
    <row r="740" spans="1:25">
      <c r="A740" s="125">
        <v>740</v>
      </c>
      <c r="B740" s="125">
        <v>740</v>
      </c>
      <c r="C740" s="125" t="s">
        <v>1286</v>
      </c>
      <c r="D740" s="125" t="s">
        <v>181</v>
      </c>
      <c r="E740" s="125" t="s">
        <v>181</v>
      </c>
      <c r="F740" s="125" t="s">
        <v>182</v>
      </c>
      <c r="G740" s="125" t="s">
        <v>183</v>
      </c>
      <c r="H740" s="125" t="s">
        <v>184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  <c r="X740" s="151">
        <v>8.4</v>
      </c>
      <c r="Y740" s="150">
        <v>170.53571428571428</v>
      </c>
    </row>
    <row r="741" spans="1:25">
      <c r="A741" s="125">
        <v>741</v>
      </c>
      <c r="B741" s="125">
        <v>741</v>
      </c>
      <c r="C741" s="125" t="s">
        <v>1287</v>
      </c>
      <c r="D741" s="125" t="s">
        <v>181</v>
      </c>
      <c r="E741" s="125" t="s">
        <v>181</v>
      </c>
      <c r="F741" s="125" t="s">
        <v>267</v>
      </c>
      <c r="G741" s="125" t="s">
        <v>268</v>
      </c>
      <c r="H741" s="125" t="s">
        <v>184</v>
      </c>
      <c r="I741" s="123">
        <v>38000</v>
      </c>
      <c r="J741" s="125" t="s">
        <v>190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  <c r="X741" s="151">
        <v>8.4</v>
      </c>
      <c r="Y741" s="150">
        <v>91.596428571428561</v>
      </c>
    </row>
    <row r="742" spans="1:25">
      <c r="A742" s="125">
        <v>742</v>
      </c>
      <c r="B742" s="125">
        <v>742</v>
      </c>
      <c r="C742" s="125" t="s">
        <v>1288</v>
      </c>
      <c r="D742" s="125" t="s">
        <v>181</v>
      </c>
      <c r="E742" s="125" t="s">
        <v>181</v>
      </c>
      <c r="F742" s="125" t="s">
        <v>267</v>
      </c>
      <c r="G742" s="125" t="s">
        <v>268</v>
      </c>
      <c r="H742" s="125" t="s">
        <v>184</v>
      </c>
      <c r="I742" s="123">
        <v>38000</v>
      </c>
      <c r="J742" s="125" t="s">
        <v>190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  <c r="X742" s="151">
        <v>33.6</v>
      </c>
      <c r="Y742" s="150">
        <v>43.463988095238093</v>
      </c>
    </row>
    <row r="743" spans="1:25">
      <c r="A743" s="142">
        <v>743</v>
      </c>
      <c r="B743" s="142">
        <v>743</v>
      </c>
      <c r="C743" s="142" t="s">
        <v>1289</v>
      </c>
      <c r="D743" s="125" t="s">
        <v>181</v>
      </c>
      <c r="E743" s="125" t="s">
        <v>181</v>
      </c>
      <c r="F743" s="142" t="s">
        <v>267</v>
      </c>
      <c r="G743" s="142" t="s">
        <v>268</v>
      </c>
      <c r="H743" s="142" t="s">
        <v>184</v>
      </c>
      <c r="I743" s="143">
        <v>38000</v>
      </c>
      <c r="J743" s="142" t="s">
        <v>190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  <c r="X743" s="151">
        <v>16.8</v>
      </c>
      <c r="Y743" s="150">
        <v>87.625595238095244</v>
      </c>
    </row>
    <row r="744" spans="1:25">
      <c r="A744" s="125">
        <v>744</v>
      </c>
      <c r="B744" s="125">
        <v>744</v>
      </c>
      <c r="C744" s="125" t="s">
        <v>1290</v>
      </c>
      <c r="D744" s="125" t="s">
        <v>181</v>
      </c>
      <c r="E744" s="125" t="s">
        <v>181</v>
      </c>
      <c r="F744" s="125" t="s">
        <v>267</v>
      </c>
      <c r="G744" s="125" t="s">
        <v>268</v>
      </c>
      <c r="H744" s="125" t="s">
        <v>184</v>
      </c>
      <c r="I744" s="123">
        <v>38000</v>
      </c>
      <c r="J744" s="125" t="s">
        <v>190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  <c r="X744" s="151">
        <v>50.400000000000006</v>
      </c>
      <c r="Y744" s="150">
        <v>72.599007936507931</v>
      </c>
    </row>
    <row r="745" spans="1:25">
      <c r="A745" s="125">
        <v>745</v>
      </c>
      <c r="B745" s="125">
        <v>745</v>
      </c>
      <c r="C745" s="125" t="s">
        <v>1291</v>
      </c>
      <c r="D745" s="125" t="s">
        <v>181</v>
      </c>
      <c r="E745" s="125" t="s">
        <v>181</v>
      </c>
      <c r="F745" s="125" t="s">
        <v>267</v>
      </c>
      <c r="G745" s="125" t="s">
        <v>268</v>
      </c>
      <c r="H745" s="125" t="s">
        <v>184</v>
      </c>
      <c r="I745" s="123">
        <v>38000</v>
      </c>
      <c r="J745" s="125" t="s">
        <v>190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  <c r="X745" s="151">
        <v>16.8</v>
      </c>
      <c r="Y745" s="150">
        <v>58.346428571428568</v>
      </c>
    </row>
    <row r="746" spans="1:25">
      <c r="A746" s="125">
        <v>746</v>
      </c>
      <c r="B746" s="125">
        <v>746</v>
      </c>
      <c r="C746" s="125" t="s">
        <v>1292</v>
      </c>
      <c r="D746" s="125" t="s">
        <v>181</v>
      </c>
      <c r="E746" s="125" t="s">
        <v>181</v>
      </c>
      <c r="F746" s="125" t="s">
        <v>267</v>
      </c>
      <c r="G746" s="125" t="s">
        <v>268</v>
      </c>
      <c r="H746" s="125" t="s">
        <v>184</v>
      </c>
      <c r="I746" s="123">
        <v>38000</v>
      </c>
      <c r="J746" s="125" t="s">
        <v>190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  <c r="X746" s="151">
        <v>42</v>
      </c>
      <c r="Y746" s="150">
        <v>21.525952380952383</v>
      </c>
    </row>
    <row r="747" spans="1:25">
      <c r="A747" s="125">
        <v>747</v>
      </c>
      <c r="B747" s="125">
        <v>747</v>
      </c>
      <c r="C747" s="125" t="s">
        <v>1293</v>
      </c>
      <c r="D747" s="125" t="s">
        <v>181</v>
      </c>
      <c r="E747" s="125" t="s">
        <v>181</v>
      </c>
      <c r="F747" s="125" t="s">
        <v>267</v>
      </c>
      <c r="G747" s="125" t="s">
        <v>268</v>
      </c>
      <c r="H747" s="125" t="s">
        <v>184</v>
      </c>
      <c r="I747" s="123">
        <v>38000</v>
      </c>
      <c r="J747" s="125" t="s">
        <v>190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  <c r="X747" s="151">
        <v>12.600000000000001</v>
      </c>
      <c r="Y747" s="150">
        <v>66.641269841269832</v>
      </c>
    </row>
    <row r="748" spans="1:25">
      <c r="A748" s="125">
        <v>748</v>
      </c>
      <c r="B748" s="125">
        <v>748</v>
      </c>
      <c r="C748" s="125" t="s">
        <v>1294</v>
      </c>
      <c r="D748" s="125" t="s">
        <v>181</v>
      </c>
      <c r="E748" s="125" t="s">
        <v>181</v>
      </c>
      <c r="F748" s="125" t="s">
        <v>274</v>
      </c>
      <c r="G748" s="125" t="s">
        <v>275</v>
      </c>
      <c r="H748" s="125" t="s">
        <v>184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  <c r="X748" s="151">
        <v>21</v>
      </c>
      <c r="Y748" s="150">
        <v>50.023333333333333</v>
      </c>
    </row>
    <row r="749" spans="1:25">
      <c r="A749" s="142">
        <v>749</v>
      </c>
      <c r="B749" s="142">
        <v>749</v>
      </c>
      <c r="C749" s="142" t="s">
        <v>1295</v>
      </c>
      <c r="D749" s="125" t="s">
        <v>220</v>
      </c>
      <c r="E749" s="125" t="s">
        <v>181</v>
      </c>
      <c r="F749" s="142" t="s">
        <v>262</v>
      </c>
      <c r="G749" s="142" t="s">
        <v>263</v>
      </c>
      <c r="H749" s="142" t="s">
        <v>184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  <c r="X749" s="151">
        <v>33.6</v>
      </c>
      <c r="Y749" s="150">
        <v>60.020535714285707</v>
      </c>
    </row>
    <row r="750" spans="1:25">
      <c r="A750" s="125">
        <v>750</v>
      </c>
      <c r="B750" s="125">
        <v>750</v>
      </c>
      <c r="C750" s="125" t="s">
        <v>1296</v>
      </c>
      <c r="D750" s="125" t="s">
        <v>181</v>
      </c>
      <c r="E750" s="125" t="s">
        <v>181</v>
      </c>
      <c r="F750" s="125" t="s">
        <v>227</v>
      </c>
      <c r="G750" s="125" t="s">
        <v>228</v>
      </c>
      <c r="H750" s="125" t="s">
        <v>184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  <c r="X750" s="151">
        <v>247.8</v>
      </c>
      <c r="Y750" s="150">
        <v>28.886359967715901</v>
      </c>
    </row>
    <row r="751" spans="1:25">
      <c r="A751" s="125">
        <v>751</v>
      </c>
      <c r="B751" s="125">
        <v>751</v>
      </c>
      <c r="C751" s="125" t="s">
        <v>1297</v>
      </c>
      <c r="D751" s="125" t="s">
        <v>181</v>
      </c>
      <c r="E751" s="125" t="s">
        <v>181</v>
      </c>
      <c r="F751" s="125" t="s">
        <v>227</v>
      </c>
      <c r="G751" s="125" t="s">
        <v>228</v>
      </c>
      <c r="H751" s="125" t="s">
        <v>184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  <c r="X751" s="151">
        <v>33.6</v>
      </c>
      <c r="Y751" s="150">
        <v>50.08660714285714</v>
      </c>
    </row>
    <row r="752" spans="1:25">
      <c r="A752" s="125">
        <v>752</v>
      </c>
      <c r="B752" s="125">
        <v>752</v>
      </c>
      <c r="C752" s="125" t="s">
        <v>1298</v>
      </c>
      <c r="D752" s="125" t="s">
        <v>181</v>
      </c>
      <c r="E752" s="125" t="s">
        <v>181</v>
      </c>
      <c r="F752" s="125" t="s">
        <v>227</v>
      </c>
      <c r="G752" s="125" t="s">
        <v>228</v>
      </c>
      <c r="H752" s="125" t="s">
        <v>184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  <c r="X752" s="151">
        <v>33.6</v>
      </c>
      <c r="Y752" s="150">
        <v>43.463988095238093</v>
      </c>
    </row>
    <row r="753" spans="1:25">
      <c r="A753" s="125">
        <v>753</v>
      </c>
      <c r="B753" s="125">
        <v>753</v>
      </c>
      <c r="C753" s="125" t="s">
        <v>1299</v>
      </c>
      <c r="D753" s="125" t="s">
        <v>181</v>
      </c>
      <c r="E753" s="125" t="s">
        <v>181</v>
      </c>
      <c r="F753" s="125" t="s">
        <v>227</v>
      </c>
      <c r="G753" s="125" t="s">
        <v>228</v>
      </c>
      <c r="H753" s="125" t="s">
        <v>184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  <c r="X753" s="151">
        <v>12.600000000000001</v>
      </c>
      <c r="Y753" s="150">
        <v>61.06428571428571</v>
      </c>
    </row>
    <row r="754" spans="1:25">
      <c r="A754" s="125">
        <v>754</v>
      </c>
      <c r="B754" s="125">
        <v>754</v>
      </c>
      <c r="C754" s="125" t="s">
        <v>1300</v>
      </c>
      <c r="D754" s="125" t="s">
        <v>181</v>
      </c>
      <c r="E754" s="125" t="s">
        <v>181</v>
      </c>
      <c r="F754" s="125" t="s">
        <v>227</v>
      </c>
      <c r="G754" s="125" t="s">
        <v>228</v>
      </c>
      <c r="H754" s="125" t="s">
        <v>184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  <c r="X754" s="151">
        <v>8.4</v>
      </c>
      <c r="Y754" s="150">
        <v>66.5</v>
      </c>
    </row>
    <row r="755" spans="1:25">
      <c r="A755" s="125">
        <v>755</v>
      </c>
      <c r="B755" s="125">
        <v>755</v>
      </c>
      <c r="C755" s="125" t="s">
        <v>1301</v>
      </c>
      <c r="D755" s="125" t="s">
        <v>181</v>
      </c>
      <c r="E755" s="125" t="s">
        <v>181</v>
      </c>
      <c r="F755" s="125" t="s">
        <v>227</v>
      </c>
      <c r="G755" s="125" t="s">
        <v>228</v>
      </c>
      <c r="H755" s="125" t="s">
        <v>184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  <c r="X755" s="151">
        <v>4.2</v>
      </c>
      <c r="Y755" s="150">
        <v>166.46190476190475</v>
      </c>
    </row>
    <row r="756" spans="1:25">
      <c r="A756" s="125">
        <v>756</v>
      </c>
      <c r="B756" s="125">
        <v>756</v>
      </c>
      <c r="C756" s="125" t="s">
        <v>1302</v>
      </c>
      <c r="D756" s="125" t="s">
        <v>181</v>
      </c>
      <c r="E756" s="125" t="s">
        <v>181</v>
      </c>
      <c r="F756" s="125" t="s">
        <v>227</v>
      </c>
      <c r="G756" s="125" t="s">
        <v>228</v>
      </c>
      <c r="H756" s="125" t="s">
        <v>184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  <c r="X756" s="151">
        <v>8.4</v>
      </c>
      <c r="Y756" s="150">
        <v>108.32738095238095</v>
      </c>
    </row>
    <row r="757" spans="1:25">
      <c r="A757" s="125">
        <v>757</v>
      </c>
      <c r="B757" s="125">
        <v>757</v>
      </c>
      <c r="C757" s="125" t="s">
        <v>1303</v>
      </c>
      <c r="D757" s="125" t="s">
        <v>181</v>
      </c>
      <c r="E757" s="125" t="s">
        <v>181</v>
      </c>
      <c r="F757" s="125" t="s">
        <v>295</v>
      </c>
      <c r="G757" s="125" t="s">
        <v>296</v>
      </c>
      <c r="H757" s="125" t="s">
        <v>184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  <c r="X757" s="151">
        <v>16.8</v>
      </c>
      <c r="Y757" s="150">
        <v>62.529166666666661</v>
      </c>
    </row>
    <row r="758" spans="1:25">
      <c r="A758" s="142">
        <v>758</v>
      </c>
      <c r="B758" s="142">
        <v>758</v>
      </c>
      <c r="C758" s="142" t="s">
        <v>1304</v>
      </c>
      <c r="D758" s="125" t="s">
        <v>181</v>
      </c>
      <c r="E758" s="125" t="s">
        <v>181</v>
      </c>
      <c r="F758" s="142" t="s">
        <v>295</v>
      </c>
      <c r="G758" s="142" t="s">
        <v>296</v>
      </c>
      <c r="H758" s="142" t="s">
        <v>184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  <c r="X758" s="151">
        <v>8.4</v>
      </c>
      <c r="Y758" s="150">
        <v>170.53571428571428</v>
      </c>
    </row>
    <row r="759" spans="1:25">
      <c r="A759" s="125">
        <v>759</v>
      </c>
      <c r="B759" s="125">
        <v>759</v>
      </c>
      <c r="C759" s="125" t="s">
        <v>1305</v>
      </c>
      <c r="D759" s="125" t="s">
        <v>181</v>
      </c>
      <c r="E759" s="125" t="s">
        <v>181</v>
      </c>
      <c r="F759" s="125" t="s">
        <v>295</v>
      </c>
      <c r="G759" s="125" t="s">
        <v>296</v>
      </c>
      <c r="H759" s="125" t="s">
        <v>184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  <c r="X759" s="151">
        <v>46.2</v>
      </c>
      <c r="Y759" s="150">
        <v>42.69502164502164</v>
      </c>
    </row>
    <row r="760" spans="1:25">
      <c r="A760" s="142">
        <v>760</v>
      </c>
      <c r="B760" s="142">
        <v>760</v>
      </c>
      <c r="C760" s="142" t="s">
        <v>1306</v>
      </c>
      <c r="D760" s="125" t="s">
        <v>181</v>
      </c>
      <c r="E760" s="125" t="s">
        <v>181</v>
      </c>
      <c r="F760" s="142" t="s">
        <v>295</v>
      </c>
      <c r="G760" s="142" t="s">
        <v>296</v>
      </c>
      <c r="H760" s="142" t="s">
        <v>184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  <c r="X760" s="151">
        <v>4.2</v>
      </c>
      <c r="Y760" s="150">
        <v>133</v>
      </c>
    </row>
    <row r="761" spans="1:25">
      <c r="A761" s="125">
        <v>761</v>
      </c>
      <c r="B761" s="125">
        <v>761</v>
      </c>
      <c r="C761" s="125" t="s">
        <v>1307</v>
      </c>
      <c r="D761" s="125" t="s">
        <v>181</v>
      </c>
      <c r="E761" s="125" t="s">
        <v>181</v>
      </c>
      <c r="F761" s="125" t="s">
        <v>227</v>
      </c>
      <c r="G761" s="125" t="s">
        <v>228</v>
      </c>
      <c r="H761" s="125" t="s">
        <v>184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  <c r="X761" s="151">
        <v>109.19999999999999</v>
      </c>
      <c r="Y761" s="150">
        <v>27.71575091575092</v>
      </c>
    </row>
    <row r="762" spans="1:25">
      <c r="A762" s="125">
        <v>762</v>
      </c>
      <c r="B762" s="125">
        <v>762</v>
      </c>
      <c r="C762" s="125" t="s">
        <v>1308</v>
      </c>
      <c r="D762" s="125" t="s">
        <v>181</v>
      </c>
      <c r="E762" s="125" t="s">
        <v>181</v>
      </c>
      <c r="F762" s="125" t="s">
        <v>227</v>
      </c>
      <c r="G762" s="125" t="s">
        <v>228</v>
      </c>
      <c r="H762" s="125" t="s">
        <v>184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  <c r="X762" s="151">
        <v>21</v>
      </c>
      <c r="Y762" s="150">
        <v>50.023333333333333</v>
      </c>
    </row>
    <row r="763" spans="1:25">
      <c r="A763" s="125">
        <v>763</v>
      </c>
      <c r="B763" s="125">
        <v>763</v>
      </c>
      <c r="C763" s="125" t="s">
        <v>1309</v>
      </c>
      <c r="D763" s="125" t="s">
        <v>181</v>
      </c>
      <c r="E763" s="125" t="s">
        <v>181</v>
      </c>
      <c r="F763" s="125" t="s">
        <v>295</v>
      </c>
      <c r="G763" s="125" t="s">
        <v>296</v>
      </c>
      <c r="H763" s="125" t="s">
        <v>184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  <c r="X763" s="151">
        <v>4.2</v>
      </c>
      <c r="Y763" s="150">
        <v>183.19285714285712</v>
      </c>
    </row>
    <row r="764" spans="1:25">
      <c r="A764" s="142">
        <v>764</v>
      </c>
      <c r="B764" s="142">
        <v>764</v>
      </c>
      <c r="C764" s="142" t="s">
        <v>1310</v>
      </c>
      <c r="D764" s="125" t="s">
        <v>181</v>
      </c>
      <c r="E764" s="125" t="s">
        <v>181</v>
      </c>
      <c r="F764" s="142" t="s">
        <v>295</v>
      </c>
      <c r="G764" s="142" t="s">
        <v>296</v>
      </c>
      <c r="H764" s="142" t="s">
        <v>184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  <c r="X764" s="151">
        <v>4.2</v>
      </c>
      <c r="Y764" s="150">
        <v>342.81904761904764</v>
      </c>
    </row>
    <row r="765" spans="1:25">
      <c r="A765" s="125">
        <v>765</v>
      </c>
      <c r="B765" s="125">
        <v>765</v>
      </c>
      <c r="C765" s="125" t="s">
        <v>1311</v>
      </c>
      <c r="D765" s="125" t="s">
        <v>181</v>
      </c>
      <c r="E765" s="125" t="s">
        <v>181</v>
      </c>
      <c r="F765" s="125" t="s">
        <v>585</v>
      </c>
      <c r="G765" s="125" t="s">
        <v>586</v>
      </c>
      <c r="H765" s="125" t="s">
        <v>184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  <c r="X765" s="151">
        <v>147</v>
      </c>
      <c r="Y765" s="150">
        <v>29.518231292517008</v>
      </c>
    </row>
    <row r="766" spans="1:25">
      <c r="A766" s="125">
        <v>766</v>
      </c>
      <c r="B766" s="125">
        <v>766</v>
      </c>
      <c r="C766" s="125" t="s">
        <v>1312</v>
      </c>
      <c r="D766" s="125" t="s">
        <v>181</v>
      </c>
      <c r="E766" s="125" t="s">
        <v>181</v>
      </c>
      <c r="F766" s="125" t="s">
        <v>585</v>
      </c>
      <c r="G766" s="125" t="s">
        <v>586</v>
      </c>
      <c r="H766" s="125" t="s">
        <v>184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  <c r="X766" s="151">
        <v>8.4</v>
      </c>
      <c r="Y766" s="150">
        <v>170.53571428571428</v>
      </c>
    </row>
    <row r="767" spans="1:25">
      <c r="A767" s="125">
        <v>767</v>
      </c>
      <c r="B767" s="125">
        <v>767</v>
      </c>
      <c r="C767" s="125" t="s">
        <v>1313</v>
      </c>
      <c r="D767" s="125" t="s">
        <v>181</v>
      </c>
      <c r="E767" s="125" t="s">
        <v>181</v>
      </c>
      <c r="F767" s="125" t="s">
        <v>298</v>
      </c>
      <c r="G767" s="125" t="s">
        <v>299</v>
      </c>
      <c r="H767" s="125" t="s">
        <v>184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  <c r="X767" s="151">
        <v>4.2</v>
      </c>
      <c r="Y767" s="150">
        <v>216.6547619047619</v>
      </c>
    </row>
    <row r="768" spans="1:25">
      <c r="A768" s="125">
        <v>768</v>
      </c>
      <c r="B768" s="125">
        <v>768</v>
      </c>
      <c r="C768" s="125" t="s">
        <v>1314</v>
      </c>
      <c r="D768" s="125" t="s">
        <v>181</v>
      </c>
      <c r="E768" s="125" t="s">
        <v>181</v>
      </c>
      <c r="F768" s="125" t="s">
        <v>298</v>
      </c>
      <c r="G768" s="125" t="s">
        <v>299</v>
      </c>
      <c r="H768" s="125" t="s">
        <v>184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  <c r="X768" s="151">
        <v>21</v>
      </c>
      <c r="Y768" s="150">
        <v>39.984761904761903</v>
      </c>
    </row>
    <row r="769" spans="1:25">
      <c r="A769" s="125">
        <v>769</v>
      </c>
      <c r="B769" s="125">
        <v>769</v>
      </c>
      <c r="C769" s="125" t="s">
        <v>1315</v>
      </c>
      <c r="D769" s="125" t="s">
        <v>181</v>
      </c>
      <c r="E769" s="125" t="s">
        <v>181</v>
      </c>
      <c r="F769" s="125" t="s">
        <v>1316</v>
      </c>
      <c r="G769" s="125" t="s">
        <v>1317</v>
      </c>
      <c r="H769" s="125" t="s">
        <v>184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  <c r="X769" s="151">
        <v>21</v>
      </c>
      <c r="Y769" s="150">
        <v>33.292380952380952</v>
      </c>
    </row>
    <row r="770" spans="1:25">
      <c r="A770" s="125">
        <v>770</v>
      </c>
      <c r="B770" s="125">
        <v>770</v>
      </c>
      <c r="C770" s="125" t="s">
        <v>1318</v>
      </c>
      <c r="D770" s="125" t="s">
        <v>202</v>
      </c>
      <c r="E770" s="125" t="s">
        <v>202</v>
      </c>
      <c r="F770" s="125" t="s">
        <v>304</v>
      </c>
      <c r="G770" s="125" t="s">
        <v>305</v>
      </c>
      <c r="H770" s="125" t="s">
        <v>184</v>
      </c>
      <c r="I770" s="123">
        <v>38000</v>
      </c>
      <c r="J770" s="123">
        <v>38000</v>
      </c>
      <c r="K770" s="125" t="s">
        <v>190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  <c r="X770" s="151">
        <v>4.2</v>
      </c>
      <c r="Y770" s="150">
        <v>317.72380952380951</v>
      </c>
    </row>
    <row r="771" spans="1:25">
      <c r="A771" s="125">
        <v>771</v>
      </c>
      <c r="B771" s="125">
        <v>771</v>
      </c>
      <c r="C771" s="125" t="s">
        <v>1319</v>
      </c>
      <c r="D771" s="125" t="s">
        <v>202</v>
      </c>
      <c r="E771" s="125" t="s">
        <v>202</v>
      </c>
      <c r="F771" s="125" t="s">
        <v>304</v>
      </c>
      <c r="G771" s="125" t="s">
        <v>305</v>
      </c>
      <c r="H771" s="125" t="s">
        <v>184</v>
      </c>
      <c r="I771" s="123">
        <v>38000</v>
      </c>
      <c r="J771" s="123">
        <v>38000</v>
      </c>
      <c r="K771" s="125" t="s">
        <v>190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  <c r="X771" s="151">
        <v>4.2</v>
      </c>
      <c r="Y771" s="150">
        <v>393.00952380952378</v>
      </c>
    </row>
    <row r="772" spans="1:25">
      <c r="A772" s="125">
        <v>772</v>
      </c>
      <c r="B772" s="125">
        <v>772</v>
      </c>
      <c r="C772" s="125" t="s">
        <v>1320</v>
      </c>
      <c r="D772" s="125" t="s">
        <v>202</v>
      </c>
      <c r="E772" s="125" t="s">
        <v>202</v>
      </c>
      <c r="F772" s="125" t="s">
        <v>304</v>
      </c>
      <c r="G772" s="125" t="s">
        <v>305</v>
      </c>
      <c r="H772" s="125" t="s">
        <v>184</v>
      </c>
      <c r="I772" s="123">
        <v>38000</v>
      </c>
      <c r="J772" s="123">
        <v>38000</v>
      </c>
      <c r="K772" s="125" t="s">
        <v>190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  <c r="X772" s="151">
        <v>4.2</v>
      </c>
      <c r="Y772" s="150">
        <v>405.55714285714282</v>
      </c>
    </row>
    <row r="773" spans="1:25">
      <c r="A773" s="142">
        <v>773</v>
      </c>
      <c r="B773" s="142">
        <v>773</v>
      </c>
      <c r="C773" s="142" t="s">
        <v>1321</v>
      </c>
      <c r="D773" s="125" t="s">
        <v>202</v>
      </c>
      <c r="E773" s="125" t="s">
        <v>202</v>
      </c>
      <c r="F773" s="142" t="s">
        <v>304</v>
      </c>
      <c r="G773" s="142" t="s">
        <v>305</v>
      </c>
      <c r="H773" s="142" t="s">
        <v>184</v>
      </c>
      <c r="I773" s="143">
        <v>38000</v>
      </c>
      <c r="J773" s="143">
        <v>38000</v>
      </c>
      <c r="K773" s="142" t="s">
        <v>190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  <c r="X773" s="151">
        <v>8.4</v>
      </c>
      <c r="Y773" s="150">
        <v>245.82142857142856</v>
      </c>
    </row>
    <row r="774" spans="1:25">
      <c r="A774" s="142">
        <v>774</v>
      </c>
      <c r="B774" s="142">
        <v>774</v>
      </c>
      <c r="C774" s="142" t="s">
        <v>1322</v>
      </c>
      <c r="D774" s="125" t="s">
        <v>202</v>
      </c>
      <c r="E774" s="125" t="s">
        <v>202</v>
      </c>
      <c r="F774" s="142" t="s">
        <v>304</v>
      </c>
      <c r="G774" s="142" t="s">
        <v>305</v>
      </c>
      <c r="H774" s="142" t="s">
        <v>184</v>
      </c>
      <c r="I774" s="143">
        <v>38000</v>
      </c>
      <c r="J774" s="143">
        <v>38000</v>
      </c>
      <c r="K774" s="142" t="s">
        <v>190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  <c r="X774" s="151">
        <v>109.19999999999999</v>
      </c>
      <c r="Y774" s="150">
        <v>47.020695970695975</v>
      </c>
    </row>
    <row r="775" spans="1:25">
      <c r="A775" s="125">
        <v>775</v>
      </c>
      <c r="B775" s="125">
        <v>775</v>
      </c>
      <c r="C775" s="125" t="s">
        <v>1323</v>
      </c>
      <c r="D775" s="125" t="s">
        <v>202</v>
      </c>
      <c r="E775" s="125" t="s">
        <v>202</v>
      </c>
      <c r="F775" s="125" t="s">
        <v>304</v>
      </c>
      <c r="G775" s="125" t="s">
        <v>305</v>
      </c>
      <c r="H775" s="125" t="s">
        <v>184</v>
      </c>
      <c r="I775" s="123">
        <v>38000</v>
      </c>
      <c r="J775" s="123">
        <v>38000</v>
      </c>
      <c r="K775" s="125" t="s">
        <v>190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  <c r="X775" s="151">
        <v>50.400000000000006</v>
      </c>
      <c r="Y775" s="150">
        <v>76.781746031746025</v>
      </c>
    </row>
    <row r="776" spans="1:25">
      <c r="A776" s="125">
        <v>776</v>
      </c>
      <c r="B776" s="125">
        <v>776</v>
      </c>
      <c r="C776" s="125" t="s">
        <v>1324</v>
      </c>
      <c r="D776" s="125" t="s">
        <v>187</v>
      </c>
      <c r="E776" s="125" t="s">
        <v>187</v>
      </c>
      <c r="F776" s="125" t="s">
        <v>307</v>
      </c>
      <c r="G776" s="125" t="s">
        <v>308</v>
      </c>
      <c r="H776" s="125" t="s">
        <v>184</v>
      </c>
      <c r="I776" s="123">
        <v>38000</v>
      </c>
      <c r="J776" s="123">
        <v>38000</v>
      </c>
      <c r="K776" s="125" t="s">
        <v>190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  <c r="X776" s="151">
        <v>25.200000000000003</v>
      </c>
      <c r="Y776" s="150">
        <v>73.726190476190467</v>
      </c>
    </row>
    <row r="777" spans="1:25">
      <c r="A777" s="125">
        <v>777</v>
      </c>
      <c r="B777" s="125">
        <v>777</v>
      </c>
      <c r="C777" s="125" t="s">
        <v>1325</v>
      </c>
      <c r="D777" s="125" t="s">
        <v>187</v>
      </c>
      <c r="E777" s="125" t="s">
        <v>187</v>
      </c>
      <c r="F777" s="125" t="s">
        <v>307</v>
      </c>
      <c r="G777" s="125" t="s">
        <v>308</v>
      </c>
      <c r="H777" s="125" t="s">
        <v>184</v>
      </c>
      <c r="I777" s="123">
        <v>38000</v>
      </c>
      <c r="J777" s="123">
        <v>38000</v>
      </c>
      <c r="K777" s="125" t="s">
        <v>190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  <c r="X777" s="151">
        <v>8.4</v>
      </c>
      <c r="Y777" s="150">
        <v>164.26190476190479</v>
      </c>
    </row>
    <row r="778" spans="1:25">
      <c r="A778" s="125">
        <v>778</v>
      </c>
      <c r="B778" s="125">
        <v>778</v>
      </c>
      <c r="C778" s="125" t="s">
        <v>1326</v>
      </c>
      <c r="D778" s="125" t="s">
        <v>187</v>
      </c>
      <c r="E778" s="125" t="s">
        <v>187</v>
      </c>
      <c r="F778" s="125" t="s">
        <v>188</v>
      </c>
      <c r="G778" s="125" t="s">
        <v>189</v>
      </c>
      <c r="H778" s="125" t="s">
        <v>184</v>
      </c>
      <c r="I778" s="123">
        <v>38000</v>
      </c>
      <c r="J778" s="123">
        <v>38000</v>
      </c>
      <c r="K778" s="125" t="s">
        <v>190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  <c r="X778" s="151">
        <v>4.2</v>
      </c>
      <c r="Y778" s="150">
        <v>418.10476190476186</v>
      </c>
    </row>
    <row r="779" spans="1:25">
      <c r="A779" s="125">
        <v>779</v>
      </c>
      <c r="B779" s="125">
        <v>779</v>
      </c>
      <c r="C779" s="125" t="s">
        <v>1327</v>
      </c>
      <c r="D779" s="125" t="s">
        <v>187</v>
      </c>
      <c r="E779" s="125" t="s">
        <v>187</v>
      </c>
      <c r="F779" s="125" t="s">
        <v>307</v>
      </c>
      <c r="G779" s="125" t="s">
        <v>308</v>
      </c>
      <c r="H779" s="125" t="s">
        <v>184</v>
      </c>
      <c r="I779" s="123">
        <v>38000</v>
      </c>
      <c r="J779" s="123">
        <v>38000</v>
      </c>
      <c r="K779" s="125" t="s">
        <v>190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  <c r="X779" s="151">
        <v>25.200000000000003</v>
      </c>
      <c r="Y779" s="150">
        <v>56.101190476190474</v>
      </c>
    </row>
    <row r="780" spans="1:25">
      <c r="A780" s="125">
        <v>780</v>
      </c>
      <c r="B780" s="125">
        <v>780</v>
      </c>
      <c r="C780" s="125" t="s">
        <v>1328</v>
      </c>
      <c r="D780" s="125" t="s">
        <v>187</v>
      </c>
      <c r="E780" s="125" t="s">
        <v>187</v>
      </c>
      <c r="F780" s="125" t="s">
        <v>188</v>
      </c>
      <c r="G780" s="125" t="s">
        <v>189</v>
      </c>
      <c r="H780" s="125" t="s">
        <v>184</v>
      </c>
      <c r="I780" s="123">
        <v>38000</v>
      </c>
      <c r="J780" s="123">
        <v>38000</v>
      </c>
      <c r="K780" s="125" t="s">
        <v>190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  <c r="X780" s="151">
        <v>8.4</v>
      </c>
      <c r="Y780" s="150">
        <v>195.63095238095238</v>
      </c>
    </row>
    <row r="781" spans="1:25">
      <c r="A781" s="125">
        <v>781</v>
      </c>
      <c r="B781" s="125">
        <v>781</v>
      </c>
      <c r="C781" s="125" t="s">
        <v>1329</v>
      </c>
      <c r="D781" s="125" t="s">
        <v>187</v>
      </c>
      <c r="E781" s="125" t="s">
        <v>187</v>
      </c>
      <c r="F781" s="125" t="s">
        <v>307</v>
      </c>
      <c r="G781" s="125" t="s">
        <v>308</v>
      </c>
      <c r="H781" s="125" t="s">
        <v>184</v>
      </c>
      <c r="I781" s="123">
        <v>38000</v>
      </c>
      <c r="J781" s="123">
        <v>38000</v>
      </c>
      <c r="K781" s="125" t="s">
        <v>190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  <c r="X781" s="151">
        <v>4.2</v>
      </c>
      <c r="Y781" s="150">
        <v>380.46190476190475</v>
      </c>
    </row>
    <row r="782" spans="1:25">
      <c r="A782" s="125">
        <v>782</v>
      </c>
      <c r="B782" s="125">
        <v>782</v>
      </c>
      <c r="C782" s="125" t="s">
        <v>1330</v>
      </c>
      <c r="D782" s="125" t="s">
        <v>187</v>
      </c>
      <c r="E782" s="125" t="s">
        <v>187</v>
      </c>
      <c r="F782" s="125" t="s">
        <v>307</v>
      </c>
      <c r="G782" s="125" t="s">
        <v>308</v>
      </c>
      <c r="H782" s="125" t="s">
        <v>184</v>
      </c>
      <c r="I782" s="123">
        <v>38000</v>
      </c>
      <c r="J782" s="123">
        <v>38000</v>
      </c>
      <c r="K782" s="125" t="s">
        <v>190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  <c r="X782" s="151">
        <v>4.2</v>
      </c>
      <c r="Y782" s="150">
        <v>330.2714285714286</v>
      </c>
    </row>
    <row r="783" spans="1:25">
      <c r="A783" s="125">
        <v>783</v>
      </c>
      <c r="B783" s="125">
        <v>783</v>
      </c>
      <c r="C783" s="125" t="s">
        <v>1331</v>
      </c>
      <c r="D783" s="125" t="s">
        <v>187</v>
      </c>
      <c r="E783" s="125" t="s">
        <v>187</v>
      </c>
      <c r="F783" s="125" t="s">
        <v>307</v>
      </c>
      <c r="G783" s="125" t="s">
        <v>308</v>
      </c>
      <c r="H783" s="125" t="s">
        <v>184</v>
      </c>
      <c r="I783" s="123">
        <v>38000</v>
      </c>
      <c r="J783" s="123">
        <v>38000</v>
      </c>
      <c r="K783" s="125" t="s">
        <v>190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  <c r="X783" s="151">
        <v>37.800000000000004</v>
      </c>
      <c r="Y783" s="150">
        <v>26.861111111111111</v>
      </c>
    </row>
    <row r="784" spans="1:25">
      <c r="A784" s="125">
        <v>784</v>
      </c>
      <c r="B784" s="125">
        <v>784</v>
      </c>
      <c r="C784" s="125" t="s">
        <v>1332</v>
      </c>
      <c r="D784" s="125" t="s">
        <v>187</v>
      </c>
      <c r="E784" s="125" t="s">
        <v>187</v>
      </c>
      <c r="F784" s="125" t="s">
        <v>307</v>
      </c>
      <c r="G784" s="125" t="s">
        <v>308</v>
      </c>
      <c r="H784" s="125" t="s">
        <v>184</v>
      </c>
      <c r="I784" s="123">
        <v>38000</v>
      </c>
      <c r="J784" s="123">
        <v>38000</v>
      </c>
      <c r="K784" s="125" t="s">
        <v>190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  <c r="X784" s="151">
        <v>16.8</v>
      </c>
      <c r="Y784" s="150">
        <v>45.79821428571428</v>
      </c>
    </row>
    <row r="785" spans="1:25">
      <c r="A785" s="142">
        <v>785</v>
      </c>
      <c r="B785" s="142">
        <v>785</v>
      </c>
      <c r="C785" s="142" t="s">
        <v>1333</v>
      </c>
      <c r="D785" s="125" t="s">
        <v>187</v>
      </c>
      <c r="E785" s="125" t="s">
        <v>187</v>
      </c>
      <c r="F785" s="142" t="s">
        <v>188</v>
      </c>
      <c r="G785" s="142" t="s">
        <v>189</v>
      </c>
      <c r="H785" s="142" t="s">
        <v>184</v>
      </c>
      <c r="I785" s="143">
        <v>38000</v>
      </c>
      <c r="J785" s="143">
        <v>38000</v>
      </c>
      <c r="K785" s="142" t="s">
        <v>190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  <c r="X785" s="151">
        <v>21</v>
      </c>
      <c r="Y785" s="150">
        <v>39.984761904761903</v>
      </c>
    </row>
    <row r="786" spans="1:25">
      <c r="A786" s="125">
        <v>786</v>
      </c>
      <c r="B786" s="125">
        <v>786</v>
      </c>
      <c r="C786" s="125" t="s">
        <v>1334</v>
      </c>
      <c r="D786" s="125" t="s">
        <v>187</v>
      </c>
      <c r="E786" s="125" t="s">
        <v>187</v>
      </c>
      <c r="F786" s="125" t="s">
        <v>307</v>
      </c>
      <c r="G786" s="125" t="s">
        <v>308</v>
      </c>
      <c r="H786" s="125" t="s">
        <v>184</v>
      </c>
      <c r="I786" s="123">
        <v>38000</v>
      </c>
      <c r="J786" s="123">
        <v>38000</v>
      </c>
      <c r="K786" s="125" t="s">
        <v>190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  <c r="X786" s="151">
        <v>134.4</v>
      </c>
      <c r="Y786" s="150">
        <v>20.97366071428571</v>
      </c>
    </row>
    <row r="787" spans="1:25">
      <c r="A787" s="142">
        <v>787</v>
      </c>
      <c r="B787" s="142">
        <v>787</v>
      </c>
      <c r="C787" s="142" t="s">
        <v>1335</v>
      </c>
      <c r="D787" s="125" t="s">
        <v>187</v>
      </c>
      <c r="E787" s="125" t="s">
        <v>187</v>
      </c>
      <c r="F787" s="142" t="s">
        <v>307</v>
      </c>
      <c r="G787" s="142" t="s">
        <v>308</v>
      </c>
      <c r="H787" s="142" t="s">
        <v>184</v>
      </c>
      <c r="I787" s="143">
        <v>38000</v>
      </c>
      <c r="J787" s="143">
        <v>38000</v>
      </c>
      <c r="K787" s="142" t="s">
        <v>190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  <c r="X787" s="151">
        <v>8.4</v>
      </c>
      <c r="Y787" s="150">
        <v>176.8095238095238</v>
      </c>
    </row>
    <row r="788" spans="1:25">
      <c r="A788" s="125">
        <v>788</v>
      </c>
      <c r="B788" s="125">
        <v>788</v>
      </c>
      <c r="C788" s="125" t="s">
        <v>1336</v>
      </c>
      <c r="D788" s="125" t="s">
        <v>187</v>
      </c>
      <c r="E788" s="125" t="s">
        <v>187</v>
      </c>
      <c r="F788" s="125" t="s">
        <v>307</v>
      </c>
      <c r="G788" s="125" t="s">
        <v>308</v>
      </c>
      <c r="H788" s="125" t="s">
        <v>184</v>
      </c>
      <c r="I788" s="123">
        <v>38000</v>
      </c>
      <c r="J788" s="123">
        <v>38000</v>
      </c>
      <c r="K788" s="125" t="s">
        <v>190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  <c r="X788" s="151">
        <v>50.400000000000006</v>
      </c>
      <c r="Y788" s="150">
        <v>64.23353174603173</v>
      </c>
    </row>
    <row r="789" spans="1:25">
      <c r="A789" s="125">
        <v>789</v>
      </c>
      <c r="B789" s="125">
        <v>789</v>
      </c>
      <c r="C789" s="125" t="s">
        <v>1337</v>
      </c>
      <c r="D789" s="125" t="s">
        <v>187</v>
      </c>
      <c r="E789" s="125" t="s">
        <v>187</v>
      </c>
      <c r="F789" s="125" t="s">
        <v>307</v>
      </c>
      <c r="G789" s="125" t="s">
        <v>308</v>
      </c>
      <c r="H789" s="125" t="s">
        <v>184</v>
      </c>
      <c r="I789" s="123">
        <v>38000</v>
      </c>
      <c r="J789" s="123">
        <v>38000</v>
      </c>
      <c r="K789" s="125" t="s">
        <v>190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  <c r="X789" s="151">
        <v>4.2</v>
      </c>
      <c r="Y789" s="150">
        <v>367.91428571428571</v>
      </c>
    </row>
    <row r="790" spans="1:25">
      <c r="A790" s="125">
        <v>790</v>
      </c>
      <c r="B790" s="125">
        <v>790</v>
      </c>
      <c r="C790" s="125" t="s">
        <v>1338</v>
      </c>
      <c r="D790" s="125" t="s">
        <v>187</v>
      </c>
      <c r="E790" s="125" t="s">
        <v>187</v>
      </c>
      <c r="F790" s="125" t="s">
        <v>307</v>
      </c>
      <c r="G790" s="125" t="s">
        <v>308</v>
      </c>
      <c r="H790" s="125" t="s">
        <v>184</v>
      </c>
      <c r="I790" s="123">
        <v>38000</v>
      </c>
      <c r="J790" s="123">
        <v>38000</v>
      </c>
      <c r="K790" s="125" t="s">
        <v>190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  <c r="X790" s="151">
        <v>4.2</v>
      </c>
      <c r="Y790" s="150">
        <v>393.00952380952378</v>
      </c>
    </row>
    <row r="791" spans="1:25">
      <c r="A791" s="142">
        <v>791</v>
      </c>
      <c r="B791" s="142">
        <v>791</v>
      </c>
      <c r="C791" s="142" t="s">
        <v>1339</v>
      </c>
      <c r="D791" s="125" t="s">
        <v>187</v>
      </c>
      <c r="E791" s="125" t="s">
        <v>187</v>
      </c>
      <c r="F791" s="142" t="s">
        <v>307</v>
      </c>
      <c r="G791" s="142" t="s">
        <v>308</v>
      </c>
      <c r="H791" s="142" t="s">
        <v>184</v>
      </c>
      <c r="I791" s="143">
        <v>38000</v>
      </c>
      <c r="J791" s="143">
        <v>38000</v>
      </c>
      <c r="K791" s="142" t="s">
        <v>190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  <c r="X791" s="151">
        <v>25.200000000000003</v>
      </c>
      <c r="Y791" s="150">
        <v>63.151190476190472</v>
      </c>
    </row>
    <row r="792" spans="1:25">
      <c r="A792" s="125">
        <v>792</v>
      </c>
      <c r="B792" s="125">
        <v>792</v>
      </c>
      <c r="C792" s="125" t="s">
        <v>1340</v>
      </c>
      <c r="D792" s="125" t="s">
        <v>187</v>
      </c>
      <c r="E792" s="125" t="s">
        <v>187</v>
      </c>
      <c r="F792" s="125" t="s">
        <v>307</v>
      </c>
      <c r="G792" s="125" t="s">
        <v>308</v>
      </c>
      <c r="H792" s="125" t="s">
        <v>184</v>
      </c>
      <c r="I792" s="123">
        <v>38000</v>
      </c>
      <c r="J792" s="123">
        <v>38000</v>
      </c>
      <c r="K792" s="125" t="s">
        <v>190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  <c r="X792" s="151">
        <v>67.2</v>
      </c>
      <c r="Y792" s="150">
        <v>51.312202380952385</v>
      </c>
    </row>
    <row r="793" spans="1:25">
      <c r="A793" s="125">
        <v>793</v>
      </c>
      <c r="B793" s="125">
        <v>793</v>
      </c>
      <c r="C793" s="125" t="s">
        <v>1341</v>
      </c>
      <c r="D793" s="125" t="s">
        <v>187</v>
      </c>
      <c r="E793" s="125" t="s">
        <v>187</v>
      </c>
      <c r="F793" s="125" t="s">
        <v>307</v>
      </c>
      <c r="G793" s="125" t="s">
        <v>308</v>
      </c>
      <c r="H793" s="125" t="s">
        <v>184</v>
      </c>
      <c r="I793" s="123">
        <v>38000</v>
      </c>
      <c r="J793" s="123">
        <v>38000</v>
      </c>
      <c r="K793" s="125" t="s">
        <v>190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  <c r="X793" s="151">
        <v>4.2</v>
      </c>
      <c r="Y793" s="150">
        <v>355.36666666666662</v>
      </c>
    </row>
    <row r="794" spans="1:25">
      <c r="A794" s="125">
        <v>794</v>
      </c>
      <c r="B794" s="125">
        <v>794</v>
      </c>
      <c r="C794" s="125" t="s">
        <v>1342</v>
      </c>
      <c r="D794" s="125" t="s">
        <v>187</v>
      </c>
      <c r="E794" s="125" t="s">
        <v>187</v>
      </c>
      <c r="F794" s="125" t="s">
        <v>307</v>
      </c>
      <c r="G794" s="125" t="s">
        <v>308</v>
      </c>
      <c r="H794" s="125" t="s">
        <v>184</v>
      </c>
      <c r="I794" s="123">
        <v>38000</v>
      </c>
      <c r="J794" s="123">
        <v>38000</v>
      </c>
      <c r="K794" s="125" t="s">
        <v>190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  <c r="X794" s="151">
        <v>21</v>
      </c>
      <c r="Y794" s="150">
        <v>46.677142857142854</v>
      </c>
    </row>
    <row r="795" spans="1:25">
      <c r="A795" s="142">
        <v>795</v>
      </c>
      <c r="B795" s="142">
        <v>795</v>
      </c>
      <c r="C795" s="142" t="s">
        <v>1343</v>
      </c>
      <c r="D795" s="125" t="s">
        <v>239</v>
      </c>
      <c r="E795" s="125" t="s">
        <v>187</v>
      </c>
      <c r="F795" s="142" t="s">
        <v>307</v>
      </c>
      <c r="G795" s="142" t="s">
        <v>308</v>
      </c>
      <c r="H795" s="142" t="s">
        <v>184</v>
      </c>
      <c r="I795" s="143">
        <v>38000</v>
      </c>
      <c r="J795" s="143">
        <v>38000</v>
      </c>
      <c r="K795" s="142" t="s">
        <v>190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  <c r="X795" s="151">
        <v>16.8</v>
      </c>
      <c r="Y795" s="150">
        <v>70.894642857142856</v>
      </c>
    </row>
    <row r="796" spans="1:25">
      <c r="A796" s="125">
        <v>796</v>
      </c>
      <c r="B796" s="125">
        <v>796</v>
      </c>
      <c r="C796" s="125" t="s">
        <v>1344</v>
      </c>
      <c r="D796" s="125" t="s">
        <v>239</v>
      </c>
      <c r="E796" s="125" t="s">
        <v>239</v>
      </c>
      <c r="F796" s="125" t="s">
        <v>314</v>
      </c>
      <c r="G796" s="125" t="s">
        <v>315</v>
      </c>
      <c r="H796" s="125" t="s">
        <v>184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  <c r="X796" s="151">
        <v>75.600000000000009</v>
      </c>
      <c r="Y796" s="150">
        <v>65.130291005290999</v>
      </c>
    </row>
    <row r="797" spans="1:25">
      <c r="A797" s="142">
        <v>797</v>
      </c>
      <c r="B797" s="142">
        <v>797</v>
      </c>
      <c r="C797" s="142" t="s">
        <v>1345</v>
      </c>
      <c r="D797" s="125" t="s">
        <v>239</v>
      </c>
      <c r="E797" s="125" t="s">
        <v>239</v>
      </c>
      <c r="F797" s="142" t="s">
        <v>314</v>
      </c>
      <c r="G797" s="142" t="s">
        <v>315</v>
      </c>
      <c r="H797" s="142" t="s">
        <v>184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  <c r="X797" s="151">
        <v>8.4</v>
      </c>
      <c r="Y797" s="150">
        <v>227</v>
      </c>
    </row>
    <row r="798" spans="1:25">
      <c r="A798" s="125">
        <v>798</v>
      </c>
      <c r="B798" s="125">
        <v>798</v>
      </c>
      <c r="C798" s="125" t="s">
        <v>1346</v>
      </c>
      <c r="D798" s="125" t="s">
        <v>239</v>
      </c>
      <c r="E798" s="125" t="s">
        <v>239</v>
      </c>
      <c r="F798" s="125" t="s">
        <v>314</v>
      </c>
      <c r="G798" s="125" t="s">
        <v>315</v>
      </c>
      <c r="H798" s="125" t="s">
        <v>184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  <c r="X798" s="151">
        <v>96.600000000000009</v>
      </c>
      <c r="Y798" s="150">
        <v>46.606935817805379</v>
      </c>
    </row>
    <row r="799" spans="1:25">
      <c r="A799" s="125">
        <v>799</v>
      </c>
      <c r="B799" s="125">
        <v>799</v>
      </c>
      <c r="C799" s="125" t="s">
        <v>1347</v>
      </c>
      <c r="D799" s="125" t="s">
        <v>239</v>
      </c>
      <c r="E799" s="125" t="s">
        <v>239</v>
      </c>
      <c r="F799" s="125" t="s">
        <v>314</v>
      </c>
      <c r="G799" s="125" t="s">
        <v>315</v>
      </c>
      <c r="H799" s="125" t="s">
        <v>184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  <c r="X799" s="151">
        <v>4.2</v>
      </c>
      <c r="Y799" s="150">
        <v>393.00952380952378</v>
      </c>
    </row>
    <row r="800" spans="1:25">
      <c r="A800" s="125">
        <v>800</v>
      </c>
      <c r="B800" s="125">
        <v>800</v>
      </c>
      <c r="C800" s="125" t="s">
        <v>1348</v>
      </c>
      <c r="D800" s="125" t="s">
        <v>239</v>
      </c>
      <c r="E800" s="125" t="s">
        <v>239</v>
      </c>
      <c r="F800" s="125" t="s">
        <v>314</v>
      </c>
      <c r="G800" s="125" t="s">
        <v>315</v>
      </c>
      <c r="H800" s="125" t="s">
        <v>184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  <c r="X800" s="151">
        <v>8.4</v>
      </c>
      <c r="Y800" s="150">
        <v>189.35714285714283</v>
      </c>
    </row>
    <row r="801" spans="1:25">
      <c r="A801" s="125">
        <v>801</v>
      </c>
      <c r="B801" s="125">
        <v>801</v>
      </c>
      <c r="C801" s="125" t="s">
        <v>1349</v>
      </c>
      <c r="D801" s="125" t="s">
        <v>239</v>
      </c>
      <c r="E801" s="125" t="s">
        <v>239</v>
      </c>
      <c r="F801" s="125" t="s">
        <v>940</v>
      </c>
      <c r="G801" s="125" t="s">
        <v>941</v>
      </c>
      <c r="H801" s="125" t="s">
        <v>184</v>
      </c>
      <c r="I801" s="123">
        <v>38000</v>
      </c>
      <c r="J801" s="123">
        <v>38000</v>
      </c>
      <c r="K801" s="125" t="s">
        <v>190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  <c r="X801" s="151">
        <v>33.6</v>
      </c>
      <c r="Y801" s="150">
        <v>56.709226190476194</v>
      </c>
    </row>
    <row r="802" spans="1:25">
      <c r="A802" s="125">
        <v>802</v>
      </c>
      <c r="B802" s="125">
        <v>802</v>
      </c>
      <c r="C802" s="125" t="s">
        <v>1350</v>
      </c>
      <c r="D802" s="125" t="s">
        <v>239</v>
      </c>
      <c r="E802" s="125" t="s">
        <v>239</v>
      </c>
      <c r="F802" s="125" t="s">
        <v>600</v>
      </c>
      <c r="G802" s="125" t="s">
        <v>601</v>
      </c>
      <c r="H802" s="125" t="s">
        <v>184</v>
      </c>
      <c r="I802" s="123">
        <v>38000</v>
      </c>
      <c r="J802" s="123">
        <v>38000</v>
      </c>
      <c r="K802" s="125" t="s">
        <v>190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  <c r="X802" s="151">
        <v>37.800000000000004</v>
      </c>
      <c r="Y802" s="150">
        <v>53.351587301587294</v>
      </c>
    </row>
    <row r="803" spans="1:25">
      <c r="A803" s="125">
        <v>803</v>
      </c>
      <c r="B803" s="125">
        <v>803</v>
      </c>
      <c r="C803" s="125" t="s">
        <v>1351</v>
      </c>
      <c r="D803" s="125" t="s">
        <v>187</v>
      </c>
      <c r="E803" s="125" t="s">
        <v>187</v>
      </c>
      <c r="F803" s="125" t="s">
        <v>307</v>
      </c>
      <c r="G803" s="125" t="s">
        <v>308</v>
      </c>
      <c r="H803" s="125" t="s">
        <v>184</v>
      </c>
      <c r="I803" s="123">
        <v>38000</v>
      </c>
      <c r="J803" s="123">
        <v>38000</v>
      </c>
      <c r="K803" s="125" t="s">
        <v>190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  <c r="X803" s="151">
        <v>12.600000000000001</v>
      </c>
      <c r="Y803" s="150">
        <v>154.27380952380952</v>
      </c>
    </row>
    <row r="804" spans="1:25">
      <c r="A804" s="125">
        <v>804</v>
      </c>
      <c r="B804" s="125">
        <v>804</v>
      </c>
      <c r="C804" s="125" t="s">
        <v>1352</v>
      </c>
      <c r="D804" s="125" t="s">
        <v>187</v>
      </c>
      <c r="E804" s="125" t="s">
        <v>187</v>
      </c>
      <c r="F804" s="125" t="s">
        <v>600</v>
      </c>
      <c r="G804" s="125" t="s">
        <v>601</v>
      </c>
      <c r="H804" s="125" t="s">
        <v>184</v>
      </c>
      <c r="I804" s="123">
        <v>38000</v>
      </c>
      <c r="J804" s="123">
        <v>38000</v>
      </c>
      <c r="K804" s="125" t="s">
        <v>190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  <c r="X804" s="151">
        <v>8.4</v>
      </c>
      <c r="Y804" s="150">
        <v>214.45238095238096</v>
      </c>
    </row>
    <row r="805" spans="1:25">
      <c r="A805" s="125">
        <v>805</v>
      </c>
      <c r="B805" s="125">
        <v>805</v>
      </c>
      <c r="C805" s="125" t="s">
        <v>1353</v>
      </c>
      <c r="D805" s="125" t="s">
        <v>187</v>
      </c>
      <c r="E805" s="125" t="s">
        <v>187</v>
      </c>
      <c r="F805" s="125" t="s">
        <v>307</v>
      </c>
      <c r="G805" s="125" t="s">
        <v>308</v>
      </c>
      <c r="H805" s="125" t="s">
        <v>184</v>
      </c>
      <c r="I805" s="123">
        <v>38000</v>
      </c>
      <c r="J805" s="123">
        <v>38000</v>
      </c>
      <c r="K805" s="125" t="s">
        <v>190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  <c r="X805" s="151">
        <v>16.8</v>
      </c>
      <c r="Y805" s="150">
        <v>95.991071428571431</v>
      </c>
    </row>
    <row r="806" spans="1:25">
      <c r="A806" s="125">
        <v>806</v>
      </c>
      <c r="B806" s="125">
        <v>806</v>
      </c>
      <c r="C806" s="125" t="s">
        <v>1354</v>
      </c>
      <c r="D806" s="125" t="s">
        <v>187</v>
      </c>
      <c r="E806" s="125" t="s">
        <v>187</v>
      </c>
      <c r="F806" s="125" t="s">
        <v>600</v>
      </c>
      <c r="G806" s="125" t="s">
        <v>601</v>
      </c>
      <c r="H806" s="125" t="s">
        <v>184</v>
      </c>
      <c r="I806" s="123">
        <v>38000</v>
      </c>
      <c r="J806" s="123">
        <v>38000</v>
      </c>
      <c r="K806" s="125" t="s">
        <v>190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  <c r="X806" s="151">
        <v>8.4</v>
      </c>
      <c r="Y806" s="150">
        <v>214.45238095238096</v>
      </c>
    </row>
    <row r="807" spans="1:25">
      <c r="A807" s="125">
        <v>807</v>
      </c>
      <c r="B807" s="125">
        <v>807</v>
      </c>
      <c r="C807" s="125" t="s">
        <v>1355</v>
      </c>
      <c r="D807" s="125" t="s">
        <v>187</v>
      </c>
      <c r="E807" s="125" t="s">
        <v>187</v>
      </c>
      <c r="F807" s="125" t="s">
        <v>445</v>
      </c>
      <c r="G807" s="125" t="s">
        <v>446</v>
      </c>
      <c r="H807" s="125" t="s">
        <v>204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  <c r="X807" s="151">
        <v>8.4</v>
      </c>
      <c r="Y807" s="150">
        <v>208.17857142857142</v>
      </c>
    </row>
    <row r="808" spans="1:25">
      <c r="A808" s="125">
        <v>808</v>
      </c>
      <c r="B808" s="125">
        <v>808</v>
      </c>
      <c r="C808" s="125" t="s">
        <v>1356</v>
      </c>
      <c r="D808" s="125" t="s">
        <v>187</v>
      </c>
      <c r="E808" s="125" t="s">
        <v>187</v>
      </c>
      <c r="F808" s="125" t="s">
        <v>317</v>
      </c>
      <c r="G808" s="125" t="s">
        <v>318</v>
      </c>
      <c r="H808" s="125" t="s">
        <v>184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  <c r="X808" s="151">
        <v>4.2</v>
      </c>
      <c r="Y808" s="150">
        <v>500.37380952380948</v>
      </c>
    </row>
    <row r="809" spans="1:25">
      <c r="A809" s="125">
        <v>809</v>
      </c>
      <c r="B809" s="125">
        <v>809</v>
      </c>
      <c r="C809" s="125" t="s">
        <v>1357</v>
      </c>
      <c r="D809" s="125" t="s">
        <v>187</v>
      </c>
      <c r="E809" s="125" t="s">
        <v>187</v>
      </c>
      <c r="F809" s="125" t="s">
        <v>317</v>
      </c>
      <c r="G809" s="125" t="s">
        <v>318</v>
      </c>
      <c r="H809" s="125" t="s">
        <v>184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  <c r="X809" s="151">
        <v>37.800000000000004</v>
      </c>
      <c r="Y809" s="150">
        <v>35.691269841269836</v>
      </c>
    </row>
    <row r="810" spans="1:25">
      <c r="A810" s="125">
        <v>810</v>
      </c>
      <c r="B810" s="125">
        <v>810</v>
      </c>
      <c r="C810" s="125" t="s">
        <v>1358</v>
      </c>
      <c r="D810" s="125" t="s">
        <v>187</v>
      </c>
      <c r="E810" s="125" t="s">
        <v>187</v>
      </c>
      <c r="F810" s="125" t="s">
        <v>445</v>
      </c>
      <c r="G810" s="125" t="s">
        <v>446</v>
      </c>
      <c r="H810" s="125" t="s">
        <v>204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  <c r="X810" s="151">
        <v>21</v>
      </c>
      <c r="Y810" s="150">
        <v>56.715714285714284</v>
      </c>
    </row>
    <row r="811" spans="1:25">
      <c r="A811" s="125">
        <v>811</v>
      </c>
      <c r="B811" s="125">
        <v>811</v>
      </c>
      <c r="C811" s="125" t="s">
        <v>1359</v>
      </c>
      <c r="D811" s="125" t="s">
        <v>187</v>
      </c>
      <c r="E811" s="125" t="s">
        <v>187</v>
      </c>
      <c r="F811" s="125" t="s">
        <v>188</v>
      </c>
      <c r="G811" s="125" t="s">
        <v>189</v>
      </c>
      <c r="H811" s="125" t="s">
        <v>184</v>
      </c>
      <c r="I811" s="123">
        <v>38000</v>
      </c>
      <c r="J811" s="123">
        <v>38000</v>
      </c>
      <c r="K811" s="125" t="s">
        <v>190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  <c r="X811" s="151">
        <v>37.800000000000004</v>
      </c>
      <c r="Y811" s="150">
        <v>87.009788359788345</v>
      </c>
    </row>
    <row r="812" spans="1:25">
      <c r="A812" s="125">
        <v>812</v>
      </c>
      <c r="B812" s="125">
        <v>812</v>
      </c>
      <c r="C812" s="125" t="s">
        <v>1360</v>
      </c>
      <c r="D812" s="125" t="s">
        <v>239</v>
      </c>
      <c r="E812" s="125" t="s">
        <v>239</v>
      </c>
      <c r="F812" s="125" t="s">
        <v>314</v>
      </c>
      <c r="G812" s="125" t="s">
        <v>315</v>
      </c>
      <c r="H812" s="125" t="s">
        <v>184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  <c r="X812" s="151">
        <v>8.4</v>
      </c>
      <c r="Y812" s="150">
        <v>74.865476190476173</v>
      </c>
    </row>
    <row r="813" spans="1:25">
      <c r="A813" s="125">
        <v>813</v>
      </c>
      <c r="B813" s="125">
        <v>813</v>
      </c>
      <c r="C813" s="125" t="s">
        <v>1361</v>
      </c>
      <c r="D813" s="125" t="s">
        <v>239</v>
      </c>
      <c r="E813" s="125" t="s">
        <v>239</v>
      </c>
      <c r="F813" s="125" t="s">
        <v>321</v>
      </c>
      <c r="G813" s="125" t="s">
        <v>322</v>
      </c>
      <c r="H813" s="125" t="s">
        <v>204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  <c r="X813" s="151">
        <v>29.400000000000006</v>
      </c>
      <c r="Y813" s="150">
        <v>81.322448979591812</v>
      </c>
    </row>
    <row r="814" spans="1:25">
      <c r="A814" s="125">
        <v>814</v>
      </c>
      <c r="B814" s="125">
        <v>814</v>
      </c>
      <c r="C814" s="125" t="s">
        <v>1362</v>
      </c>
      <c r="D814" s="125" t="s">
        <v>239</v>
      </c>
      <c r="E814" s="125" t="s">
        <v>239</v>
      </c>
      <c r="F814" s="125" t="s">
        <v>321</v>
      </c>
      <c r="G814" s="125" t="s">
        <v>322</v>
      </c>
      <c r="H814" s="125" t="s">
        <v>204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  <c r="X814" s="151">
        <v>4.2</v>
      </c>
      <c r="Y814" s="150">
        <v>613.30238095238099</v>
      </c>
    </row>
    <row r="815" spans="1:25">
      <c r="A815" s="125">
        <v>815</v>
      </c>
      <c r="B815" s="125">
        <v>815</v>
      </c>
      <c r="C815" s="125" t="s">
        <v>1363</v>
      </c>
      <c r="D815" s="125" t="s">
        <v>239</v>
      </c>
      <c r="E815" s="125" t="s">
        <v>239</v>
      </c>
      <c r="F815" s="125" t="s">
        <v>321</v>
      </c>
      <c r="G815" s="125" t="s">
        <v>322</v>
      </c>
      <c r="H815" s="125" t="s">
        <v>204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  <c r="X815" s="151">
        <v>25.200000000000003</v>
      </c>
      <c r="Y815" s="150">
        <v>151.55873015873016</v>
      </c>
    </row>
    <row r="816" spans="1:25">
      <c r="A816" s="142">
        <v>816</v>
      </c>
      <c r="B816" s="142">
        <v>816</v>
      </c>
      <c r="C816" s="142" t="s">
        <v>1364</v>
      </c>
      <c r="D816" s="125" t="s">
        <v>239</v>
      </c>
      <c r="E816" s="125" t="s">
        <v>239</v>
      </c>
      <c r="F816" s="142" t="s">
        <v>314</v>
      </c>
      <c r="G816" s="142" t="s">
        <v>315</v>
      </c>
      <c r="H816" s="142" t="s">
        <v>184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  <c r="X816" s="151">
        <v>4.2</v>
      </c>
      <c r="Y816" s="150">
        <v>575.65952380952376</v>
      </c>
    </row>
    <row r="817" spans="1:25">
      <c r="A817" s="125">
        <v>817</v>
      </c>
      <c r="B817" s="125">
        <v>817</v>
      </c>
      <c r="C817" s="125" t="s">
        <v>1365</v>
      </c>
      <c r="D817" s="125" t="s">
        <v>239</v>
      </c>
      <c r="E817" s="125" t="s">
        <v>239</v>
      </c>
      <c r="F817" s="125" t="s">
        <v>321</v>
      </c>
      <c r="G817" s="125" t="s">
        <v>322</v>
      </c>
      <c r="H817" s="125" t="s">
        <v>204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  <c r="X817" s="151">
        <v>92.4</v>
      </c>
      <c r="Y817" s="150">
        <v>39.599458874458868</v>
      </c>
    </row>
    <row r="818" spans="1:25">
      <c r="A818" s="142">
        <v>818</v>
      </c>
      <c r="B818" s="142">
        <v>818</v>
      </c>
      <c r="C818" s="142" t="s">
        <v>1366</v>
      </c>
      <c r="D818" s="125" t="s">
        <v>239</v>
      </c>
      <c r="E818" s="125" t="s">
        <v>239</v>
      </c>
      <c r="F818" s="142" t="s">
        <v>314</v>
      </c>
      <c r="G818" s="142" t="s">
        <v>315</v>
      </c>
      <c r="H818" s="142" t="s">
        <v>184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  <c r="X818" s="151">
        <v>8.4</v>
      </c>
      <c r="Y818" s="150">
        <v>243.91309523809522</v>
      </c>
    </row>
    <row r="819" spans="1:25">
      <c r="A819" s="125">
        <v>819</v>
      </c>
      <c r="B819" s="125">
        <v>819</v>
      </c>
      <c r="C819" s="125" t="s">
        <v>1367</v>
      </c>
      <c r="D819" s="125" t="s">
        <v>239</v>
      </c>
      <c r="E819" s="125" t="s">
        <v>239</v>
      </c>
      <c r="F819" s="125" t="s">
        <v>314</v>
      </c>
      <c r="G819" s="125" t="s">
        <v>315</v>
      </c>
      <c r="H819" s="125" t="s">
        <v>184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  <c r="X819" s="151">
        <v>121.80000000000001</v>
      </c>
      <c r="Y819" s="150">
        <v>40.42569786535303</v>
      </c>
    </row>
    <row r="820" spans="1:25">
      <c r="A820" s="142">
        <v>820</v>
      </c>
      <c r="B820" s="142">
        <v>820</v>
      </c>
      <c r="C820" s="142" t="s">
        <v>1368</v>
      </c>
      <c r="D820" s="125" t="s">
        <v>239</v>
      </c>
      <c r="E820" s="125" t="s">
        <v>239</v>
      </c>
      <c r="F820" s="142" t="s">
        <v>314</v>
      </c>
      <c r="G820" s="142" t="s">
        <v>315</v>
      </c>
      <c r="H820" s="142" t="s">
        <v>184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  <c r="X820" s="151">
        <v>12.600000000000001</v>
      </c>
      <c r="Y820" s="150">
        <v>154.27380952380952</v>
      </c>
    </row>
    <row r="821" spans="1:25">
      <c r="A821" s="125">
        <v>821</v>
      </c>
      <c r="B821" s="125">
        <v>821</v>
      </c>
      <c r="C821" s="125" t="s">
        <v>1369</v>
      </c>
      <c r="D821" s="125" t="s">
        <v>239</v>
      </c>
      <c r="E821" s="125" t="s">
        <v>239</v>
      </c>
      <c r="F821" s="125" t="s">
        <v>321</v>
      </c>
      <c r="G821" s="125" t="s">
        <v>322</v>
      </c>
      <c r="H821" s="125" t="s">
        <v>204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  <c r="X821" s="151">
        <v>63</v>
      </c>
      <c r="Y821" s="150">
        <v>71.463968253968247</v>
      </c>
    </row>
    <row r="822" spans="1:25">
      <c r="A822" s="125">
        <v>822</v>
      </c>
      <c r="B822" s="125">
        <v>822</v>
      </c>
      <c r="C822" s="125" t="s">
        <v>1370</v>
      </c>
      <c r="D822" s="125" t="s">
        <v>239</v>
      </c>
      <c r="E822" s="125" t="s">
        <v>239</v>
      </c>
      <c r="F822" s="125" t="s">
        <v>307</v>
      </c>
      <c r="G822" s="125" t="s">
        <v>308</v>
      </c>
      <c r="H822" s="125" t="s">
        <v>184</v>
      </c>
      <c r="I822" s="123">
        <v>38000</v>
      </c>
      <c r="J822" s="123">
        <v>38000</v>
      </c>
      <c r="K822" s="125" t="s">
        <v>190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  <c r="X822" s="151">
        <v>12.600000000000001</v>
      </c>
      <c r="Y822" s="150">
        <v>212.79920634920632</v>
      </c>
    </row>
    <row r="823" spans="1:25">
      <c r="A823" s="125">
        <v>823</v>
      </c>
      <c r="B823" s="125">
        <v>823</v>
      </c>
      <c r="C823" s="125" t="s">
        <v>1371</v>
      </c>
      <c r="D823" s="125" t="s">
        <v>239</v>
      </c>
      <c r="E823" s="125" t="s">
        <v>239</v>
      </c>
      <c r="F823" s="125" t="s">
        <v>321</v>
      </c>
      <c r="G823" s="125" t="s">
        <v>322</v>
      </c>
      <c r="H823" s="125" t="s">
        <v>204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  <c r="X823" s="151">
        <v>29.400000000000006</v>
      </c>
      <c r="Y823" s="150">
        <v>78.301020408163254</v>
      </c>
    </row>
    <row r="824" spans="1:25">
      <c r="A824" s="125">
        <v>824</v>
      </c>
      <c r="B824" s="125">
        <v>824</v>
      </c>
      <c r="C824" s="125" t="s">
        <v>1372</v>
      </c>
      <c r="D824" s="125" t="s">
        <v>239</v>
      </c>
      <c r="E824" s="125" t="s">
        <v>239</v>
      </c>
      <c r="F824" s="125" t="s">
        <v>321</v>
      </c>
      <c r="G824" s="125" t="s">
        <v>322</v>
      </c>
      <c r="H824" s="125" t="s">
        <v>204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  <c r="X824" s="151">
        <v>8.4</v>
      </c>
      <c r="Y824" s="150">
        <v>331.74642857142857</v>
      </c>
    </row>
    <row r="825" spans="1:25">
      <c r="A825" s="125">
        <v>825</v>
      </c>
      <c r="B825" s="125">
        <v>825</v>
      </c>
      <c r="C825" s="125" t="s">
        <v>1373</v>
      </c>
      <c r="D825" s="125" t="s">
        <v>239</v>
      </c>
      <c r="E825" s="125" t="s">
        <v>239</v>
      </c>
      <c r="F825" s="125" t="s">
        <v>321</v>
      </c>
      <c r="G825" s="125" t="s">
        <v>322</v>
      </c>
      <c r="H825" s="125" t="s">
        <v>204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  <c r="X825" s="151">
        <v>79.8</v>
      </c>
      <c r="Y825" s="150">
        <v>88.119674185463666</v>
      </c>
    </row>
    <row r="826" spans="1:25">
      <c r="A826" s="125">
        <v>826</v>
      </c>
      <c r="B826" s="125">
        <v>826</v>
      </c>
      <c r="C826" s="125" t="s">
        <v>1374</v>
      </c>
      <c r="D826" s="125" t="s">
        <v>239</v>
      </c>
      <c r="E826" s="125" t="s">
        <v>239</v>
      </c>
      <c r="F826" s="125" t="s">
        <v>321</v>
      </c>
      <c r="G826" s="125" t="s">
        <v>322</v>
      </c>
      <c r="H826" s="125" t="s">
        <v>204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  <c r="X826" s="151">
        <v>25.200000000000003</v>
      </c>
      <c r="Y826" s="150">
        <v>169.18373015873016</v>
      </c>
    </row>
    <row r="827" spans="1:25">
      <c r="A827" s="125">
        <v>827</v>
      </c>
      <c r="B827" s="125">
        <v>827</v>
      </c>
      <c r="C827" s="125" t="s">
        <v>1375</v>
      </c>
      <c r="D827" s="125" t="s">
        <v>187</v>
      </c>
      <c r="E827" s="125" t="s">
        <v>187</v>
      </c>
      <c r="F827" s="125" t="s">
        <v>307</v>
      </c>
      <c r="G827" s="125" t="s">
        <v>308</v>
      </c>
      <c r="H827" s="125" t="s">
        <v>184</v>
      </c>
      <c r="I827" s="123">
        <v>38000</v>
      </c>
      <c r="J827" s="123">
        <v>38000</v>
      </c>
      <c r="K827" s="125" t="s">
        <v>190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  <c r="X827" s="151">
        <v>12.600000000000001</v>
      </c>
      <c r="Y827" s="150">
        <v>242.07698412698412</v>
      </c>
    </row>
    <row r="828" spans="1:25">
      <c r="A828" s="125">
        <v>828</v>
      </c>
      <c r="B828" s="125">
        <v>828</v>
      </c>
      <c r="C828" s="125" t="s">
        <v>1376</v>
      </c>
      <c r="D828" s="125" t="s">
        <v>187</v>
      </c>
      <c r="E828" s="125" t="s">
        <v>187</v>
      </c>
      <c r="F828" s="125" t="s">
        <v>188</v>
      </c>
      <c r="G828" s="125" t="s">
        <v>189</v>
      </c>
      <c r="H828" s="125" t="s">
        <v>184</v>
      </c>
      <c r="I828" s="123">
        <v>38000</v>
      </c>
      <c r="J828" s="123">
        <v>38000</v>
      </c>
      <c r="K828" s="125" t="s">
        <v>190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  <c r="X828" s="151">
        <v>33.6</v>
      </c>
      <c r="Y828" s="150">
        <v>36.841369047619047</v>
      </c>
    </row>
    <row r="829" spans="1:25">
      <c r="A829" s="125">
        <v>829</v>
      </c>
      <c r="B829" s="125">
        <v>829</v>
      </c>
      <c r="C829" s="125" t="s">
        <v>1377</v>
      </c>
      <c r="D829" s="125" t="s">
        <v>187</v>
      </c>
      <c r="E829" s="125" t="s">
        <v>187</v>
      </c>
      <c r="F829" s="125" t="s">
        <v>188</v>
      </c>
      <c r="G829" s="125" t="s">
        <v>189</v>
      </c>
      <c r="H829" s="125" t="s">
        <v>184</v>
      </c>
      <c r="I829" s="123">
        <v>38000</v>
      </c>
      <c r="J829" s="123">
        <v>38000</v>
      </c>
      <c r="K829" s="125" t="s">
        <v>190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  <c r="X829" s="151">
        <v>8.4</v>
      </c>
      <c r="Y829" s="150">
        <v>164.26190476190479</v>
      </c>
    </row>
    <row r="830" spans="1:25">
      <c r="A830" s="125">
        <v>830</v>
      </c>
      <c r="B830" s="125">
        <v>830</v>
      </c>
      <c r="C830" s="125" t="s">
        <v>1378</v>
      </c>
      <c r="D830" s="125" t="s">
        <v>187</v>
      </c>
      <c r="E830" s="125" t="s">
        <v>187</v>
      </c>
      <c r="F830" s="125" t="s">
        <v>188</v>
      </c>
      <c r="G830" s="125" t="s">
        <v>189</v>
      </c>
      <c r="H830" s="125" t="s">
        <v>184</v>
      </c>
      <c r="I830" s="123">
        <v>38000</v>
      </c>
      <c r="J830" s="123">
        <v>38000</v>
      </c>
      <c r="K830" s="125" t="s">
        <v>190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  <c r="X830" s="151">
        <v>8.4</v>
      </c>
      <c r="Y830" s="150">
        <v>170.53571428571428</v>
      </c>
    </row>
    <row r="831" spans="1:25">
      <c r="A831" s="125">
        <v>831</v>
      </c>
      <c r="B831" s="125">
        <v>831</v>
      </c>
      <c r="C831" s="125" t="s">
        <v>1379</v>
      </c>
      <c r="D831" s="125" t="s">
        <v>187</v>
      </c>
      <c r="E831" s="125" t="s">
        <v>187</v>
      </c>
      <c r="F831" s="125" t="s">
        <v>188</v>
      </c>
      <c r="G831" s="125" t="s">
        <v>189</v>
      </c>
      <c r="H831" s="125" t="s">
        <v>184</v>
      </c>
      <c r="I831" s="123">
        <v>38000</v>
      </c>
      <c r="J831" s="123">
        <v>38000</v>
      </c>
      <c r="K831" s="125" t="s">
        <v>190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  <c r="X831" s="151">
        <v>4.2</v>
      </c>
      <c r="Y831" s="150">
        <v>216.6547619047619</v>
      </c>
    </row>
    <row r="832" spans="1:25">
      <c r="A832" s="125">
        <v>832</v>
      </c>
      <c r="B832" s="125">
        <v>832</v>
      </c>
      <c r="C832" s="125" t="s">
        <v>1380</v>
      </c>
      <c r="D832" s="125" t="s">
        <v>187</v>
      </c>
      <c r="E832" s="125" t="s">
        <v>187</v>
      </c>
      <c r="F832" s="125" t="s">
        <v>188</v>
      </c>
      <c r="G832" s="125" t="s">
        <v>189</v>
      </c>
      <c r="H832" s="125" t="s">
        <v>184</v>
      </c>
      <c r="I832" s="123">
        <v>38000</v>
      </c>
      <c r="J832" s="123">
        <v>38000</v>
      </c>
      <c r="K832" s="125" t="s">
        <v>190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  <c r="X832" s="151">
        <v>12.600000000000001</v>
      </c>
      <c r="Y832" s="150">
        <v>61.06428571428571</v>
      </c>
    </row>
    <row r="833" spans="1:25">
      <c r="A833" s="142">
        <v>833</v>
      </c>
      <c r="B833" s="142">
        <v>833</v>
      </c>
      <c r="C833" s="142" t="s">
        <v>1381</v>
      </c>
      <c r="D833" s="125" t="s">
        <v>187</v>
      </c>
      <c r="E833" s="125" t="s">
        <v>187</v>
      </c>
      <c r="F833" s="142" t="s">
        <v>307</v>
      </c>
      <c r="G833" s="142" t="s">
        <v>308</v>
      </c>
      <c r="H833" s="142" t="s">
        <v>184</v>
      </c>
      <c r="I833" s="143">
        <v>38000</v>
      </c>
      <c r="J833" s="143">
        <v>38000</v>
      </c>
      <c r="K833" s="142" t="s">
        <v>190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  <c r="X833" s="151">
        <v>4.2</v>
      </c>
      <c r="Y833" s="150">
        <v>149.73095238095235</v>
      </c>
    </row>
    <row r="834" spans="1:25">
      <c r="A834" s="125">
        <v>834</v>
      </c>
      <c r="B834" s="125">
        <v>834</v>
      </c>
      <c r="C834" s="125" t="s">
        <v>1382</v>
      </c>
      <c r="D834" s="125" t="s">
        <v>187</v>
      </c>
      <c r="E834" s="125" t="s">
        <v>187</v>
      </c>
      <c r="F834" s="125" t="s">
        <v>307</v>
      </c>
      <c r="G834" s="125" t="s">
        <v>308</v>
      </c>
      <c r="H834" s="125" t="s">
        <v>184</v>
      </c>
      <c r="I834" s="123">
        <v>38000</v>
      </c>
      <c r="J834" s="123">
        <v>38000</v>
      </c>
      <c r="K834" s="125" t="s">
        <v>190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  <c r="X834" s="151">
        <v>58.800000000000011</v>
      </c>
      <c r="Y834" s="150">
        <v>29.960884353741491</v>
      </c>
    </row>
    <row r="835" spans="1:25">
      <c r="A835" s="125">
        <v>835</v>
      </c>
      <c r="B835" s="125">
        <v>835</v>
      </c>
      <c r="C835" s="125" t="s">
        <v>1383</v>
      </c>
      <c r="D835" s="125" t="s">
        <v>187</v>
      </c>
      <c r="E835" s="125" t="s">
        <v>187</v>
      </c>
      <c r="F835" s="125" t="s">
        <v>307</v>
      </c>
      <c r="G835" s="125" t="s">
        <v>308</v>
      </c>
      <c r="H835" s="125" t="s">
        <v>184</v>
      </c>
      <c r="I835" s="123">
        <v>38000</v>
      </c>
      <c r="J835" s="123">
        <v>38000</v>
      </c>
      <c r="K835" s="125" t="s">
        <v>190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  <c r="X835" s="151">
        <v>4.2</v>
      </c>
      <c r="Y835" s="150">
        <v>355.36666666666662</v>
      </c>
    </row>
    <row r="836" spans="1:25">
      <c r="A836" s="142">
        <v>836</v>
      </c>
      <c r="B836" s="142">
        <v>836</v>
      </c>
      <c r="C836" s="142" t="s">
        <v>1384</v>
      </c>
      <c r="D836" s="125" t="s">
        <v>187</v>
      </c>
      <c r="E836" s="125" t="s">
        <v>187</v>
      </c>
      <c r="F836" s="142" t="s">
        <v>307</v>
      </c>
      <c r="G836" s="142" t="s">
        <v>308</v>
      </c>
      <c r="H836" s="142" t="s">
        <v>184</v>
      </c>
      <c r="I836" s="143">
        <v>38000</v>
      </c>
      <c r="J836" s="143">
        <v>38000</v>
      </c>
      <c r="K836" s="142" t="s">
        <v>190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  <c r="X836" s="151">
        <v>12.600000000000001</v>
      </c>
      <c r="Y836" s="150">
        <v>129.17857142857142</v>
      </c>
    </row>
    <row r="837" spans="1:25">
      <c r="A837" s="125">
        <v>837</v>
      </c>
      <c r="B837" s="125">
        <v>837</v>
      </c>
      <c r="C837" s="125" t="s">
        <v>1385</v>
      </c>
      <c r="D837" s="125" t="s">
        <v>187</v>
      </c>
      <c r="E837" s="125" t="s">
        <v>187</v>
      </c>
      <c r="F837" s="125" t="s">
        <v>307</v>
      </c>
      <c r="G837" s="125" t="s">
        <v>308</v>
      </c>
      <c r="H837" s="125" t="s">
        <v>184</v>
      </c>
      <c r="I837" s="123">
        <v>38000</v>
      </c>
      <c r="J837" s="123">
        <v>38000</v>
      </c>
      <c r="K837" s="125" t="s">
        <v>190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  <c r="X837" s="151">
        <v>218.39999999999998</v>
      </c>
      <c r="Y837" s="150">
        <v>41.523626373626378</v>
      </c>
    </row>
    <row r="838" spans="1:25">
      <c r="A838" s="125">
        <v>838</v>
      </c>
      <c r="B838" s="125">
        <v>838</v>
      </c>
      <c r="C838" s="125" t="s">
        <v>1386</v>
      </c>
      <c r="D838" s="125" t="s">
        <v>239</v>
      </c>
      <c r="E838" s="125" t="s">
        <v>239</v>
      </c>
      <c r="F838" s="125" t="s">
        <v>240</v>
      </c>
      <c r="G838" s="125" t="s">
        <v>241</v>
      </c>
      <c r="H838" s="125" t="s">
        <v>184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  <c r="X838" s="151">
        <v>33.6</v>
      </c>
      <c r="Y838" s="150">
        <v>56.709226190476194</v>
      </c>
    </row>
    <row r="839" spans="1:25">
      <c r="A839" s="142">
        <v>839</v>
      </c>
      <c r="B839" s="142">
        <v>839</v>
      </c>
      <c r="C839" s="142" t="s">
        <v>1387</v>
      </c>
      <c r="D839" s="125" t="s">
        <v>239</v>
      </c>
      <c r="E839" s="125" t="s">
        <v>239</v>
      </c>
      <c r="F839" s="142" t="s">
        <v>240</v>
      </c>
      <c r="G839" s="142" t="s">
        <v>241</v>
      </c>
      <c r="H839" s="142" t="s">
        <v>184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  <c r="X839" s="151">
        <v>25.200000000000003</v>
      </c>
      <c r="Y839" s="150">
        <v>42.00119047619048</v>
      </c>
    </row>
    <row r="840" spans="1:25">
      <c r="A840" s="142">
        <v>840</v>
      </c>
      <c r="B840" s="142">
        <v>840</v>
      </c>
      <c r="C840" s="142" t="s">
        <v>1388</v>
      </c>
      <c r="D840" s="125" t="s">
        <v>239</v>
      </c>
      <c r="E840" s="125" t="s">
        <v>239</v>
      </c>
      <c r="F840" s="142" t="s">
        <v>240</v>
      </c>
      <c r="G840" s="142" t="s">
        <v>241</v>
      </c>
      <c r="H840" s="142" t="s">
        <v>184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  <c r="X840" s="151">
        <v>79.8</v>
      </c>
      <c r="Y840" s="150">
        <v>22.076441102756892</v>
      </c>
    </row>
    <row r="841" spans="1:25">
      <c r="A841" s="125">
        <v>841</v>
      </c>
      <c r="B841" s="125">
        <v>841</v>
      </c>
      <c r="C841" s="125" t="s">
        <v>1389</v>
      </c>
      <c r="D841" s="125" t="s">
        <v>239</v>
      </c>
      <c r="E841" s="125" t="s">
        <v>239</v>
      </c>
      <c r="F841" s="125" t="s">
        <v>240</v>
      </c>
      <c r="G841" s="125" t="s">
        <v>241</v>
      </c>
      <c r="H841" s="125" t="s">
        <v>184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  <c r="X841" s="151">
        <v>100.80000000000001</v>
      </c>
      <c r="Y841" s="150">
        <v>32.116765873015865</v>
      </c>
    </row>
    <row r="842" spans="1:25">
      <c r="A842" s="142">
        <v>842</v>
      </c>
      <c r="B842" s="142">
        <v>842</v>
      </c>
      <c r="C842" s="142" t="s">
        <v>1390</v>
      </c>
      <c r="D842" s="125" t="s">
        <v>239</v>
      </c>
      <c r="E842" s="125" t="s">
        <v>239</v>
      </c>
      <c r="F842" s="142" t="s">
        <v>331</v>
      </c>
      <c r="G842" s="142" t="s">
        <v>332</v>
      </c>
      <c r="H842" s="142" t="s">
        <v>204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  <c r="X842" s="151">
        <v>4.2</v>
      </c>
      <c r="Y842" s="150">
        <v>317.72380952380951</v>
      </c>
    </row>
    <row r="843" spans="1:25">
      <c r="A843" s="142">
        <v>843</v>
      </c>
      <c r="B843" s="142">
        <v>843</v>
      </c>
      <c r="C843" s="142" t="s">
        <v>1391</v>
      </c>
      <c r="D843" s="125" t="s">
        <v>239</v>
      </c>
      <c r="E843" s="125" t="s">
        <v>239</v>
      </c>
      <c r="F843" s="142" t="s">
        <v>635</v>
      </c>
      <c r="G843" s="142" t="s">
        <v>636</v>
      </c>
      <c r="H843" s="142" t="s">
        <v>184</v>
      </c>
      <c r="I843" s="143">
        <v>38000</v>
      </c>
      <c r="J843" s="142" t="s">
        <v>190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  <c r="X843" s="151">
        <v>336</v>
      </c>
      <c r="Y843" s="150">
        <v>19.041309523809524</v>
      </c>
    </row>
    <row r="844" spans="1:25">
      <c r="A844" s="142">
        <v>844</v>
      </c>
      <c r="B844" s="142">
        <v>844</v>
      </c>
      <c r="C844" s="142" t="s">
        <v>1392</v>
      </c>
      <c r="D844" s="125" t="s">
        <v>239</v>
      </c>
      <c r="E844" s="125" t="s">
        <v>239</v>
      </c>
      <c r="F844" s="142" t="s">
        <v>328</v>
      </c>
      <c r="G844" s="142" t="s">
        <v>329</v>
      </c>
      <c r="H844" s="142" t="s">
        <v>184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  <c r="X844" s="151">
        <v>126</v>
      </c>
      <c r="Y844" s="150">
        <v>41.204920634920633</v>
      </c>
    </row>
    <row r="845" spans="1:25">
      <c r="A845" s="125">
        <v>845</v>
      </c>
      <c r="B845" s="125">
        <v>845</v>
      </c>
      <c r="C845" s="125" t="s">
        <v>1393</v>
      </c>
      <c r="D845" s="125" t="s">
        <v>239</v>
      </c>
      <c r="E845" s="125" t="s">
        <v>239</v>
      </c>
      <c r="F845" s="125" t="s">
        <v>328</v>
      </c>
      <c r="G845" s="125" t="s">
        <v>329</v>
      </c>
      <c r="H845" s="125" t="s">
        <v>184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  <c r="X845" s="151">
        <v>54.599999999999994</v>
      </c>
      <c r="Y845" s="150">
        <v>63.153479853479851</v>
      </c>
    </row>
    <row r="846" spans="1:25">
      <c r="A846" s="125">
        <v>846</v>
      </c>
      <c r="B846" s="125">
        <v>846</v>
      </c>
      <c r="C846" s="125" t="s">
        <v>1394</v>
      </c>
      <c r="D846" s="125" t="s">
        <v>239</v>
      </c>
      <c r="E846" s="125" t="s">
        <v>239</v>
      </c>
      <c r="F846" s="125" t="s">
        <v>331</v>
      </c>
      <c r="G846" s="125" t="s">
        <v>332</v>
      </c>
      <c r="H846" s="125" t="s">
        <v>204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  <c r="X846" s="151">
        <v>25.200000000000003</v>
      </c>
      <c r="Y846" s="150">
        <v>49.05119047619047</v>
      </c>
    </row>
    <row r="847" spans="1:25">
      <c r="A847" s="125">
        <v>847</v>
      </c>
      <c r="B847" s="125">
        <v>847</v>
      </c>
      <c r="C847" s="125" t="s">
        <v>1395</v>
      </c>
      <c r="D847" s="125" t="s">
        <v>239</v>
      </c>
      <c r="E847" s="125" t="s">
        <v>239</v>
      </c>
      <c r="F847" s="125" t="s">
        <v>334</v>
      </c>
      <c r="G847" s="125" t="s">
        <v>335</v>
      </c>
      <c r="H847" s="125" t="s">
        <v>184</v>
      </c>
      <c r="I847" s="123">
        <v>38000</v>
      </c>
      <c r="J847" s="123">
        <v>38000</v>
      </c>
      <c r="K847" s="125" t="s">
        <v>190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  <c r="X847" s="151">
        <v>37.800000000000004</v>
      </c>
      <c r="Y847" s="150">
        <v>89.953174603174588</v>
      </c>
    </row>
    <row r="848" spans="1:25">
      <c r="A848" s="125">
        <v>848</v>
      </c>
      <c r="B848" s="125">
        <v>848</v>
      </c>
      <c r="C848" s="125" t="s">
        <v>1396</v>
      </c>
      <c r="D848" s="125" t="s">
        <v>239</v>
      </c>
      <c r="E848" s="125" t="s">
        <v>239</v>
      </c>
      <c r="F848" s="125" t="s">
        <v>328</v>
      </c>
      <c r="G848" s="125" t="s">
        <v>329</v>
      </c>
      <c r="H848" s="125" t="s">
        <v>184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  <c r="X848" s="151">
        <v>4.2</v>
      </c>
      <c r="Y848" s="150">
        <v>166.46190476190475</v>
      </c>
    </row>
    <row r="849" spans="1:25">
      <c r="A849" s="125">
        <v>849</v>
      </c>
      <c r="B849" s="125">
        <v>849</v>
      </c>
      <c r="C849" s="125" t="s">
        <v>1397</v>
      </c>
      <c r="D849" s="125" t="s">
        <v>239</v>
      </c>
      <c r="E849" s="125" t="s">
        <v>239</v>
      </c>
      <c r="F849" s="125" t="s">
        <v>328</v>
      </c>
      <c r="G849" s="125" t="s">
        <v>329</v>
      </c>
      <c r="H849" s="125" t="s">
        <v>184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  <c r="X849" s="151">
        <v>8.4</v>
      </c>
      <c r="Y849" s="150">
        <v>164.26190476190479</v>
      </c>
    </row>
    <row r="850" spans="1:25">
      <c r="A850" s="125">
        <v>850</v>
      </c>
      <c r="B850" s="125">
        <v>850</v>
      </c>
      <c r="C850" s="125" t="s">
        <v>1398</v>
      </c>
      <c r="D850" s="125" t="s">
        <v>239</v>
      </c>
      <c r="E850" s="125" t="s">
        <v>239</v>
      </c>
      <c r="F850" s="125" t="s">
        <v>334</v>
      </c>
      <c r="G850" s="125" t="s">
        <v>335</v>
      </c>
      <c r="H850" s="125" t="s">
        <v>184</v>
      </c>
      <c r="I850" s="123">
        <v>38000</v>
      </c>
      <c r="J850" s="123">
        <v>38000</v>
      </c>
      <c r="K850" s="125" t="s">
        <v>190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  <c r="X850" s="151">
        <v>8.4</v>
      </c>
      <c r="Y850" s="150">
        <v>183.08333333333331</v>
      </c>
    </row>
    <row r="851" spans="1:25">
      <c r="A851" s="125">
        <v>851</v>
      </c>
      <c r="B851" s="125">
        <v>851</v>
      </c>
      <c r="C851" s="125" t="s">
        <v>1399</v>
      </c>
      <c r="D851" s="125" t="s">
        <v>239</v>
      </c>
      <c r="E851" s="125" t="s">
        <v>239</v>
      </c>
      <c r="F851" s="125" t="s">
        <v>334</v>
      </c>
      <c r="G851" s="125" t="s">
        <v>335</v>
      </c>
      <c r="H851" s="125" t="s">
        <v>184</v>
      </c>
      <c r="I851" s="123">
        <v>38000</v>
      </c>
      <c r="J851" s="123">
        <v>38000</v>
      </c>
      <c r="K851" s="125" t="s">
        <v>190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  <c r="X851" s="151">
        <v>37.800000000000004</v>
      </c>
      <c r="Y851" s="150">
        <v>26.861111111111111</v>
      </c>
    </row>
    <row r="852" spans="1:25">
      <c r="A852" s="142">
        <v>852</v>
      </c>
      <c r="B852" s="142">
        <v>852</v>
      </c>
      <c r="C852" s="142" t="s">
        <v>1400</v>
      </c>
      <c r="D852" s="125" t="s">
        <v>239</v>
      </c>
      <c r="E852" s="125" t="s">
        <v>239</v>
      </c>
      <c r="F852" s="142" t="s">
        <v>628</v>
      </c>
      <c r="G852" s="142" t="s">
        <v>629</v>
      </c>
      <c r="H852" s="142" t="s">
        <v>184</v>
      </c>
      <c r="I852" s="143">
        <v>38000</v>
      </c>
      <c r="J852" s="143">
        <v>38000</v>
      </c>
      <c r="K852" s="142" t="s">
        <v>190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  <c r="X852" s="151">
        <v>4.2</v>
      </c>
      <c r="Y852" s="150">
        <v>317.72380952380951</v>
      </c>
    </row>
    <row r="853" spans="1:25">
      <c r="A853" s="142">
        <v>853</v>
      </c>
      <c r="B853" s="142">
        <v>853</v>
      </c>
      <c r="C853" s="142" t="s">
        <v>1401</v>
      </c>
      <c r="D853" s="125" t="s">
        <v>239</v>
      </c>
      <c r="E853" s="125" t="s">
        <v>239</v>
      </c>
      <c r="F853" s="142" t="s">
        <v>334</v>
      </c>
      <c r="G853" s="142" t="s">
        <v>335</v>
      </c>
      <c r="H853" s="142" t="s">
        <v>184</v>
      </c>
      <c r="I853" s="143">
        <v>38000</v>
      </c>
      <c r="J853" s="143">
        <v>38000</v>
      </c>
      <c r="K853" s="142" t="s">
        <v>190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  <c r="X853" s="151">
        <v>75.600000000000009</v>
      </c>
      <c r="Y853" s="150">
        <v>37.245370370370367</v>
      </c>
    </row>
    <row r="854" spans="1:25">
      <c r="A854" s="125">
        <v>854</v>
      </c>
      <c r="B854" s="125">
        <v>854</v>
      </c>
      <c r="C854" s="125" t="s">
        <v>1402</v>
      </c>
      <c r="D854" s="125" t="s">
        <v>239</v>
      </c>
      <c r="E854" s="125" t="s">
        <v>239</v>
      </c>
      <c r="F854" s="125" t="s">
        <v>635</v>
      </c>
      <c r="G854" s="125" t="s">
        <v>636</v>
      </c>
      <c r="H854" s="125" t="s">
        <v>184</v>
      </c>
      <c r="I854" s="123">
        <v>38000</v>
      </c>
      <c r="J854" s="125" t="s">
        <v>190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  <c r="X854" s="151">
        <v>92.4</v>
      </c>
      <c r="Y854" s="150">
        <v>21.34751082251082</v>
      </c>
    </row>
    <row r="855" spans="1:25">
      <c r="A855" s="125">
        <v>855</v>
      </c>
      <c r="B855" s="125">
        <v>855</v>
      </c>
      <c r="C855" s="125" t="s">
        <v>1403</v>
      </c>
      <c r="D855" s="125" t="s">
        <v>239</v>
      </c>
      <c r="E855" s="125" t="s">
        <v>239</v>
      </c>
      <c r="F855" s="125" t="s">
        <v>328</v>
      </c>
      <c r="G855" s="125" t="s">
        <v>329</v>
      </c>
      <c r="H855" s="125" t="s">
        <v>184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  <c r="X855" s="151">
        <v>21</v>
      </c>
      <c r="Y855" s="150">
        <v>29.946190476190477</v>
      </c>
    </row>
    <row r="856" spans="1:25">
      <c r="A856" s="142">
        <v>856</v>
      </c>
      <c r="B856" s="142">
        <v>856</v>
      </c>
      <c r="C856" s="142" t="s">
        <v>1404</v>
      </c>
      <c r="D856" s="125" t="s">
        <v>239</v>
      </c>
      <c r="E856" s="125" t="s">
        <v>239</v>
      </c>
      <c r="F856" s="142" t="s">
        <v>334</v>
      </c>
      <c r="G856" s="142" t="s">
        <v>335</v>
      </c>
      <c r="H856" s="142" t="s">
        <v>184</v>
      </c>
      <c r="I856" s="143">
        <v>38000</v>
      </c>
      <c r="J856" s="143">
        <v>38000</v>
      </c>
      <c r="K856" s="142" t="s">
        <v>190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  <c r="X856" s="151">
        <v>25.200000000000003</v>
      </c>
      <c r="Y856" s="150">
        <v>31.426190476190477</v>
      </c>
    </row>
    <row r="857" spans="1:25">
      <c r="A857" s="142">
        <v>857</v>
      </c>
      <c r="B857" s="142">
        <v>857</v>
      </c>
      <c r="C857" s="142" t="s">
        <v>1405</v>
      </c>
      <c r="D857" s="125" t="s">
        <v>239</v>
      </c>
      <c r="E857" s="125" t="s">
        <v>239</v>
      </c>
      <c r="F857" s="142" t="s">
        <v>334</v>
      </c>
      <c r="G857" s="142" t="s">
        <v>335</v>
      </c>
      <c r="H857" s="142" t="s">
        <v>184</v>
      </c>
      <c r="I857" s="143">
        <v>38000</v>
      </c>
      <c r="J857" s="143">
        <v>38000</v>
      </c>
      <c r="K857" s="142" t="s">
        <v>190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  <c r="X857" s="151">
        <v>46.2</v>
      </c>
      <c r="Y857" s="150">
        <v>97.450865800865785</v>
      </c>
    </row>
    <row r="858" spans="1:25">
      <c r="A858" s="125">
        <v>858</v>
      </c>
      <c r="B858" s="125">
        <v>858</v>
      </c>
      <c r="C858" s="125" t="s">
        <v>1406</v>
      </c>
      <c r="D858" s="125" t="s">
        <v>239</v>
      </c>
      <c r="E858" s="125" t="s">
        <v>239</v>
      </c>
      <c r="F858" s="125" t="s">
        <v>334</v>
      </c>
      <c r="G858" s="125" t="s">
        <v>335</v>
      </c>
      <c r="H858" s="125" t="s">
        <v>184</v>
      </c>
      <c r="I858" s="123">
        <v>38000</v>
      </c>
      <c r="J858" s="123">
        <v>38000</v>
      </c>
      <c r="K858" s="125" t="s">
        <v>190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  <c r="X858" s="151">
        <v>46.2</v>
      </c>
      <c r="Y858" s="150">
        <v>79.198917748917737</v>
      </c>
    </row>
    <row r="859" spans="1:25">
      <c r="A859" s="125">
        <v>859</v>
      </c>
      <c r="B859" s="125">
        <v>859</v>
      </c>
      <c r="C859" s="125" t="s">
        <v>1407</v>
      </c>
      <c r="D859" s="125" t="s">
        <v>239</v>
      </c>
      <c r="E859" s="125" t="s">
        <v>239</v>
      </c>
      <c r="F859" s="125" t="s">
        <v>334</v>
      </c>
      <c r="G859" s="125" t="s">
        <v>335</v>
      </c>
      <c r="H859" s="125" t="s">
        <v>184</v>
      </c>
      <c r="I859" s="123">
        <v>38000</v>
      </c>
      <c r="J859" s="123">
        <v>38000</v>
      </c>
      <c r="K859" s="125" t="s">
        <v>190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  <c r="X859" s="151">
        <v>8.4</v>
      </c>
      <c r="Y859" s="150">
        <v>220.72619047619045</v>
      </c>
    </row>
    <row r="860" spans="1:25">
      <c r="A860" s="142">
        <v>860</v>
      </c>
      <c r="B860" s="142">
        <v>860</v>
      </c>
      <c r="C860" s="142" t="s">
        <v>1408</v>
      </c>
      <c r="D860" s="125" t="s">
        <v>239</v>
      </c>
      <c r="E860" s="125" t="s">
        <v>239</v>
      </c>
      <c r="F860" s="142" t="s">
        <v>331</v>
      </c>
      <c r="G860" s="142" t="s">
        <v>332</v>
      </c>
      <c r="H860" s="142" t="s">
        <v>204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  <c r="X860" s="151">
        <v>12.600000000000001</v>
      </c>
      <c r="Y860" s="150">
        <v>158.45634920634922</v>
      </c>
    </row>
    <row r="861" spans="1:25">
      <c r="A861" s="125">
        <v>861</v>
      </c>
      <c r="B861" s="125">
        <v>861</v>
      </c>
      <c r="C861" s="125" t="s">
        <v>1409</v>
      </c>
      <c r="D861" s="125" t="s">
        <v>239</v>
      </c>
      <c r="E861" s="125" t="s">
        <v>239</v>
      </c>
      <c r="F861" s="125" t="s">
        <v>331</v>
      </c>
      <c r="G861" s="125" t="s">
        <v>332</v>
      </c>
      <c r="H861" s="125" t="s">
        <v>204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  <c r="X861" s="151">
        <v>1491</v>
      </c>
      <c r="Y861" s="150">
        <v>28.486478873239438</v>
      </c>
    </row>
    <row r="862" spans="1:25">
      <c r="A862" s="142">
        <v>862</v>
      </c>
      <c r="B862" s="142">
        <v>862</v>
      </c>
      <c r="C862" s="142" t="s">
        <v>1410</v>
      </c>
      <c r="D862" s="125" t="s">
        <v>239</v>
      </c>
      <c r="E862" s="125" t="s">
        <v>239</v>
      </c>
      <c r="F862" s="142" t="s">
        <v>334</v>
      </c>
      <c r="G862" s="142" t="s">
        <v>335</v>
      </c>
      <c r="H862" s="142" t="s">
        <v>184</v>
      </c>
      <c r="I862" s="143">
        <v>38000</v>
      </c>
      <c r="J862" s="143">
        <v>38000</v>
      </c>
      <c r="K862" s="142" t="s">
        <v>190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  <c r="X862" s="151">
        <v>37.800000000000004</v>
      </c>
      <c r="Y862" s="150">
        <v>101.72671957671957</v>
      </c>
    </row>
    <row r="863" spans="1:25">
      <c r="A863" s="125">
        <v>863</v>
      </c>
      <c r="B863" s="125">
        <v>863</v>
      </c>
      <c r="C863" s="125" t="s">
        <v>1411</v>
      </c>
      <c r="D863" s="125" t="s">
        <v>239</v>
      </c>
      <c r="E863" s="125" t="s">
        <v>239</v>
      </c>
      <c r="F863" s="125" t="s">
        <v>331</v>
      </c>
      <c r="G863" s="125" t="s">
        <v>332</v>
      </c>
      <c r="H863" s="125" t="s">
        <v>204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  <c r="X863" s="151">
        <v>46.2</v>
      </c>
      <c r="Y863" s="150">
        <v>33.569047619047616</v>
      </c>
    </row>
    <row r="864" spans="1:25">
      <c r="A864" s="125">
        <v>864</v>
      </c>
      <c r="B864" s="125">
        <v>864</v>
      </c>
      <c r="C864" s="125" t="s">
        <v>1412</v>
      </c>
      <c r="D864" s="125" t="s">
        <v>239</v>
      </c>
      <c r="E864" s="125" t="s">
        <v>239</v>
      </c>
      <c r="F864" s="125" t="s">
        <v>334</v>
      </c>
      <c r="G864" s="125" t="s">
        <v>335</v>
      </c>
      <c r="H864" s="125" t="s">
        <v>184</v>
      </c>
      <c r="I864" s="123">
        <v>38000</v>
      </c>
      <c r="J864" s="123">
        <v>38000</v>
      </c>
      <c r="K864" s="125" t="s">
        <v>190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  <c r="X864" s="151">
        <v>25.200000000000003</v>
      </c>
      <c r="Y864" s="150">
        <v>148.03373015873015</v>
      </c>
    </row>
    <row r="865" spans="1:25">
      <c r="A865" s="125">
        <v>865</v>
      </c>
      <c r="B865" s="125">
        <v>865</v>
      </c>
      <c r="C865" s="125" t="s">
        <v>1413</v>
      </c>
      <c r="D865" s="125" t="s">
        <v>239</v>
      </c>
      <c r="E865" s="125" t="s">
        <v>239</v>
      </c>
      <c r="F865" s="125" t="s">
        <v>334</v>
      </c>
      <c r="G865" s="125" t="s">
        <v>335</v>
      </c>
      <c r="H865" s="125" t="s">
        <v>184</v>
      </c>
      <c r="I865" s="123">
        <v>38000</v>
      </c>
      <c r="J865" s="123">
        <v>38000</v>
      </c>
      <c r="K865" s="125" t="s">
        <v>190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  <c r="X865" s="151">
        <v>4.2</v>
      </c>
      <c r="Y865" s="150">
        <v>342.81904761904764</v>
      </c>
    </row>
    <row r="866" spans="1:25">
      <c r="A866" s="125">
        <v>866</v>
      </c>
      <c r="B866" s="125">
        <v>866</v>
      </c>
      <c r="C866" s="125" t="s">
        <v>1414</v>
      </c>
      <c r="D866" s="125" t="s">
        <v>239</v>
      </c>
      <c r="E866" s="125" t="s">
        <v>239</v>
      </c>
      <c r="F866" s="125" t="s">
        <v>334</v>
      </c>
      <c r="G866" s="125" t="s">
        <v>335</v>
      </c>
      <c r="H866" s="125" t="s">
        <v>184</v>
      </c>
      <c r="I866" s="123">
        <v>38000</v>
      </c>
      <c r="J866" s="123">
        <v>38000</v>
      </c>
      <c r="K866" s="125" t="s">
        <v>190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  <c r="X866" s="151">
        <v>4.2</v>
      </c>
      <c r="Y866" s="150">
        <v>216.6547619047619</v>
      </c>
    </row>
    <row r="867" spans="1:25">
      <c r="A867" s="142">
        <v>867</v>
      </c>
      <c r="B867" s="142">
        <v>867</v>
      </c>
      <c r="C867" s="142" t="s">
        <v>1415</v>
      </c>
      <c r="D867" s="125" t="s">
        <v>351</v>
      </c>
      <c r="E867" s="125" t="s">
        <v>239</v>
      </c>
      <c r="F867" s="142" t="s">
        <v>651</v>
      </c>
      <c r="G867" s="142" t="s">
        <v>652</v>
      </c>
      <c r="H867" s="142" t="s">
        <v>184</v>
      </c>
      <c r="I867" s="143">
        <v>38000</v>
      </c>
      <c r="J867" s="142" t="s">
        <v>190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  <c r="X867" s="151">
        <v>4.2</v>
      </c>
      <c r="Y867" s="150">
        <v>199.92380952380952</v>
      </c>
    </row>
    <row r="868" spans="1:25">
      <c r="A868" s="125">
        <v>868</v>
      </c>
      <c r="B868" s="125">
        <v>868</v>
      </c>
      <c r="C868" s="125" t="s">
        <v>1416</v>
      </c>
      <c r="D868" s="125" t="s">
        <v>351</v>
      </c>
      <c r="E868" s="125" t="s">
        <v>351</v>
      </c>
      <c r="F868" s="125" t="s">
        <v>651</v>
      </c>
      <c r="G868" s="125" t="s">
        <v>652</v>
      </c>
      <c r="H868" s="125" t="s">
        <v>184</v>
      </c>
      <c r="I868" s="123">
        <v>38000</v>
      </c>
      <c r="J868" s="125" t="s">
        <v>190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  <c r="X868" s="151">
        <v>483</v>
      </c>
      <c r="Y868" s="150">
        <v>17.508447204968945</v>
      </c>
    </row>
    <row r="869" spans="1:25">
      <c r="A869" s="125">
        <v>869</v>
      </c>
      <c r="B869" s="125">
        <v>869</v>
      </c>
      <c r="C869" s="125" t="s">
        <v>1417</v>
      </c>
      <c r="D869" s="125" t="s">
        <v>351</v>
      </c>
      <c r="E869" s="125" t="s">
        <v>351</v>
      </c>
      <c r="F869" s="125" t="s">
        <v>352</v>
      </c>
      <c r="G869" s="125" t="s">
        <v>353</v>
      </c>
      <c r="H869" s="125" t="s">
        <v>204</v>
      </c>
      <c r="I869" s="123">
        <v>110000</v>
      </c>
      <c r="J869" s="123">
        <v>110000</v>
      </c>
      <c r="K869" s="125" t="s">
        <v>205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  <c r="X869" s="151">
        <v>21</v>
      </c>
      <c r="Y869" s="150">
        <v>39.984761904761903</v>
      </c>
    </row>
    <row r="870" spans="1:25">
      <c r="A870" s="125">
        <v>870</v>
      </c>
      <c r="B870" s="125">
        <v>870</v>
      </c>
      <c r="C870" s="125" t="s">
        <v>1418</v>
      </c>
      <c r="D870" s="125" t="s">
        <v>351</v>
      </c>
      <c r="E870" s="125" t="s">
        <v>351</v>
      </c>
      <c r="F870" s="125" t="s">
        <v>352</v>
      </c>
      <c r="G870" s="125" t="s">
        <v>353</v>
      </c>
      <c r="H870" s="125" t="s">
        <v>204</v>
      </c>
      <c r="I870" s="123">
        <v>110000</v>
      </c>
      <c r="J870" s="123">
        <v>110000</v>
      </c>
      <c r="K870" s="125" t="s">
        <v>205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  <c r="X870" s="151">
        <v>67.2</v>
      </c>
      <c r="Y870" s="150">
        <v>45.038095238095238</v>
      </c>
    </row>
    <row r="871" spans="1:25">
      <c r="A871" s="125">
        <v>871</v>
      </c>
      <c r="B871" s="125">
        <v>871</v>
      </c>
      <c r="C871" s="125" t="s">
        <v>1419</v>
      </c>
      <c r="D871" s="125" t="s">
        <v>351</v>
      </c>
      <c r="E871" s="125" t="s">
        <v>351</v>
      </c>
      <c r="F871" s="125" t="s">
        <v>352</v>
      </c>
      <c r="G871" s="125" t="s">
        <v>353</v>
      </c>
      <c r="H871" s="125" t="s">
        <v>204</v>
      </c>
      <c r="I871" s="123">
        <v>110000</v>
      </c>
      <c r="J871" s="123">
        <v>110000</v>
      </c>
      <c r="K871" s="125" t="s">
        <v>205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  <c r="X871" s="151">
        <v>54.599999999999994</v>
      </c>
      <c r="Y871" s="150">
        <v>47.709523809523823</v>
      </c>
    </row>
    <row r="872" spans="1:25">
      <c r="A872" s="125">
        <v>872</v>
      </c>
      <c r="B872" s="125">
        <v>872</v>
      </c>
      <c r="C872" s="125" t="s">
        <v>1420</v>
      </c>
      <c r="D872" s="125" t="s">
        <v>351</v>
      </c>
      <c r="E872" s="125" t="s">
        <v>351</v>
      </c>
      <c r="F872" s="125" t="s">
        <v>352</v>
      </c>
      <c r="G872" s="125" t="s">
        <v>353</v>
      </c>
      <c r="H872" s="125" t="s">
        <v>204</v>
      </c>
      <c r="I872" s="123">
        <v>110000</v>
      </c>
      <c r="J872" s="123">
        <v>110000</v>
      </c>
      <c r="K872" s="125" t="s">
        <v>205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  <c r="X872" s="151">
        <v>12.600000000000001</v>
      </c>
      <c r="Y872" s="150">
        <v>158.42619047619044</v>
      </c>
    </row>
    <row r="873" spans="1:25">
      <c r="A873" s="125">
        <v>873</v>
      </c>
      <c r="B873" s="125">
        <v>873</v>
      </c>
      <c r="C873" s="125" t="s">
        <v>1421</v>
      </c>
      <c r="D873" s="125" t="s">
        <v>351</v>
      </c>
      <c r="E873" s="125" t="s">
        <v>351</v>
      </c>
      <c r="F873" s="125" t="s">
        <v>1422</v>
      </c>
      <c r="G873" s="125" t="s">
        <v>1423</v>
      </c>
      <c r="H873" s="125" t="s">
        <v>184</v>
      </c>
      <c r="I873" s="123">
        <v>38000</v>
      </c>
      <c r="J873" s="123">
        <v>38000</v>
      </c>
      <c r="K873" s="125" t="s">
        <v>190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  <c r="X873" s="151">
        <v>4.2</v>
      </c>
      <c r="Y873" s="150">
        <v>450.18333333333334</v>
      </c>
    </row>
    <row r="874" spans="1:25">
      <c r="A874" s="125">
        <v>874</v>
      </c>
      <c r="B874" s="125">
        <v>874</v>
      </c>
      <c r="C874" s="125" t="s">
        <v>1424</v>
      </c>
      <c r="D874" s="125" t="s">
        <v>351</v>
      </c>
      <c r="E874" s="125" t="s">
        <v>351</v>
      </c>
      <c r="F874" s="125" t="s">
        <v>651</v>
      </c>
      <c r="G874" s="125" t="s">
        <v>652</v>
      </c>
      <c r="H874" s="125" t="s">
        <v>184</v>
      </c>
      <c r="I874" s="123">
        <v>38000</v>
      </c>
      <c r="J874" s="125" t="s">
        <v>190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  <c r="X874" s="151">
        <v>4.2</v>
      </c>
      <c r="Y874" s="150">
        <v>317.72380952380951</v>
      </c>
    </row>
    <row r="875" spans="1:25">
      <c r="A875" s="125">
        <v>875</v>
      </c>
      <c r="B875" s="125">
        <v>875</v>
      </c>
      <c r="C875" s="125" t="s">
        <v>1425</v>
      </c>
      <c r="D875" s="125" t="s">
        <v>351</v>
      </c>
      <c r="E875" s="125" t="s">
        <v>351</v>
      </c>
      <c r="F875" s="125" t="s">
        <v>657</v>
      </c>
      <c r="G875" s="125" t="s">
        <v>658</v>
      </c>
      <c r="H875" s="125" t="s">
        <v>184</v>
      </c>
      <c r="I875" s="123">
        <v>38000</v>
      </c>
      <c r="J875" s="123">
        <v>38000</v>
      </c>
      <c r="K875" s="125" t="s">
        <v>190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  <c r="X875" s="151">
        <v>4.2</v>
      </c>
      <c r="Y875" s="150">
        <v>216.6547619047619</v>
      </c>
    </row>
    <row r="876" spans="1:25">
      <c r="A876" s="125">
        <v>876</v>
      </c>
      <c r="B876" s="125">
        <v>876</v>
      </c>
      <c r="C876" s="125" t="s">
        <v>1426</v>
      </c>
      <c r="D876" s="125" t="s">
        <v>356</v>
      </c>
      <c r="E876" s="125" t="s">
        <v>356</v>
      </c>
      <c r="F876" s="125" t="s">
        <v>657</v>
      </c>
      <c r="G876" s="125" t="s">
        <v>658</v>
      </c>
      <c r="H876" s="125" t="s">
        <v>184</v>
      </c>
      <c r="I876" s="123">
        <v>38000</v>
      </c>
      <c r="J876" s="123">
        <v>38000</v>
      </c>
      <c r="K876" s="125" t="s">
        <v>190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  <c r="X876" s="151">
        <v>4.2</v>
      </c>
      <c r="Y876" s="150">
        <v>355.36666666666662</v>
      </c>
    </row>
    <row r="877" spans="1:25">
      <c r="A877" s="142">
        <v>877</v>
      </c>
      <c r="B877" s="142">
        <v>877</v>
      </c>
      <c r="C877" s="142" t="s">
        <v>1427</v>
      </c>
      <c r="D877" s="125" t="s">
        <v>351</v>
      </c>
      <c r="E877" s="125" t="s">
        <v>356</v>
      </c>
      <c r="F877" s="142" t="s">
        <v>357</v>
      </c>
      <c r="G877" s="142" t="s">
        <v>358</v>
      </c>
      <c r="H877" s="142" t="s">
        <v>184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  <c r="X877" s="151">
        <v>4.2</v>
      </c>
      <c r="Y877" s="150">
        <v>355.36666666666662</v>
      </c>
    </row>
    <row r="878" spans="1:25">
      <c r="A878" s="125">
        <v>878</v>
      </c>
      <c r="B878" s="125">
        <v>878</v>
      </c>
      <c r="C878" s="125" t="s">
        <v>1428</v>
      </c>
      <c r="D878" s="125" t="s">
        <v>351</v>
      </c>
      <c r="E878" s="125" t="s">
        <v>351</v>
      </c>
      <c r="F878" s="125" t="s">
        <v>357</v>
      </c>
      <c r="G878" s="125" t="s">
        <v>358</v>
      </c>
      <c r="H878" s="125" t="s">
        <v>184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  <c r="X878" s="151">
        <v>121.80000000000001</v>
      </c>
      <c r="Y878" s="150">
        <v>28.310180623973725</v>
      </c>
    </row>
    <row r="879" spans="1:25">
      <c r="A879" s="125">
        <v>879</v>
      </c>
      <c r="B879" s="125">
        <v>879</v>
      </c>
      <c r="C879" s="125" t="s">
        <v>1429</v>
      </c>
      <c r="D879" s="125" t="s">
        <v>351</v>
      </c>
      <c r="E879" s="125" t="s">
        <v>351</v>
      </c>
      <c r="F879" s="125" t="s">
        <v>357</v>
      </c>
      <c r="G879" s="125" t="s">
        <v>358</v>
      </c>
      <c r="H879" s="125" t="s">
        <v>184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  <c r="X879" s="151">
        <v>4.2</v>
      </c>
      <c r="Y879" s="150">
        <v>317.72380952380951</v>
      </c>
    </row>
    <row r="880" spans="1:25">
      <c r="A880" s="125">
        <v>880</v>
      </c>
      <c r="B880" s="125">
        <v>880</v>
      </c>
      <c r="C880" s="125" t="s">
        <v>1430</v>
      </c>
      <c r="D880" s="125" t="s">
        <v>351</v>
      </c>
      <c r="E880" s="125" t="s">
        <v>351</v>
      </c>
      <c r="F880" s="125" t="s">
        <v>357</v>
      </c>
      <c r="G880" s="125" t="s">
        <v>358</v>
      </c>
      <c r="H880" s="125" t="s">
        <v>184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  <c r="X880" s="151">
        <v>4.2</v>
      </c>
      <c r="Y880" s="150">
        <v>342.81904761904764</v>
      </c>
    </row>
    <row r="881" spans="1:25">
      <c r="A881" s="125">
        <v>881</v>
      </c>
      <c r="B881" s="125">
        <v>881</v>
      </c>
      <c r="C881" s="125" t="s">
        <v>1431</v>
      </c>
      <c r="D881" s="125" t="s">
        <v>351</v>
      </c>
      <c r="E881" s="125" t="s">
        <v>351</v>
      </c>
      <c r="F881" s="125" t="s">
        <v>1432</v>
      </c>
      <c r="G881" s="125" t="s">
        <v>1433</v>
      </c>
      <c r="H881" s="125" t="s">
        <v>204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  <c r="X881" s="151">
        <v>4.2</v>
      </c>
      <c r="Y881" s="150">
        <v>216.6547619047619</v>
      </c>
    </row>
    <row r="882" spans="1:25">
      <c r="A882" s="125">
        <v>882</v>
      </c>
      <c r="B882" s="125">
        <v>882</v>
      </c>
      <c r="C882" s="125" t="s">
        <v>1434</v>
      </c>
      <c r="D882" s="125" t="s">
        <v>351</v>
      </c>
      <c r="E882" s="125" t="s">
        <v>351</v>
      </c>
      <c r="F882" s="125" t="s">
        <v>657</v>
      </c>
      <c r="G882" s="125" t="s">
        <v>658</v>
      </c>
      <c r="H882" s="125" t="s">
        <v>184</v>
      </c>
      <c r="I882" s="123">
        <v>38000</v>
      </c>
      <c r="J882" s="123">
        <v>38000</v>
      </c>
      <c r="K882" s="125" t="s">
        <v>190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  <c r="X882" s="151">
        <v>16.8</v>
      </c>
      <c r="Y882" s="150">
        <v>111.65416666666665</v>
      </c>
    </row>
    <row r="883" spans="1:25">
      <c r="A883" s="125">
        <v>883</v>
      </c>
      <c r="B883" s="125">
        <v>883</v>
      </c>
      <c r="C883" s="125" t="s">
        <v>1435</v>
      </c>
      <c r="D883" s="125" t="s">
        <v>192</v>
      </c>
      <c r="E883" s="125" t="s">
        <v>192</v>
      </c>
      <c r="F883" s="125" t="s">
        <v>193</v>
      </c>
      <c r="G883" s="125" t="s">
        <v>194</v>
      </c>
      <c r="H883" s="125" t="s">
        <v>184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  <c r="X883" s="151">
        <v>4.2</v>
      </c>
      <c r="Y883" s="150">
        <v>380.46190476190475</v>
      </c>
    </row>
    <row r="884" spans="1:25">
      <c r="A884" s="125">
        <v>884</v>
      </c>
      <c r="B884" s="125">
        <v>884</v>
      </c>
      <c r="C884" s="125" t="s">
        <v>1436</v>
      </c>
      <c r="D884" s="125" t="s">
        <v>192</v>
      </c>
      <c r="E884" s="125" t="s">
        <v>192</v>
      </c>
      <c r="F884" s="125" t="s">
        <v>193</v>
      </c>
      <c r="G884" s="125" t="s">
        <v>194</v>
      </c>
      <c r="H884" s="125" t="s">
        <v>184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  <c r="X884" s="151">
        <v>25.200000000000003</v>
      </c>
      <c r="Y884" s="150">
        <v>49.05119047619047</v>
      </c>
    </row>
    <row r="885" spans="1:25">
      <c r="A885" s="125">
        <v>885</v>
      </c>
      <c r="B885" s="125">
        <v>885</v>
      </c>
      <c r="C885" s="125" t="s">
        <v>1437</v>
      </c>
      <c r="D885" s="125" t="s">
        <v>192</v>
      </c>
      <c r="E885" s="125" t="s">
        <v>192</v>
      </c>
      <c r="F885" s="125" t="s">
        <v>193</v>
      </c>
      <c r="G885" s="125" t="s">
        <v>194</v>
      </c>
      <c r="H885" s="125" t="s">
        <v>184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  <c r="X885" s="151">
        <v>4.2</v>
      </c>
      <c r="Y885" s="150">
        <v>199.92380952380952</v>
      </c>
    </row>
    <row r="886" spans="1:25">
      <c r="A886" s="125">
        <v>886</v>
      </c>
      <c r="B886" s="125">
        <v>886</v>
      </c>
      <c r="C886" s="125" t="s">
        <v>1438</v>
      </c>
      <c r="D886" s="125" t="s">
        <v>192</v>
      </c>
      <c r="E886" s="125" t="s">
        <v>192</v>
      </c>
      <c r="F886" s="125" t="s">
        <v>193</v>
      </c>
      <c r="G886" s="125" t="s">
        <v>194</v>
      </c>
      <c r="H886" s="125" t="s">
        <v>184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  <c r="X886" s="151">
        <v>21</v>
      </c>
      <c r="Y886" s="150">
        <v>39.984761904761903</v>
      </c>
    </row>
    <row r="887" spans="1:25">
      <c r="A887" s="125">
        <v>887</v>
      </c>
      <c r="B887" s="125">
        <v>887</v>
      </c>
      <c r="C887" s="125" t="s">
        <v>1439</v>
      </c>
      <c r="D887" s="125" t="s">
        <v>192</v>
      </c>
      <c r="E887" s="125" t="s">
        <v>192</v>
      </c>
      <c r="F887" s="125" t="s">
        <v>193</v>
      </c>
      <c r="G887" s="125" t="s">
        <v>194</v>
      </c>
      <c r="H887" s="125" t="s">
        <v>184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  <c r="X887" s="151">
        <v>25.200000000000003</v>
      </c>
      <c r="Y887" s="150">
        <v>59.626190476190466</v>
      </c>
    </row>
    <row r="888" spans="1:25">
      <c r="A888" s="125">
        <v>888</v>
      </c>
      <c r="B888" s="125">
        <v>888</v>
      </c>
      <c r="C888" s="125" t="s">
        <v>1440</v>
      </c>
      <c r="D888" s="125" t="s">
        <v>192</v>
      </c>
      <c r="E888" s="125" t="s">
        <v>192</v>
      </c>
      <c r="F888" s="125" t="s">
        <v>193</v>
      </c>
      <c r="G888" s="125" t="s">
        <v>194</v>
      </c>
      <c r="H888" s="125" t="s">
        <v>184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  <c r="X888" s="151">
        <v>8.4</v>
      </c>
      <c r="Y888" s="150">
        <v>189.35714285714283</v>
      </c>
    </row>
    <row r="889" spans="1:25">
      <c r="A889" s="142">
        <v>889</v>
      </c>
      <c r="B889" s="142">
        <v>889</v>
      </c>
      <c r="C889" s="142" t="s">
        <v>1441</v>
      </c>
      <c r="D889" s="125" t="s">
        <v>192</v>
      </c>
      <c r="E889" s="125" t="s">
        <v>192</v>
      </c>
      <c r="F889" s="142" t="s">
        <v>193</v>
      </c>
      <c r="G889" s="142" t="s">
        <v>194</v>
      </c>
      <c r="H889" s="142" t="s">
        <v>184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  <c r="X889" s="151">
        <v>8.4</v>
      </c>
      <c r="Y889" s="150">
        <v>189.35714285714283</v>
      </c>
    </row>
    <row r="890" spans="1:25">
      <c r="A890" s="125">
        <v>890</v>
      </c>
      <c r="B890" s="125">
        <v>890</v>
      </c>
      <c r="C890" s="125" t="s">
        <v>1442</v>
      </c>
      <c r="D890" s="125" t="s">
        <v>192</v>
      </c>
      <c r="E890" s="125" t="s">
        <v>192</v>
      </c>
      <c r="F890" s="125" t="s">
        <v>193</v>
      </c>
      <c r="G890" s="125" t="s">
        <v>194</v>
      </c>
      <c r="H890" s="125" t="s">
        <v>184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  <c r="X890" s="151">
        <v>63</v>
      </c>
      <c r="Y890" s="150">
        <v>51.386825396825394</v>
      </c>
    </row>
    <row r="891" spans="1:25">
      <c r="A891" s="125">
        <v>891</v>
      </c>
      <c r="B891" s="125">
        <v>891</v>
      </c>
      <c r="C891" s="125" t="s">
        <v>1443</v>
      </c>
      <c r="D891" s="125" t="s">
        <v>192</v>
      </c>
      <c r="E891" s="125" t="s">
        <v>192</v>
      </c>
      <c r="F891" s="125" t="s">
        <v>364</v>
      </c>
      <c r="G891" s="125" t="s">
        <v>365</v>
      </c>
      <c r="H891" s="125" t="s">
        <v>184</v>
      </c>
      <c r="I891" s="123">
        <v>38000</v>
      </c>
      <c r="J891" s="125" t="s">
        <v>190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  <c r="X891" s="151">
        <v>21</v>
      </c>
      <c r="Y891" s="150">
        <v>50.023333333333333</v>
      </c>
    </row>
    <row r="892" spans="1:25">
      <c r="A892" s="125">
        <v>892</v>
      </c>
      <c r="B892" s="125">
        <v>892</v>
      </c>
      <c r="C892" s="125" t="s">
        <v>1444</v>
      </c>
      <c r="D892" s="125" t="s">
        <v>192</v>
      </c>
      <c r="E892" s="125" t="s">
        <v>192</v>
      </c>
      <c r="F892" s="125" t="s">
        <v>364</v>
      </c>
      <c r="G892" s="125" t="s">
        <v>365</v>
      </c>
      <c r="H892" s="125" t="s">
        <v>184</v>
      </c>
      <c r="I892" s="123">
        <v>38000</v>
      </c>
      <c r="J892" s="125" t="s">
        <v>190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  <c r="X892" s="151">
        <v>4.2</v>
      </c>
      <c r="Y892" s="150">
        <v>183.19285714285712</v>
      </c>
    </row>
    <row r="893" spans="1:25">
      <c r="A893" s="142">
        <v>893</v>
      </c>
      <c r="B893" s="142">
        <v>893</v>
      </c>
      <c r="C893" s="142" t="s">
        <v>1445</v>
      </c>
      <c r="D893" s="125" t="s">
        <v>192</v>
      </c>
      <c r="E893" s="125" t="s">
        <v>192</v>
      </c>
      <c r="F893" s="142" t="s">
        <v>193</v>
      </c>
      <c r="G893" s="142" t="s">
        <v>194</v>
      </c>
      <c r="H893" s="142" t="s">
        <v>184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  <c r="X893" s="151">
        <v>8.4</v>
      </c>
      <c r="Y893" s="150">
        <v>91.596428571428561</v>
      </c>
    </row>
    <row r="894" spans="1:25">
      <c r="A894" s="125">
        <v>895</v>
      </c>
      <c r="B894" s="125">
        <v>895</v>
      </c>
      <c r="C894" s="125" t="s">
        <v>1446</v>
      </c>
      <c r="D894" s="125" t="s">
        <v>192</v>
      </c>
      <c r="E894" s="125" t="s">
        <v>192</v>
      </c>
      <c r="F894" s="125" t="s">
        <v>373</v>
      </c>
      <c r="G894" s="125" t="s">
        <v>374</v>
      </c>
      <c r="H894" s="125" t="s">
        <v>204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  <c r="X894" s="151">
        <v>168</v>
      </c>
      <c r="Y894" s="150">
        <v>16.778928571428573</v>
      </c>
    </row>
    <row r="895" spans="1:25">
      <c r="A895" s="125">
        <v>896</v>
      </c>
      <c r="B895" s="125">
        <v>896</v>
      </c>
      <c r="C895" s="125" t="s">
        <v>1447</v>
      </c>
      <c r="D895" s="125" t="s">
        <v>192</v>
      </c>
      <c r="E895" s="125" t="s">
        <v>192</v>
      </c>
      <c r="F895" s="125" t="s">
        <v>1448</v>
      </c>
      <c r="G895" s="125" t="s">
        <v>1449</v>
      </c>
      <c r="H895" s="125" t="s">
        <v>184</v>
      </c>
      <c r="I895" s="123">
        <v>38000</v>
      </c>
      <c r="J895" s="125" t="s">
        <v>190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  <c r="X895" s="151">
        <v>37.800000000000004</v>
      </c>
      <c r="Y895" s="150">
        <v>66.406084656084644</v>
      </c>
    </row>
    <row r="896" spans="1:25">
      <c r="A896" s="125">
        <v>897</v>
      </c>
      <c r="B896" s="125">
        <v>897</v>
      </c>
      <c r="C896" s="125" t="s">
        <v>1450</v>
      </c>
      <c r="D896" s="125" t="s">
        <v>192</v>
      </c>
      <c r="E896" s="125" t="s">
        <v>192</v>
      </c>
      <c r="F896" s="125" t="s">
        <v>1448</v>
      </c>
      <c r="G896" s="125" t="s">
        <v>1449</v>
      </c>
      <c r="H896" s="125" t="s">
        <v>184</v>
      </c>
      <c r="I896" s="123">
        <v>38000</v>
      </c>
      <c r="J896" s="125" t="s">
        <v>190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  <c r="X896" s="151">
        <v>4.2</v>
      </c>
      <c r="Y896" s="150">
        <v>133</v>
      </c>
    </row>
    <row r="897" spans="1:25">
      <c r="A897" s="125">
        <v>898</v>
      </c>
      <c r="B897" s="125">
        <v>898</v>
      </c>
      <c r="C897" s="125" t="s">
        <v>1451</v>
      </c>
      <c r="D897" s="125" t="s">
        <v>192</v>
      </c>
      <c r="E897" s="125" t="s">
        <v>192</v>
      </c>
      <c r="F897" s="125" t="s">
        <v>1448</v>
      </c>
      <c r="G897" s="125" t="s">
        <v>1449</v>
      </c>
      <c r="H897" s="125" t="s">
        <v>184</v>
      </c>
      <c r="I897" s="123">
        <v>38000</v>
      </c>
      <c r="J897" s="125" t="s">
        <v>190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  <c r="X897" s="151">
        <v>21</v>
      </c>
      <c r="Y897" s="150">
        <v>26.599999999999998</v>
      </c>
    </row>
    <row r="898" spans="1:25">
      <c r="A898" s="125">
        <v>899</v>
      </c>
      <c r="B898" s="125">
        <v>899</v>
      </c>
      <c r="C898" s="125" t="s">
        <v>1452</v>
      </c>
      <c r="D898" s="125" t="s">
        <v>192</v>
      </c>
      <c r="E898" s="125" t="s">
        <v>192</v>
      </c>
      <c r="F898" s="125" t="s">
        <v>364</v>
      </c>
      <c r="G898" s="125" t="s">
        <v>365</v>
      </c>
      <c r="H898" s="125" t="s">
        <v>184</v>
      </c>
      <c r="I898" s="123">
        <v>38000</v>
      </c>
      <c r="J898" s="125" t="s">
        <v>190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  <c r="X898" s="151">
        <v>25.200000000000003</v>
      </c>
      <c r="Y898" s="150">
        <v>27.901190476190472</v>
      </c>
    </row>
    <row r="899" spans="1:25">
      <c r="A899" s="125">
        <v>900</v>
      </c>
      <c r="B899" s="125">
        <v>900</v>
      </c>
      <c r="C899" s="125" t="s">
        <v>1453</v>
      </c>
      <c r="D899" s="125" t="s">
        <v>192</v>
      </c>
      <c r="E899" s="125" t="s">
        <v>192</v>
      </c>
      <c r="F899" s="125" t="s">
        <v>196</v>
      </c>
      <c r="G899" s="125" t="s">
        <v>197</v>
      </c>
      <c r="H899" s="125" t="s">
        <v>184</v>
      </c>
      <c r="I899" s="123">
        <v>38000</v>
      </c>
      <c r="J899" s="123">
        <v>38000</v>
      </c>
      <c r="K899" s="125" t="s">
        <v>190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  <c r="X899" s="151">
        <v>4.2</v>
      </c>
      <c r="Y899" s="150">
        <v>149.73095238095235</v>
      </c>
    </row>
    <row r="900" spans="1:25">
      <c r="A900" s="125">
        <v>901</v>
      </c>
      <c r="B900" s="125">
        <v>901</v>
      </c>
      <c r="C900" s="125" t="s">
        <v>1454</v>
      </c>
      <c r="D900" s="125" t="s">
        <v>192</v>
      </c>
      <c r="E900" s="125" t="s">
        <v>192</v>
      </c>
      <c r="F900" s="125" t="s">
        <v>233</v>
      </c>
      <c r="G900" s="125" t="s">
        <v>234</v>
      </c>
      <c r="H900" s="125" t="s">
        <v>184</v>
      </c>
      <c r="I900" s="123">
        <v>38000</v>
      </c>
      <c r="J900" s="123">
        <v>38000</v>
      </c>
      <c r="K900" s="125" t="s">
        <v>190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  <c r="X900" s="151">
        <v>4.2</v>
      </c>
      <c r="Y900" s="150">
        <v>216.6547619047619</v>
      </c>
    </row>
    <row r="901" spans="1:25">
      <c r="A901" s="125">
        <v>902</v>
      </c>
      <c r="B901" s="125">
        <v>902</v>
      </c>
      <c r="C901" s="125" t="s">
        <v>1455</v>
      </c>
      <c r="D901" s="125" t="s">
        <v>192</v>
      </c>
      <c r="E901" s="125" t="s">
        <v>192</v>
      </c>
      <c r="F901" s="125" t="s">
        <v>199</v>
      </c>
      <c r="G901" s="125" t="s">
        <v>200</v>
      </c>
      <c r="H901" s="125" t="s">
        <v>184</v>
      </c>
      <c r="I901" s="123">
        <v>38000</v>
      </c>
      <c r="J901" s="125" t="s">
        <v>190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  <c r="X901" s="151">
        <v>4.2</v>
      </c>
      <c r="Y901" s="150">
        <v>330.2714285714286</v>
      </c>
    </row>
    <row r="902" spans="1:25">
      <c r="A902" s="125">
        <v>903</v>
      </c>
      <c r="B902" s="125">
        <v>903</v>
      </c>
      <c r="C902" s="125" t="s">
        <v>1456</v>
      </c>
      <c r="D902" s="125" t="s">
        <v>192</v>
      </c>
      <c r="E902" s="125" t="s">
        <v>192</v>
      </c>
      <c r="F902" s="125" t="s">
        <v>199</v>
      </c>
      <c r="G902" s="125" t="s">
        <v>200</v>
      </c>
      <c r="H902" s="125" t="s">
        <v>184</v>
      </c>
      <c r="I902" s="123">
        <v>38000</v>
      </c>
      <c r="J902" s="125" t="s">
        <v>190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  <c r="X902" s="151">
        <v>8.4</v>
      </c>
      <c r="Y902" s="150">
        <v>99.961904761904762</v>
      </c>
    </row>
    <row r="903" spans="1:25">
      <c r="A903" s="125">
        <v>904</v>
      </c>
      <c r="B903" s="125">
        <v>904</v>
      </c>
      <c r="C903" s="125" t="s">
        <v>1457</v>
      </c>
      <c r="D903" s="125" t="s">
        <v>192</v>
      </c>
      <c r="E903" s="125" t="s">
        <v>192</v>
      </c>
      <c r="F903" s="125" t="s">
        <v>536</v>
      </c>
      <c r="G903" s="125" t="s">
        <v>537</v>
      </c>
      <c r="H903" s="125" t="s">
        <v>184</v>
      </c>
      <c r="I903" s="123">
        <v>38000</v>
      </c>
      <c r="J903" s="123">
        <v>38000</v>
      </c>
      <c r="K903" s="125" t="s">
        <v>190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  <c r="X903" s="151">
        <v>25.200000000000003</v>
      </c>
      <c r="Y903" s="150">
        <v>27.901190476190472</v>
      </c>
    </row>
    <row r="904" spans="1:25">
      <c r="A904" s="125">
        <v>905</v>
      </c>
      <c r="B904" s="125">
        <v>905</v>
      </c>
      <c r="C904" s="125" t="s">
        <v>1458</v>
      </c>
      <c r="D904" s="125" t="s">
        <v>192</v>
      </c>
      <c r="E904" s="125" t="s">
        <v>192</v>
      </c>
      <c r="F904" s="125" t="s">
        <v>536</v>
      </c>
      <c r="G904" s="125" t="s">
        <v>537</v>
      </c>
      <c r="H904" s="125" t="s">
        <v>184</v>
      </c>
      <c r="I904" s="123">
        <v>38000</v>
      </c>
      <c r="J904" s="123">
        <v>38000</v>
      </c>
      <c r="K904" s="125" t="s">
        <v>190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  <c r="X904" s="151">
        <v>8.4</v>
      </c>
      <c r="Y904" s="150">
        <v>164.26190476190479</v>
      </c>
    </row>
    <row r="905" spans="1:25">
      <c r="A905" s="125">
        <v>906</v>
      </c>
      <c r="B905" s="125">
        <v>906</v>
      </c>
      <c r="C905" s="125" t="s">
        <v>1459</v>
      </c>
      <c r="D905" s="125" t="s">
        <v>192</v>
      </c>
      <c r="E905" s="125" t="s">
        <v>192</v>
      </c>
      <c r="F905" s="125" t="s">
        <v>379</v>
      </c>
      <c r="G905" s="125" t="s">
        <v>380</v>
      </c>
      <c r="H905" s="125" t="s">
        <v>184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  <c r="X905" s="151">
        <v>4.2</v>
      </c>
      <c r="Y905" s="150">
        <v>367.91428571428571</v>
      </c>
    </row>
    <row r="906" spans="1:25">
      <c r="A906" s="142">
        <v>907</v>
      </c>
      <c r="B906" s="142">
        <v>907</v>
      </c>
      <c r="C906" s="142" t="s">
        <v>1460</v>
      </c>
      <c r="D906" s="125" t="s">
        <v>192</v>
      </c>
      <c r="E906" s="125" t="s">
        <v>192</v>
      </c>
      <c r="F906" s="142" t="s">
        <v>236</v>
      </c>
      <c r="G906" s="142" t="s">
        <v>237</v>
      </c>
      <c r="H906" s="142" t="s">
        <v>184</v>
      </c>
      <c r="I906" s="143">
        <v>38000</v>
      </c>
      <c r="J906" s="142" t="s">
        <v>190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  <c r="X906" s="151">
        <v>8.4</v>
      </c>
      <c r="Y906" s="150">
        <v>74.865476190476173</v>
      </c>
    </row>
    <row r="907" spans="1:25">
      <c r="A907" s="125">
        <v>908</v>
      </c>
      <c r="B907" s="125">
        <v>908</v>
      </c>
      <c r="C907" s="125" t="s">
        <v>1461</v>
      </c>
      <c r="D907" s="125" t="s">
        <v>192</v>
      </c>
      <c r="E907" s="125" t="s">
        <v>192</v>
      </c>
      <c r="F907" s="125" t="s">
        <v>805</v>
      </c>
      <c r="G907" s="125" t="s">
        <v>806</v>
      </c>
      <c r="H907" s="125" t="s">
        <v>204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  <c r="X907" s="151">
        <v>117.60000000000002</v>
      </c>
      <c r="Y907" s="150">
        <v>14.980442176870746</v>
      </c>
    </row>
    <row r="908" spans="1:25">
      <c r="A908" s="125">
        <v>909</v>
      </c>
      <c r="B908" s="125">
        <v>909</v>
      </c>
      <c r="C908" s="125" t="s">
        <v>1462</v>
      </c>
      <c r="D908" s="125" t="s">
        <v>192</v>
      </c>
      <c r="E908" s="125" t="s">
        <v>192</v>
      </c>
      <c r="F908" s="125" t="s">
        <v>682</v>
      </c>
      <c r="G908" s="125" t="s">
        <v>683</v>
      </c>
      <c r="H908" s="125" t="s">
        <v>184</v>
      </c>
      <c r="I908" s="123">
        <v>38000</v>
      </c>
      <c r="J908" s="125" t="s">
        <v>190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  <c r="X908" s="151">
        <v>12.600000000000001</v>
      </c>
      <c r="Y908" s="150">
        <v>133.33095238095237</v>
      </c>
    </row>
    <row r="909" spans="1:25">
      <c r="A909" s="125">
        <v>910</v>
      </c>
      <c r="B909" s="125">
        <v>910</v>
      </c>
      <c r="C909" s="125" t="s">
        <v>1463</v>
      </c>
      <c r="D909" s="125" t="s">
        <v>192</v>
      </c>
      <c r="E909" s="125" t="s">
        <v>192</v>
      </c>
      <c r="F909" s="125" t="s">
        <v>536</v>
      </c>
      <c r="G909" s="125" t="s">
        <v>537</v>
      </c>
      <c r="H909" s="125" t="s">
        <v>184</v>
      </c>
      <c r="I909" s="123">
        <v>38000</v>
      </c>
      <c r="J909" s="123">
        <v>38000</v>
      </c>
      <c r="K909" s="125" t="s">
        <v>190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  <c r="X909" s="151">
        <v>33.6</v>
      </c>
      <c r="Y909" s="150">
        <v>26.907440476190473</v>
      </c>
    </row>
    <row r="910" spans="1:25">
      <c r="A910" s="125">
        <v>911</v>
      </c>
      <c r="B910" s="125">
        <v>911</v>
      </c>
      <c r="C910" s="125" t="s">
        <v>1464</v>
      </c>
      <c r="D910" s="125" t="s">
        <v>192</v>
      </c>
      <c r="E910" s="125" t="s">
        <v>192</v>
      </c>
      <c r="F910" s="125" t="s">
        <v>536</v>
      </c>
      <c r="G910" s="125" t="s">
        <v>537</v>
      </c>
      <c r="H910" s="125" t="s">
        <v>184</v>
      </c>
      <c r="I910" s="123">
        <v>38000</v>
      </c>
      <c r="J910" s="123">
        <v>38000</v>
      </c>
      <c r="K910" s="125" t="s">
        <v>190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  <c r="X910" s="151">
        <v>21</v>
      </c>
      <c r="Y910" s="150">
        <v>29.946190476190477</v>
      </c>
    </row>
    <row r="911" spans="1:25">
      <c r="A911" s="125">
        <v>912</v>
      </c>
      <c r="B911" s="125">
        <v>912</v>
      </c>
      <c r="C911" s="125" t="s">
        <v>1465</v>
      </c>
      <c r="D911" s="125" t="s">
        <v>192</v>
      </c>
      <c r="E911" s="125" t="s">
        <v>192</v>
      </c>
      <c r="F911" s="125" t="s">
        <v>382</v>
      </c>
      <c r="G911" s="123"/>
      <c r="H911" s="125" t="s">
        <v>184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  <c r="X911" s="151">
        <v>16.8</v>
      </c>
      <c r="Y911" s="150">
        <v>37.432738095238086</v>
      </c>
    </row>
    <row r="912" spans="1:25">
      <c r="A912" s="125">
        <v>913</v>
      </c>
      <c r="B912" s="125">
        <v>913</v>
      </c>
      <c r="C912" s="125" t="s">
        <v>1466</v>
      </c>
      <c r="D912" s="125" t="s">
        <v>192</v>
      </c>
      <c r="E912" s="125" t="s">
        <v>192</v>
      </c>
      <c r="F912" s="125" t="s">
        <v>382</v>
      </c>
      <c r="G912" s="123"/>
      <c r="H912" s="125" t="s">
        <v>184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  <c r="X912" s="151">
        <v>29.400000000000006</v>
      </c>
      <c r="Y912" s="150">
        <v>23.915306122448975</v>
      </c>
    </row>
    <row r="913" spans="1:25">
      <c r="A913" s="125">
        <v>914</v>
      </c>
      <c r="B913" s="125">
        <v>914</v>
      </c>
      <c r="C913" s="125" t="s">
        <v>1467</v>
      </c>
      <c r="D913" s="125" t="s">
        <v>192</v>
      </c>
      <c r="E913" s="125" t="s">
        <v>192</v>
      </c>
      <c r="F913" s="125" t="s">
        <v>382</v>
      </c>
      <c r="G913" s="123"/>
      <c r="H913" s="125" t="s">
        <v>184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  <c r="X913" s="151">
        <v>25.200000000000003</v>
      </c>
      <c r="Y913" s="150">
        <v>31.426190476190477</v>
      </c>
    </row>
    <row r="914" spans="1:25">
      <c r="A914" s="125">
        <v>915</v>
      </c>
      <c r="B914" s="125">
        <v>915</v>
      </c>
      <c r="C914" s="125" t="s">
        <v>1468</v>
      </c>
      <c r="D914" s="125" t="s">
        <v>192</v>
      </c>
      <c r="E914" s="125" t="s">
        <v>192</v>
      </c>
      <c r="F914" s="125" t="s">
        <v>382</v>
      </c>
      <c r="G914" s="123"/>
      <c r="H914" s="125" t="s">
        <v>184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  <c r="X914" s="151">
        <v>37.800000000000004</v>
      </c>
      <c r="Y914" s="150">
        <v>23.917724867724864</v>
      </c>
    </row>
    <row r="915" spans="1:25">
      <c r="A915" s="142">
        <v>916</v>
      </c>
      <c r="B915" s="142">
        <v>916</v>
      </c>
      <c r="C915" s="142" t="s">
        <v>1469</v>
      </c>
      <c r="D915" s="125" t="s">
        <v>192</v>
      </c>
      <c r="E915" s="125" t="s">
        <v>192</v>
      </c>
      <c r="F915" s="142" t="s">
        <v>382</v>
      </c>
      <c r="G915" s="142"/>
      <c r="H915" s="142" t="s">
        <v>184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  <c r="X915" s="151">
        <v>12.600000000000001</v>
      </c>
      <c r="Y915" s="150">
        <v>38.756349206349206</v>
      </c>
    </row>
    <row r="916" spans="1:25">
      <c r="A916" s="125">
        <v>917</v>
      </c>
      <c r="B916" s="125">
        <v>917</v>
      </c>
      <c r="C916" s="125" t="s">
        <v>1470</v>
      </c>
      <c r="D916" s="125" t="s">
        <v>192</v>
      </c>
      <c r="E916" s="125" t="s">
        <v>192</v>
      </c>
      <c r="F916" s="125" t="s">
        <v>382</v>
      </c>
      <c r="G916" s="123"/>
      <c r="H916" s="125" t="s">
        <v>184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  <c r="X916" s="151">
        <v>46.2</v>
      </c>
      <c r="Y916" s="150">
        <v>38.132034632034632</v>
      </c>
    </row>
    <row r="917" spans="1:25">
      <c r="A917" s="125">
        <v>918</v>
      </c>
      <c r="B917" s="125">
        <v>918</v>
      </c>
      <c r="C917" s="125" t="s">
        <v>1471</v>
      </c>
      <c r="D917" s="125" t="s">
        <v>192</v>
      </c>
      <c r="E917" s="125" t="s">
        <v>192</v>
      </c>
      <c r="F917" s="125" t="s">
        <v>688</v>
      </c>
      <c r="G917" s="125" t="s">
        <v>689</v>
      </c>
      <c r="H917" s="125" t="s">
        <v>184</v>
      </c>
      <c r="I917" s="123">
        <v>38000</v>
      </c>
      <c r="J917" s="125" t="s">
        <v>190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  <c r="X917" s="151">
        <v>12.600000000000001</v>
      </c>
      <c r="Y917" s="150">
        <v>55.487301587301587</v>
      </c>
    </row>
    <row r="918" spans="1:25">
      <c r="A918" s="125">
        <v>919</v>
      </c>
      <c r="B918" s="125">
        <v>919</v>
      </c>
      <c r="C918" s="125" t="s">
        <v>1472</v>
      </c>
      <c r="D918" s="125" t="s">
        <v>192</v>
      </c>
      <c r="E918" s="125" t="s">
        <v>192</v>
      </c>
      <c r="F918" s="125" t="s">
        <v>688</v>
      </c>
      <c r="G918" s="125" t="s">
        <v>689</v>
      </c>
      <c r="H918" s="125" t="s">
        <v>184</v>
      </c>
      <c r="I918" s="123">
        <v>38000</v>
      </c>
      <c r="J918" s="125" t="s">
        <v>190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  <c r="X918" s="151">
        <v>8.4</v>
      </c>
      <c r="Y918" s="150">
        <v>74.865476190476173</v>
      </c>
    </row>
    <row r="919" spans="1:25">
      <c r="A919" s="125">
        <v>920</v>
      </c>
      <c r="B919" s="125">
        <v>920</v>
      </c>
      <c r="C919" s="125" t="s">
        <v>1473</v>
      </c>
      <c r="D919" s="125" t="s">
        <v>192</v>
      </c>
      <c r="E919" s="125" t="s">
        <v>192</v>
      </c>
      <c r="F919" s="125" t="s">
        <v>1474</v>
      </c>
      <c r="G919" s="125" t="s">
        <v>1475</v>
      </c>
      <c r="H919" s="125" t="s">
        <v>184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  <c r="X919" s="151">
        <v>21</v>
      </c>
      <c r="Y919" s="150">
        <v>33.292380952380952</v>
      </c>
    </row>
    <row r="920" spans="1:25">
      <c r="A920" s="125">
        <v>921</v>
      </c>
      <c r="B920" s="125">
        <v>921</v>
      </c>
      <c r="C920" s="125" t="s">
        <v>1476</v>
      </c>
      <c r="D920" s="125" t="s">
        <v>192</v>
      </c>
      <c r="E920" s="125" t="s">
        <v>192</v>
      </c>
      <c r="F920" s="125" t="s">
        <v>233</v>
      </c>
      <c r="G920" s="125" t="s">
        <v>234</v>
      </c>
      <c r="H920" s="125" t="s">
        <v>184</v>
      </c>
      <c r="I920" s="123">
        <v>38000</v>
      </c>
      <c r="J920" s="123">
        <v>38000</v>
      </c>
      <c r="K920" s="125" t="s">
        <v>190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  <c r="X920" s="151">
        <v>16.8</v>
      </c>
      <c r="Y920" s="150">
        <v>33.25</v>
      </c>
    </row>
    <row r="921" spans="1:25">
      <c r="A921" s="125">
        <v>922</v>
      </c>
      <c r="B921" s="125">
        <v>922</v>
      </c>
      <c r="C921" s="125" t="s">
        <v>1477</v>
      </c>
      <c r="D921" s="125" t="s">
        <v>192</v>
      </c>
      <c r="E921" s="125" t="s">
        <v>192</v>
      </c>
      <c r="F921" s="125" t="s">
        <v>233</v>
      </c>
      <c r="G921" s="125" t="s">
        <v>234</v>
      </c>
      <c r="H921" s="125" t="s">
        <v>184</v>
      </c>
      <c r="I921" s="123">
        <v>38000</v>
      </c>
      <c r="J921" s="123">
        <v>38000</v>
      </c>
      <c r="K921" s="125" t="s">
        <v>190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  <c r="X921" s="151">
        <v>4.2</v>
      </c>
      <c r="Y921" s="150">
        <v>199.92380952380952</v>
      </c>
    </row>
    <row r="922" spans="1:25">
      <c r="A922" s="125">
        <v>923</v>
      </c>
      <c r="B922" s="125">
        <v>923</v>
      </c>
      <c r="C922" s="125" t="s">
        <v>1478</v>
      </c>
      <c r="D922" s="125" t="s">
        <v>239</v>
      </c>
      <c r="E922" s="125" t="s">
        <v>239</v>
      </c>
      <c r="F922" s="125" t="s">
        <v>240</v>
      </c>
      <c r="G922" s="125" t="s">
        <v>241</v>
      </c>
      <c r="H922" s="125" t="s">
        <v>184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  <c r="X922" s="151">
        <v>4.2</v>
      </c>
      <c r="Y922" s="150">
        <v>166.46190476190475</v>
      </c>
    </row>
    <row r="923" spans="1:25">
      <c r="A923" s="125">
        <v>924</v>
      </c>
      <c r="B923" s="125">
        <v>924</v>
      </c>
      <c r="C923" s="125" t="s">
        <v>1479</v>
      </c>
      <c r="D923" s="125" t="s">
        <v>239</v>
      </c>
      <c r="E923" s="125" t="s">
        <v>239</v>
      </c>
      <c r="F923" s="125" t="s">
        <v>240</v>
      </c>
      <c r="G923" s="125" t="s">
        <v>241</v>
      </c>
      <c r="H923" s="125" t="s">
        <v>184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  <c r="X923" s="151">
        <v>4.2</v>
      </c>
      <c r="Y923" s="150">
        <v>216.6547619047619</v>
      </c>
    </row>
    <row r="924" spans="1:25">
      <c r="A924" s="125">
        <v>925</v>
      </c>
      <c r="B924" s="125">
        <v>925</v>
      </c>
      <c r="C924" s="125" t="s">
        <v>1480</v>
      </c>
      <c r="D924" s="125" t="s">
        <v>239</v>
      </c>
      <c r="E924" s="125" t="s">
        <v>239</v>
      </c>
      <c r="F924" s="125" t="s">
        <v>240</v>
      </c>
      <c r="G924" s="125" t="s">
        <v>241</v>
      </c>
      <c r="H924" s="125" t="s">
        <v>184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  <c r="X924" s="151">
        <v>4.2</v>
      </c>
      <c r="Y924" s="150">
        <v>183.19285714285712</v>
      </c>
    </row>
    <row r="925" spans="1:25">
      <c r="A925" s="125">
        <v>926</v>
      </c>
      <c r="B925" s="125">
        <v>926</v>
      </c>
      <c r="C925" s="125" t="s">
        <v>1481</v>
      </c>
      <c r="D925" s="125" t="s">
        <v>239</v>
      </c>
      <c r="E925" s="125" t="s">
        <v>239</v>
      </c>
      <c r="F925" s="125" t="s">
        <v>240</v>
      </c>
      <c r="G925" s="125" t="s">
        <v>241</v>
      </c>
      <c r="H925" s="125" t="s">
        <v>184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  <c r="X925" s="151">
        <v>4.2</v>
      </c>
      <c r="Y925" s="150">
        <v>317.72380952380951</v>
      </c>
    </row>
    <row r="926" spans="1:25">
      <c r="A926" s="125">
        <v>927</v>
      </c>
      <c r="B926" s="125">
        <v>927</v>
      </c>
      <c r="C926" s="125" t="s">
        <v>1482</v>
      </c>
      <c r="D926" s="125" t="s">
        <v>239</v>
      </c>
      <c r="E926" s="125" t="s">
        <v>239</v>
      </c>
      <c r="F926" s="125" t="s">
        <v>240</v>
      </c>
      <c r="G926" s="125" t="s">
        <v>241</v>
      </c>
      <c r="H926" s="125" t="s">
        <v>184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  <c r="X926" s="151">
        <v>8.4</v>
      </c>
      <c r="Y926" s="150">
        <v>164.26190476190479</v>
      </c>
    </row>
    <row r="927" spans="1:25">
      <c r="A927" s="125">
        <v>928</v>
      </c>
      <c r="B927" s="125">
        <v>928</v>
      </c>
      <c r="C927" s="125" t="s">
        <v>1483</v>
      </c>
      <c r="D927" s="125" t="s">
        <v>239</v>
      </c>
      <c r="E927" s="125" t="s">
        <v>239</v>
      </c>
      <c r="F927" s="125" t="s">
        <v>240</v>
      </c>
      <c r="G927" s="125" t="s">
        <v>241</v>
      </c>
      <c r="H927" s="125" t="s">
        <v>184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  <c r="X927" s="151">
        <v>8.4</v>
      </c>
      <c r="Y927" s="150">
        <v>164.26190476190479</v>
      </c>
    </row>
    <row r="928" spans="1:25">
      <c r="A928" s="125">
        <v>929</v>
      </c>
      <c r="B928" s="125">
        <v>929</v>
      </c>
      <c r="C928" s="125" t="s">
        <v>1484</v>
      </c>
      <c r="D928" s="125" t="s">
        <v>239</v>
      </c>
      <c r="E928" s="125" t="s">
        <v>239</v>
      </c>
      <c r="F928" s="125" t="s">
        <v>240</v>
      </c>
      <c r="G928" s="125" t="s">
        <v>241</v>
      </c>
      <c r="H928" s="125" t="s">
        <v>184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  <c r="X928" s="151">
        <v>4.2</v>
      </c>
      <c r="Y928" s="150">
        <v>468.29523809523806</v>
      </c>
    </row>
    <row r="929" spans="1:25">
      <c r="A929" s="125">
        <v>930</v>
      </c>
      <c r="B929" s="125">
        <v>930</v>
      </c>
      <c r="C929" s="125" t="s">
        <v>1485</v>
      </c>
      <c r="D929" s="125" t="s">
        <v>239</v>
      </c>
      <c r="E929" s="125" t="s">
        <v>239</v>
      </c>
      <c r="F929" s="125" t="s">
        <v>240</v>
      </c>
      <c r="G929" s="125" t="s">
        <v>241</v>
      </c>
      <c r="H929" s="125" t="s">
        <v>184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  <c r="X929" s="151">
        <v>8.4</v>
      </c>
      <c r="Y929" s="150">
        <v>220.72619047619045</v>
      </c>
    </row>
    <row r="930" spans="1:25">
      <c r="A930" s="125">
        <v>931</v>
      </c>
      <c r="B930" s="125">
        <v>931</v>
      </c>
      <c r="C930" s="125" t="s">
        <v>1486</v>
      </c>
      <c r="D930" s="125" t="s">
        <v>239</v>
      </c>
      <c r="E930" s="125" t="s">
        <v>239</v>
      </c>
      <c r="F930" s="125" t="s">
        <v>240</v>
      </c>
      <c r="G930" s="125" t="s">
        <v>241</v>
      </c>
      <c r="H930" s="125" t="s">
        <v>184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  <c r="X930" s="151">
        <v>4.2</v>
      </c>
      <c r="Y930" s="150">
        <v>468.29523809523806</v>
      </c>
    </row>
    <row r="931" spans="1:25">
      <c r="A931" s="125">
        <v>932</v>
      </c>
      <c r="B931" s="125">
        <v>932</v>
      </c>
      <c r="C931" s="125" t="s">
        <v>1487</v>
      </c>
      <c r="D931" s="125" t="s">
        <v>239</v>
      </c>
      <c r="E931" s="125" t="s">
        <v>239</v>
      </c>
      <c r="F931" s="125" t="s">
        <v>240</v>
      </c>
      <c r="G931" s="125" t="s">
        <v>241</v>
      </c>
      <c r="H931" s="125" t="s">
        <v>184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  <c r="X931" s="151">
        <v>16.8</v>
      </c>
      <c r="Y931" s="150">
        <v>100.17380952380952</v>
      </c>
    </row>
    <row r="932" spans="1:25">
      <c r="A932" s="125">
        <v>933</v>
      </c>
      <c r="B932" s="125">
        <v>933</v>
      </c>
      <c r="C932" s="125" t="s">
        <v>1488</v>
      </c>
      <c r="D932" s="125" t="s">
        <v>220</v>
      </c>
      <c r="E932" s="125" t="s">
        <v>220</v>
      </c>
      <c r="F932" s="125" t="s">
        <v>230</v>
      </c>
      <c r="G932" s="125" t="s">
        <v>231</v>
      </c>
      <c r="H932" s="125" t="s">
        <v>184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  <c r="X932" s="151">
        <v>4.2</v>
      </c>
      <c r="Y932" s="150">
        <v>380.46190476190475</v>
      </c>
    </row>
    <row r="933" spans="1:25">
      <c r="A933" s="125">
        <v>934</v>
      </c>
      <c r="B933" s="125">
        <v>934</v>
      </c>
      <c r="C933" s="125" t="s">
        <v>1489</v>
      </c>
      <c r="D933" s="125" t="s">
        <v>181</v>
      </c>
      <c r="E933" s="125" t="s">
        <v>181</v>
      </c>
      <c r="F933" s="125" t="s">
        <v>182</v>
      </c>
      <c r="G933" s="125" t="s">
        <v>183</v>
      </c>
      <c r="H933" s="125" t="s">
        <v>184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  <c r="X933" s="151">
        <v>4.2</v>
      </c>
      <c r="Y933" s="150">
        <v>166.46190476190475</v>
      </c>
    </row>
    <row r="934" spans="1:25">
      <c r="A934" s="125">
        <v>935</v>
      </c>
      <c r="B934" s="125">
        <v>935</v>
      </c>
      <c r="C934" s="125" t="s">
        <v>1490</v>
      </c>
      <c r="D934" s="125" t="s">
        <v>351</v>
      </c>
      <c r="E934" s="125" t="s">
        <v>351</v>
      </c>
      <c r="F934" s="125" t="s">
        <v>1491</v>
      </c>
      <c r="G934" s="125" t="s">
        <v>1492</v>
      </c>
      <c r="H934" s="125" t="s">
        <v>204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  <c r="X934" s="151">
        <v>4.2</v>
      </c>
      <c r="Y934" s="150">
        <v>355.36666666666662</v>
      </c>
    </row>
    <row r="935" spans="1:25">
      <c r="A935" s="125">
        <v>936</v>
      </c>
      <c r="B935" s="125">
        <v>936</v>
      </c>
      <c r="C935" s="125" t="s">
        <v>1493</v>
      </c>
      <c r="D935" s="125" t="s">
        <v>351</v>
      </c>
      <c r="E935" s="125" t="s">
        <v>356</v>
      </c>
      <c r="F935" s="125" t="s">
        <v>1491</v>
      </c>
      <c r="G935" s="125" t="s">
        <v>1492</v>
      </c>
      <c r="H935" s="125" t="s">
        <v>204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  <c r="X935" s="151">
        <v>25.200000000000003</v>
      </c>
      <c r="Y935" s="150">
        <v>95.158730158730151</v>
      </c>
    </row>
    <row r="936" spans="1:25">
      <c r="A936" s="125">
        <v>937</v>
      </c>
      <c r="B936" s="125">
        <v>937</v>
      </c>
      <c r="C936" s="125" t="s">
        <v>1494</v>
      </c>
      <c r="D936" s="125" t="s">
        <v>857</v>
      </c>
      <c r="E936" s="125" t="s">
        <v>351</v>
      </c>
      <c r="F936" s="125" t="s">
        <v>427</v>
      </c>
      <c r="G936" s="125" t="s">
        <v>428</v>
      </c>
      <c r="H936" s="125" t="s">
        <v>204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  <c r="X936" s="151">
        <v>21</v>
      </c>
      <c r="Y936" s="150">
        <v>89.323333333333323</v>
      </c>
    </row>
    <row r="937" spans="1:25">
      <c r="A937" s="125">
        <v>938</v>
      </c>
      <c r="B937" s="125">
        <v>938</v>
      </c>
      <c r="C937" s="125" t="s">
        <v>1495</v>
      </c>
      <c r="D937" s="125" t="s">
        <v>389</v>
      </c>
      <c r="E937" s="125" t="s">
        <v>389</v>
      </c>
      <c r="F937" s="125" t="s">
        <v>386</v>
      </c>
      <c r="G937" s="125" t="s">
        <v>387</v>
      </c>
      <c r="H937" s="125" t="s">
        <v>204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  <c r="X937" s="151">
        <v>16.8</v>
      </c>
      <c r="Y937" s="150">
        <v>120.01964285714286</v>
      </c>
    </row>
    <row r="938" spans="1:25">
      <c r="A938" s="125">
        <v>939</v>
      </c>
      <c r="B938" s="125">
        <v>939</v>
      </c>
      <c r="C938" s="125" t="s">
        <v>1496</v>
      </c>
      <c r="D938" s="125" t="s">
        <v>385</v>
      </c>
      <c r="E938" s="125" t="s">
        <v>385</v>
      </c>
      <c r="F938" s="125" t="s">
        <v>391</v>
      </c>
      <c r="G938" s="125" t="s">
        <v>392</v>
      </c>
      <c r="H938" s="125" t="s">
        <v>184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  <c r="X938" s="151">
        <v>16.8</v>
      </c>
      <c r="Y938" s="150">
        <v>128.38511904761904</v>
      </c>
    </row>
    <row r="939" spans="1:25">
      <c r="A939" s="125">
        <v>940</v>
      </c>
      <c r="B939" s="125">
        <v>940</v>
      </c>
      <c r="C939" s="125" t="s">
        <v>1497</v>
      </c>
      <c r="D939" s="125" t="s">
        <v>385</v>
      </c>
      <c r="E939" s="125" t="s">
        <v>385</v>
      </c>
      <c r="F939" s="125" t="s">
        <v>1498</v>
      </c>
      <c r="G939" s="125" t="s">
        <v>1499</v>
      </c>
      <c r="H939" s="125" t="s">
        <v>184</v>
      </c>
      <c r="I939" s="123">
        <v>38000</v>
      </c>
      <c r="J939" s="123">
        <v>38000</v>
      </c>
      <c r="K939" s="125" t="s">
        <v>190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  <c r="X939" s="151">
        <v>29.400000000000006</v>
      </c>
      <c r="Y939" s="150">
        <v>42.043877551020394</v>
      </c>
    </row>
    <row r="940" spans="1:25">
      <c r="A940" s="125">
        <v>941</v>
      </c>
      <c r="B940" s="125">
        <v>941</v>
      </c>
      <c r="C940" s="125" t="s">
        <v>1500</v>
      </c>
      <c r="D940" s="125" t="s">
        <v>385</v>
      </c>
      <c r="E940" s="125" t="s">
        <v>385</v>
      </c>
      <c r="F940" s="125" t="s">
        <v>386</v>
      </c>
      <c r="G940" s="125" t="s">
        <v>387</v>
      </c>
      <c r="H940" s="125" t="s">
        <v>204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  <c r="X940" s="151">
        <v>4.2</v>
      </c>
      <c r="Y940" s="150">
        <v>355.36666666666662</v>
      </c>
    </row>
    <row r="941" spans="1:25">
      <c r="A941" s="125">
        <v>942</v>
      </c>
      <c r="B941" s="125">
        <v>942</v>
      </c>
      <c r="C941" s="125" t="s">
        <v>1501</v>
      </c>
      <c r="D941" s="125" t="s">
        <v>385</v>
      </c>
      <c r="E941" s="125" t="s">
        <v>389</v>
      </c>
      <c r="F941" s="125" t="s">
        <v>386</v>
      </c>
      <c r="G941" s="125" t="s">
        <v>387</v>
      </c>
      <c r="H941" s="125" t="s">
        <v>204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  <c r="X941" s="151">
        <v>4.2</v>
      </c>
      <c r="Y941" s="150">
        <v>487.82619047619045</v>
      </c>
    </row>
    <row r="942" spans="1:25">
      <c r="A942" s="125">
        <v>943</v>
      </c>
      <c r="B942" s="125">
        <v>943</v>
      </c>
      <c r="C942" s="125" t="s">
        <v>1502</v>
      </c>
      <c r="D942" s="125" t="s">
        <v>212</v>
      </c>
      <c r="E942" s="125" t="s">
        <v>212</v>
      </c>
      <c r="F942" s="125" t="s">
        <v>703</v>
      </c>
      <c r="G942" s="125" t="s">
        <v>704</v>
      </c>
      <c r="H942" s="125" t="s">
        <v>204</v>
      </c>
      <c r="I942" s="123">
        <v>110000</v>
      </c>
      <c r="J942" s="125" t="s">
        <v>190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  <c r="X942" s="151">
        <v>37.800000000000004</v>
      </c>
      <c r="Y942" s="150">
        <v>81.123015873015859</v>
      </c>
    </row>
    <row r="943" spans="1:25">
      <c r="A943" s="125">
        <v>944</v>
      </c>
      <c r="B943" s="125">
        <v>944</v>
      </c>
      <c r="C943" s="125" t="s">
        <v>1503</v>
      </c>
      <c r="D943" s="125" t="s">
        <v>212</v>
      </c>
      <c r="E943" s="125" t="s">
        <v>212</v>
      </c>
      <c r="F943" s="125" t="s">
        <v>394</v>
      </c>
      <c r="G943" s="125" t="s">
        <v>395</v>
      </c>
      <c r="H943" s="125" t="s">
        <v>204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  <c r="X943" s="151">
        <v>4.2</v>
      </c>
      <c r="Y943" s="150">
        <v>500.37380952380948</v>
      </c>
    </row>
    <row r="944" spans="1:25">
      <c r="A944" s="125">
        <v>945</v>
      </c>
      <c r="B944" s="125">
        <v>945</v>
      </c>
      <c r="C944" s="125" t="s">
        <v>1504</v>
      </c>
      <c r="D944" s="125" t="s">
        <v>212</v>
      </c>
      <c r="E944" s="125" t="s">
        <v>212</v>
      </c>
      <c r="F944" s="125" t="s">
        <v>394</v>
      </c>
      <c r="G944" s="125" t="s">
        <v>395</v>
      </c>
      <c r="H944" s="125" t="s">
        <v>204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  <c r="X944" s="151">
        <v>12.600000000000001</v>
      </c>
      <c r="Y944" s="150">
        <v>141.69603174603171</v>
      </c>
    </row>
    <row r="945" spans="1:25">
      <c r="A945" s="125">
        <v>946</v>
      </c>
      <c r="B945" s="125">
        <v>946</v>
      </c>
      <c r="C945" s="125" t="s">
        <v>1505</v>
      </c>
      <c r="D945" s="125" t="s">
        <v>212</v>
      </c>
      <c r="E945" s="125" t="s">
        <v>212</v>
      </c>
      <c r="F945" s="125" t="s">
        <v>398</v>
      </c>
      <c r="G945" s="125" t="s">
        <v>399</v>
      </c>
      <c r="H945" s="125" t="s">
        <v>184</v>
      </c>
      <c r="I945" s="123">
        <v>38000</v>
      </c>
      <c r="J945" s="123">
        <v>38000</v>
      </c>
      <c r="K945" s="125" t="s">
        <v>190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  <c r="X945" s="151">
        <v>29.400000000000006</v>
      </c>
      <c r="Y945" s="150">
        <v>90.628911564625824</v>
      </c>
    </row>
    <row r="946" spans="1:25">
      <c r="A946" s="125">
        <v>947</v>
      </c>
      <c r="B946" s="125">
        <v>947</v>
      </c>
      <c r="C946" s="125" t="s">
        <v>1506</v>
      </c>
      <c r="D946" s="125" t="s">
        <v>212</v>
      </c>
      <c r="E946" s="125" t="s">
        <v>212</v>
      </c>
      <c r="F946" s="125" t="s">
        <v>394</v>
      </c>
      <c r="G946" s="125" t="s">
        <v>395</v>
      </c>
      <c r="H946" s="125" t="s">
        <v>204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  <c r="X946" s="151">
        <v>21</v>
      </c>
      <c r="Y946" s="150">
        <v>39.984761904761903</v>
      </c>
    </row>
    <row r="947" spans="1:25">
      <c r="A947" s="125">
        <v>948</v>
      </c>
      <c r="B947" s="125">
        <v>948</v>
      </c>
      <c r="C947" s="125" t="s">
        <v>1507</v>
      </c>
      <c r="D947" s="125" t="s">
        <v>212</v>
      </c>
      <c r="E947" s="125" t="s">
        <v>212</v>
      </c>
      <c r="F947" s="125" t="s">
        <v>394</v>
      </c>
      <c r="G947" s="125" t="s">
        <v>395</v>
      </c>
      <c r="H947" s="125" t="s">
        <v>204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  <c r="X947" s="151">
        <v>12.600000000000001</v>
      </c>
      <c r="Y947" s="150">
        <v>150.0611111111111</v>
      </c>
    </row>
    <row r="948" spans="1:25">
      <c r="A948" s="142">
        <v>949</v>
      </c>
      <c r="B948" s="142">
        <v>949</v>
      </c>
      <c r="C948" s="142" t="s">
        <v>1508</v>
      </c>
      <c r="D948" s="125" t="s">
        <v>212</v>
      </c>
      <c r="E948" s="125" t="s">
        <v>212</v>
      </c>
      <c r="F948" s="142" t="s">
        <v>398</v>
      </c>
      <c r="G948" s="142" t="s">
        <v>399</v>
      </c>
      <c r="H948" s="142" t="s">
        <v>184</v>
      </c>
      <c r="I948" s="143">
        <v>38000</v>
      </c>
      <c r="J948" s="143">
        <v>38000</v>
      </c>
      <c r="K948" s="142" t="s">
        <v>190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  <c r="X948" s="151">
        <v>4.2</v>
      </c>
      <c r="Y948" s="150">
        <v>425.08809523809521</v>
      </c>
    </row>
    <row r="949" spans="1:25">
      <c r="A949" s="142">
        <v>950</v>
      </c>
      <c r="B949" s="142">
        <v>950</v>
      </c>
      <c r="C949" s="142" t="s">
        <v>1509</v>
      </c>
      <c r="D949" s="125" t="s">
        <v>212</v>
      </c>
      <c r="E949" s="125" t="s">
        <v>212</v>
      </c>
      <c r="F949" s="142" t="s">
        <v>398</v>
      </c>
      <c r="G949" s="142" t="s">
        <v>399</v>
      </c>
      <c r="H949" s="142" t="s">
        <v>184</v>
      </c>
      <c r="I949" s="143">
        <v>38000</v>
      </c>
      <c r="J949" s="143">
        <v>38000</v>
      </c>
      <c r="K949" s="142" t="s">
        <v>190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  <c r="X949" s="151">
        <v>54.599999999999994</v>
      </c>
      <c r="Y949" s="150">
        <v>51.570512820512832</v>
      </c>
    </row>
    <row r="950" spans="1:25">
      <c r="A950" s="125">
        <v>951</v>
      </c>
      <c r="B950" s="125">
        <v>951</v>
      </c>
      <c r="C950" s="125" t="s">
        <v>1510</v>
      </c>
      <c r="D950" s="125" t="s">
        <v>212</v>
      </c>
      <c r="E950" s="125" t="s">
        <v>212</v>
      </c>
      <c r="F950" s="125" t="s">
        <v>710</v>
      </c>
      <c r="G950" s="125" t="s">
        <v>711</v>
      </c>
      <c r="H950" s="125" t="s">
        <v>184</v>
      </c>
      <c r="I950" s="123">
        <v>38000</v>
      </c>
      <c r="J950" s="125" t="s">
        <v>190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  <c r="X950" s="151">
        <v>63</v>
      </c>
      <c r="Y950" s="150">
        <v>51.386825396825394</v>
      </c>
    </row>
    <row r="951" spans="1:25">
      <c r="A951" s="125">
        <v>952</v>
      </c>
      <c r="B951" s="125">
        <v>952</v>
      </c>
      <c r="C951" s="125" t="s">
        <v>1511</v>
      </c>
      <c r="D951" s="125" t="s">
        <v>212</v>
      </c>
      <c r="E951" s="125" t="s">
        <v>212</v>
      </c>
      <c r="F951" s="125" t="s">
        <v>710</v>
      </c>
      <c r="G951" s="125" t="s">
        <v>711</v>
      </c>
      <c r="H951" s="125" t="s">
        <v>184</v>
      </c>
      <c r="I951" s="123">
        <v>38000</v>
      </c>
      <c r="J951" s="125" t="s">
        <v>190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  <c r="X951" s="151">
        <v>21</v>
      </c>
      <c r="Y951" s="150">
        <v>53.369523809523812</v>
      </c>
    </row>
    <row r="952" spans="1:25">
      <c r="A952" s="125">
        <v>953</v>
      </c>
      <c r="B952" s="125">
        <v>953</v>
      </c>
      <c r="C952" s="125" t="s">
        <v>1512</v>
      </c>
      <c r="D952" s="125" t="s">
        <v>212</v>
      </c>
      <c r="E952" s="125" t="s">
        <v>212</v>
      </c>
      <c r="F952" s="125" t="s">
        <v>394</v>
      </c>
      <c r="G952" s="125" t="s">
        <v>395</v>
      </c>
      <c r="H952" s="125" t="s">
        <v>204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  <c r="X952" s="151">
        <v>25.200000000000003</v>
      </c>
      <c r="Y952" s="150">
        <v>56.101190476190474</v>
      </c>
    </row>
    <row r="953" spans="1:25">
      <c r="A953" s="125">
        <v>954</v>
      </c>
      <c r="B953" s="125">
        <v>954</v>
      </c>
      <c r="C953" s="125" t="s">
        <v>1513</v>
      </c>
      <c r="D953" s="125" t="s">
        <v>212</v>
      </c>
      <c r="E953" s="125" t="s">
        <v>212</v>
      </c>
      <c r="F953" s="125" t="s">
        <v>703</v>
      </c>
      <c r="G953" s="125" t="s">
        <v>704</v>
      </c>
      <c r="H953" s="125" t="s">
        <v>204</v>
      </c>
      <c r="I953" s="123">
        <v>110000</v>
      </c>
      <c r="J953" s="125" t="s">
        <v>190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  <c r="X953" s="151">
        <v>4.2</v>
      </c>
      <c r="Y953" s="150">
        <v>475.27857142857147</v>
      </c>
    </row>
    <row r="954" spans="1:25">
      <c r="A954" s="125">
        <v>955</v>
      </c>
      <c r="B954" s="125">
        <v>955</v>
      </c>
      <c r="C954" s="125" t="s">
        <v>1514</v>
      </c>
      <c r="D954" s="125" t="s">
        <v>212</v>
      </c>
      <c r="E954" s="125" t="s">
        <v>212</v>
      </c>
      <c r="F954" s="125" t="s">
        <v>703</v>
      </c>
      <c r="G954" s="125" t="s">
        <v>704</v>
      </c>
      <c r="H954" s="125" t="s">
        <v>204</v>
      </c>
      <c r="I954" s="123">
        <v>110000</v>
      </c>
      <c r="J954" s="125" t="s">
        <v>190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  <c r="X954" s="151">
        <v>33.6</v>
      </c>
      <c r="Y954" s="150">
        <v>104.50863095238094</v>
      </c>
    </row>
    <row r="955" spans="1:25">
      <c r="A955" s="125">
        <v>956</v>
      </c>
      <c r="B955" s="125">
        <v>956</v>
      </c>
      <c r="C955" s="125" t="s">
        <v>1515</v>
      </c>
      <c r="D955" s="125" t="s">
        <v>212</v>
      </c>
      <c r="E955" s="125" t="s">
        <v>212</v>
      </c>
      <c r="F955" s="125" t="s">
        <v>247</v>
      </c>
      <c r="G955" s="125" t="s">
        <v>248</v>
      </c>
      <c r="H955" s="125" t="s">
        <v>184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  <c r="X955" s="151">
        <v>12.600000000000001</v>
      </c>
      <c r="Y955" s="150">
        <v>154.24365079365077</v>
      </c>
    </row>
    <row r="956" spans="1:25">
      <c r="A956" s="125">
        <v>957</v>
      </c>
      <c r="B956" s="125">
        <v>957</v>
      </c>
      <c r="C956" s="125" t="s">
        <v>1516</v>
      </c>
      <c r="D956" s="125" t="s">
        <v>207</v>
      </c>
      <c r="E956" s="125" t="s">
        <v>207</v>
      </c>
      <c r="F956" s="125" t="s">
        <v>403</v>
      </c>
      <c r="G956" s="125" t="s">
        <v>404</v>
      </c>
      <c r="H956" s="125" t="s">
        <v>184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  <c r="X956" s="151">
        <v>8.4</v>
      </c>
      <c r="Y956" s="150">
        <v>170.53571428571428</v>
      </c>
    </row>
    <row r="957" spans="1:25">
      <c r="A957" s="125">
        <v>958</v>
      </c>
      <c r="B957" s="125">
        <v>958</v>
      </c>
      <c r="C957" s="125" t="s">
        <v>1517</v>
      </c>
      <c r="D957" s="125" t="s">
        <v>212</v>
      </c>
      <c r="E957" s="125" t="s">
        <v>212</v>
      </c>
      <c r="F957" s="125" t="s">
        <v>507</v>
      </c>
      <c r="G957" s="125" t="s">
        <v>508</v>
      </c>
      <c r="H957" s="125" t="s">
        <v>184</v>
      </c>
      <c r="I957" s="123">
        <v>38000</v>
      </c>
      <c r="J957" s="123">
        <v>38000</v>
      </c>
      <c r="K957" s="125" t="s">
        <v>190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  <c r="X957" s="151">
        <v>8.4</v>
      </c>
      <c r="Y957" s="150">
        <v>164.26190476190479</v>
      </c>
    </row>
    <row r="958" spans="1:25">
      <c r="A958" s="125">
        <v>959</v>
      </c>
      <c r="B958" s="125">
        <v>959</v>
      </c>
      <c r="C958" s="125" t="s">
        <v>1518</v>
      </c>
      <c r="D958" s="125" t="s">
        <v>389</v>
      </c>
      <c r="E958" s="125" t="s">
        <v>212</v>
      </c>
      <c r="F958" s="125" t="s">
        <v>481</v>
      </c>
      <c r="G958" s="125" t="s">
        <v>482</v>
      </c>
      <c r="H958" s="125" t="s">
        <v>184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  <c r="X958" s="151">
        <v>8.4</v>
      </c>
      <c r="Y958" s="150">
        <v>195.63095238095238</v>
      </c>
    </row>
    <row r="959" spans="1:25">
      <c r="A959" s="125">
        <v>960</v>
      </c>
      <c r="B959" s="125">
        <v>960</v>
      </c>
      <c r="C959" s="125" t="s">
        <v>1519</v>
      </c>
      <c r="D959" s="125" t="s">
        <v>212</v>
      </c>
      <c r="E959" s="125" t="s">
        <v>212</v>
      </c>
      <c r="F959" s="125" t="s">
        <v>481</v>
      </c>
      <c r="G959" s="125" t="s">
        <v>482</v>
      </c>
      <c r="H959" s="125" t="s">
        <v>184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  <c r="X959" s="151">
        <v>21</v>
      </c>
      <c r="Y959" s="150">
        <v>29.946190476190477</v>
      </c>
    </row>
    <row r="960" spans="1:25">
      <c r="A960" s="125">
        <v>961</v>
      </c>
      <c r="B960" s="125">
        <v>961</v>
      </c>
      <c r="C960" s="125" t="s">
        <v>1520</v>
      </c>
      <c r="D960" s="125" t="s">
        <v>220</v>
      </c>
      <c r="E960" s="125" t="s">
        <v>220</v>
      </c>
      <c r="F960" s="125" t="s">
        <v>488</v>
      </c>
      <c r="G960" s="125" t="s">
        <v>489</v>
      </c>
      <c r="H960" s="125" t="s">
        <v>184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  <c r="X960" s="151">
        <v>4.2</v>
      </c>
      <c r="Y960" s="150">
        <v>133</v>
      </c>
    </row>
    <row r="961" spans="1:25">
      <c r="A961" s="125">
        <v>962</v>
      </c>
      <c r="B961" s="125">
        <v>962</v>
      </c>
      <c r="C961" s="125" t="s">
        <v>1521</v>
      </c>
      <c r="D961" s="125" t="s">
        <v>220</v>
      </c>
      <c r="E961" s="125" t="s">
        <v>181</v>
      </c>
      <c r="F961" s="125" t="s">
        <v>718</v>
      </c>
      <c r="G961" s="125" t="s">
        <v>719</v>
      </c>
      <c r="H961" s="125" t="s">
        <v>204</v>
      </c>
      <c r="I961" s="123">
        <v>110000</v>
      </c>
      <c r="J961" s="125" t="s">
        <v>190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  <c r="X961" s="151">
        <v>4.2</v>
      </c>
      <c r="Y961" s="150">
        <v>133</v>
      </c>
    </row>
    <row r="962" spans="1:25">
      <c r="A962" s="125">
        <v>963</v>
      </c>
      <c r="B962" s="125">
        <v>963</v>
      </c>
      <c r="C962" s="125" t="s">
        <v>1522</v>
      </c>
      <c r="D962" s="125" t="s">
        <v>181</v>
      </c>
      <c r="E962" s="125" t="s">
        <v>181</v>
      </c>
      <c r="F962" s="125" t="s">
        <v>718</v>
      </c>
      <c r="G962" s="125" t="s">
        <v>719</v>
      </c>
      <c r="H962" s="125" t="s">
        <v>204</v>
      </c>
      <c r="I962" s="123">
        <v>110000</v>
      </c>
      <c r="J962" s="125" t="s">
        <v>190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  <c r="X962" s="151">
        <v>46.2</v>
      </c>
      <c r="Y962" s="150">
        <v>47.258008658008656</v>
      </c>
    </row>
    <row r="963" spans="1:25">
      <c r="A963" s="125">
        <v>964</v>
      </c>
      <c r="B963" s="125">
        <v>964</v>
      </c>
      <c r="C963" s="125" t="s">
        <v>1523</v>
      </c>
      <c r="D963" s="125" t="s">
        <v>220</v>
      </c>
      <c r="E963" s="125" t="s">
        <v>220</v>
      </c>
      <c r="F963" s="125" t="s">
        <v>718</v>
      </c>
      <c r="G963" s="125" t="s">
        <v>719</v>
      </c>
      <c r="H963" s="125" t="s">
        <v>204</v>
      </c>
      <c r="I963" s="123">
        <v>110000</v>
      </c>
      <c r="J963" s="125" t="s">
        <v>190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  <c r="X963" s="151">
        <v>71.400000000000006</v>
      </c>
      <c r="Y963" s="150">
        <v>21.721148459383752</v>
      </c>
    </row>
    <row r="964" spans="1:25">
      <c r="A964" s="125">
        <v>965</v>
      </c>
      <c r="B964" s="125">
        <v>965</v>
      </c>
      <c r="C964" s="125" t="s">
        <v>1524</v>
      </c>
      <c r="D964" s="125" t="s">
        <v>220</v>
      </c>
      <c r="E964" s="125" t="s">
        <v>181</v>
      </c>
      <c r="F964" s="125" t="s">
        <v>411</v>
      </c>
      <c r="G964" s="125" t="s">
        <v>412</v>
      </c>
      <c r="H964" s="125" t="s">
        <v>184</v>
      </c>
      <c r="I964" s="123">
        <v>38000</v>
      </c>
      <c r="J964" s="125" t="s">
        <v>190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  <c r="X964" s="151">
        <v>8.4</v>
      </c>
      <c r="Y964" s="150">
        <v>187.44880952380953</v>
      </c>
    </row>
    <row r="965" spans="1:25">
      <c r="A965" s="125">
        <v>966</v>
      </c>
      <c r="B965" s="125">
        <v>966</v>
      </c>
      <c r="C965" s="125" t="s">
        <v>1525</v>
      </c>
      <c r="D965" s="125" t="s">
        <v>220</v>
      </c>
      <c r="E965" s="125" t="s">
        <v>220</v>
      </c>
      <c r="F965" s="125" t="s">
        <v>411</v>
      </c>
      <c r="G965" s="125" t="s">
        <v>412</v>
      </c>
      <c r="H965" s="125" t="s">
        <v>184</v>
      </c>
      <c r="I965" s="123">
        <v>38000</v>
      </c>
      <c r="J965" s="125" t="s">
        <v>190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  <c r="X965" s="151">
        <v>12.600000000000001</v>
      </c>
      <c r="Y965" s="150">
        <v>49.910317460317451</v>
      </c>
    </row>
    <row r="966" spans="1:25">
      <c r="A966" s="142">
        <v>967</v>
      </c>
      <c r="B966" s="142">
        <v>967</v>
      </c>
      <c r="C966" s="142" t="s">
        <v>1526</v>
      </c>
      <c r="D966" s="125" t="s">
        <v>220</v>
      </c>
      <c r="E966" s="125" t="s">
        <v>220</v>
      </c>
      <c r="F966" s="142" t="s">
        <v>411</v>
      </c>
      <c r="G966" s="142" t="s">
        <v>412</v>
      </c>
      <c r="H966" s="142" t="s">
        <v>184</v>
      </c>
      <c r="I966" s="143">
        <v>38000</v>
      </c>
      <c r="J966" s="142" t="s">
        <v>190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  <c r="X966" s="151">
        <v>12.600000000000001</v>
      </c>
      <c r="Y966" s="150">
        <v>44.333333333333329</v>
      </c>
    </row>
    <row r="967" spans="1:25">
      <c r="A967" s="125">
        <v>968</v>
      </c>
      <c r="B967" s="125">
        <v>968</v>
      </c>
      <c r="C967" s="125" t="s">
        <v>1527</v>
      </c>
      <c r="D967" s="125" t="s">
        <v>181</v>
      </c>
      <c r="E967" s="125" t="s">
        <v>181</v>
      </c>
      <c r="F967" s="125" t="s">
        <v>1528</v>
      </c>
      <c r="G967" s="125" t="s">
        <v>1529</v>
      </c>
      <c r="H967" s="125" t="s">
        <v>204</v>
      </c>
      <c r="I967" s="123">
        <v>110000</v>
      </c>
      <c r="J967" s="125" t="s">
        <v>1530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  <c r="X967" s="151">
        <v>58.800000000000011</v>
      </c>
      <c r="Y967" s="150">
        <v>33.546088435374138</v>
      </c>
    </row>
    <row r="968" spans="1:25">
      <c r="A968" s="125">
        <v>969</v>
      </c>
      <c r="B968" s="125">
        <v>969</v>
      </c>
      <c r="C968" s="125" t="s">
        <v>1531</v>
      </c>
      <c r="D968" s="125" t="s">
        <v>181</v>
      </c>
      <c r="E968" s="125" t="s">
        <v>181</v>
      </c>
      <c r="F968" s="125" t="s">
        <v>1528</v>
      </c>
      <c r="G968" s="125" t="s">
        <v>1529</v>
      </c>
      <c r="H968" s="125" t="s">
        <v>204</v>
      </c>
      <c r="I968" s="123">
        <v>110000</v>
      </c>
      <c r="J968" s="125" t="s">
        <v>1530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  <c r="X968" s="151">
        <v>4.2</v>
      </c>
      <c r="Y968" s="150">
        <v>319.06666666666661</v>
      </c>
    </row>
    <row r="969" spans="1:25">
      <c r="A969" s="125">
        <v>970</v>
      </c>
      <c r="B969" s="125">
        <v>970</v>
      </c>
      <c r="C969" s="125" t="s">
        <v>1532</v>
      </c>
      <c r="D969" s="125" t="s">
        <v>220</v>
      </c>
      <c r="E969" s="125" t="s">
        <v>220</v>
      </c>
      <c r="F969" s="125" t="s">
        <v>845</v>
      </c>
      <c r="G969" s="125" t="s">
        <v>846</v>
      </c>
      <c r="H969" s="125" t="s">
        <v>204</v>
      </c>
      <c r="I969" s="123">
        <v>110000</v>
      </c>
      <c r="J969" s="125" t="s">
        <v>190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  <c r="X969" s="151">
        <v>8.4</v>
      </c>
      <c r="Y969" s="150">
        <v>193.72261904761905</v>
      </c>
    </row>
    <row r="970" spans="1:25">
      <c r="A970" s="125">
        <v>971</v>
      </c>
      <c r="B970" s="125">
        <v>971</v>
      </c>
      <c r="C970" s="125" t="s">
        <v>1533</v>
      </c>
      <c r="D970" s="125" t="s">
        <v>220</v>
      </c>
      <c r="E970" s="125" t="s">
        <v>181</v>
      </c>
      <c r="F970" s="125" t="s">
        <v>718</v>
      </c>
      <c r="G970" s="125" t="s">
        <v>719</v>
      </c>
      <c r="H970" s="125" t="s">
        <v>204</v>
      </c>
      <c r="I970" s="123">
        <v>110000</v>
      </c>
      <c r="J970" s="125" t="s">
        <v>190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  <c r="X970" s="151">
        <v>25.200000000000003</v>
      </c>
      <c r="Y970" s="150">
        <v>98.683730158730157</v>
      </c>
    </row>
    <row r="971" spans="1:25">
      <c r="A971" s="125">
        <v>972</v>
      </c>
      <c r="B971" s="125">
        <v>972</v>
      </c>
      <c r="C971" s="125" t="s">
        <v>1534</v>
      </c>
      <c r="D971" s="125" t="s">
        <v>220</v>
      </c>
      <c r="E971" s="125" t="s">
        <v>181</v>
      </c>
      <c r="F971" s="125" t="s">
        <v>724</v>
      </c>
      <c r="G971" s="125" t="s">
        <v>725</v>
      </c>
      <c r="H971" s="125" t="s">
        <v>204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  <c r="X971" s="151">
        <v>4.2</v>
      </c>
      <c r="Y971" s="150">
        <v>374.89761904761906</v>
      </c>
    </row>
    <row r="972" spans="1:25">
      <c r="A972" s="125">
        <v>973</v>
      </c>
      <c r="B972" s="125">
        <v>973</v>
      </c>
      <c r="C972" s="125" t="s">
        <v>1535</v>
      </c>
      <c r="D972" s="125" t="s">
        <v>181</v>
      </c>
      <c r="E972" s="125" t="s">
        <v>181</v>
      </c>
      <c r="F972" s="125" t="s">
        <v>569</v>
      </c>
      <c r="G972" s="125" t="s">
        <v>570</v>
      </c>
      <c r="H972" s="125" t="s">
        <v>204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  <c r="X972" s="151">
        <v>84</v>
      </c>
      <c r="Y972" s="150">
        <v>28.501547619047617</v>
      </c>
    </row>
    <row r="973" spans="1:25">
      <c r="A973" s="125">
        <v>974</v>
      </c>
      <c r="B973" s="125">
        <v>974</v>
      </c>
      <c r="C973" s="125" t="s">
        <v>1536</v>
      </c>
      <c r="D973" s="125" t="s">
        <v>220</v>
      </c>
      <c r="E973" s="125" t="s">
        <v>181</v>
      </c>
      <c r="F973" s="125" t="s">
        <v>724</v>
      </c>
      <c r="G973" s="125" t="s">
        <v>725</v>
      </c>
      <c r="H973" s="125" t="s">
        <v>204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  <c r="X973" s="151">
        <v>58.800000000000011</v>
      </c>
      <c r="Y973" s="150">
        <v>29.960884353741491</v>
      </c>
    </row>
    <row r="974" spans="1:25">
      <c r="A974" s="125">
        <v>975</v>
      </c>
      <c r="B974" s="125">
        <v>975</v>
      </c>
      <c r="C974" s="125" t="s">
        <v>1537</v>
      </c>
      <c r="D974" s="125" t="s">
        <v>220</v>
      </c>
      <c r="E974" s="125" t="s">
        <v>220</v>
      </c>
      <c r="F974" s="125" t="s">
        <v>724</v>
      </c>
      <c r="G974" s="125" t="s">
        <v>725</v>
      </c>
      <c r="H974" s="125" t="s">
        <v>204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  <c r="X974" s="151">
        <v>67.2</v>
      </c>
      <c r="Y974" s="150">
        <v>32.48988095238095</v>
      </c>
    </row>
    <row r="975" spans="1:25">
      <c r="A975" s="125">
        <v>976</v>
      </c>
      <c r="B975" s="125">
        <v>976</v>
      </c>
      <c r="C975" s="125" t="s">
        <v>1538</v>
      </c>
      <c r="D975" s="125" t="s">
        <v>220</v>
      </c>
      <c r="E975" s="125" t="s">
        <v>220</v>
      </c>
      <c r="F975" s="125" t="s">
        <v>732</v>
      </c>
      <c r="G975" s="125" t="s">
        <v>733</v>
      </c>
      <c r="H975" s="125" t="s">
        <v>204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  <c r="X975" s="151">
        <v>12.600000000000001</v>
      </c>
      <c r="Y975" s="150">
        <v>124.965873015873</v>
      </c>
    </row>
    <row r="976" spans="1:25">
      <c r="A976" s="125">
        <v>977</v>
      </c>
      <c r="B976" s="125">
        <v>977</v>
      </c>
      <c r="C976" s="125" t="s">
        <v>1539</v>
      </c>
      <c r="D976" s="125" t="s">
        <v>220</v>
      </c>
      <c r="E976" s="125" t="s">
        <v>220</v>
      </c>
      <c r="F976" s="125" t="s">
        <v>732</v>
      </c>
      <c r="G976" s="125" t="s">
        <v>733</v>
      </c>
      <c r="H976" s="125" t="s">
        <v>204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  <c r="X976" s="151">
        <v>25.200000000000003</v>
      </c>
      <c r="Y976" s="150">
        <v>88.108730158730154</v>
      </c>
    </row>
    <row r="977" spans="1:25">
      <c r="A977" s="125">
        <v>978</v>
      </c>
      <c r="B977" s="125">
        <v>978</v>
      </c>
      <c r="C977" s="125" t="s">
        <v>1540</v>
      </c>
      <c r="D977" s="125" t="s">
        <v>220</v>
      </c>
      <c r="E977" s="125" t="s">
        <v>220</v>
      </c>
      <c r="F977" s="125" t="s">
        <v>1541</v>
      </c>
      <c r="G977" s="125" t="s">
        <v>1542</v>
      </c>
      <c r="H977" s="125" t="s">
        <v>184</v>
      </c>
      <c r="I977" s="123">
        <v>38000</v>
      </c>
      <c r="J977" s="125" t="s">
        <v>190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  <c r="X977" s="151">
        <v>4.2</v>
      </c>
      <c r="Y977" s="150">
        <v>412.54047619047617</v>
      </c>
    </row>
    <row r="978" spans="1:25">
      <c r="A978" s="125">
        <v>979</v>
      </c>
      <c r="B978" s="125">
        <v>979</v>
      </c>
      <c r="C978" s="125" t="s">
        <v>1543</v>
      </c>
      <c r="D978" s="125" t="s">
        <v>220</v>
      </c>
      <c r="E978" s="125" t="s">
        <v>220</v>
      </c>
      <c r="F978" s="125" t="s">
        <v>732</v>
      </c>
      <c r="G978" s="125" t="s">
        <v>733</v>
      </c>
      <c r="H978" s="125" t="s">
        <v>204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  <c r="X978" s="151">
        <v>8.4</v>
      </c>
      <c r="Y978" s="150">
        <v>83.230952380952374</v>
      </c>
    </row>
    <row r="979" spans="1:25">
      <c r="A979" s="125">
        <v>980</v>
      </c>
      <c r="B979" s="125">
        <v>980</v>
      </c>
      <c r="C979" s="125" t="s">
        <v>1544</v>
      </c>
      <c r="D979" s="125" t="s">
        <v>220</v>
      </c>
      <c r="E979" s="125" t="s">
        <v>220</v>
      </c>
      <c r="F979" s="125" t="s">
        <v>850</v>
      </c>
      <c r="G979" s="125" t="s">
        <v>851</v>
      </c>
      <c r="H979" s="125" t="s">
        <v>204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  <c r="X979" s="151">
        <v>4.2</v>
      </c>
      <c r="Y979" s="150">
        <v>425.08809523809521</v>
      </c>
    </row>
    <row r="980" spans="1:25">
      <c r="A980" s="125">
        <v>981</v>
      </c>
      <c r="B980" s="125">
        <v>981</v>
      </c>
      <c r="C980" s="125" t="s">
        <v>1545</v>
      </c>
      <c r="D980" s="125" t="s">
        <v>181</v>
      </c>
      <c r="E980" s="125" t="s">
        <v>181</v>
      </c>
      <c r="F980" s="125" t="s">
        <v>277</v>
      </c>
      <c r="G980" s="125" t="s">
        <v>278</v>
      </c>
      <c r="H980" s="125" t="s">
        <v>184</v>
      </c>
      <c r="I980" s="123">
        <v>38000</v>
      </c>
      <c r="J980" s="123">
        <v>38000</v>
      </c>
      <c r="K980" s="125" t="s">
        <v>190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  <c r="X980" s="151">
        <v>4.2</v>
      </c>
      <c r="Y980" s="150">
        <v>387.4452380952381</v>
      </c>
    </row>
    <row r="981" spans="1:25">
      <c r="A981" s="125">
        <v>982</v>
      </c>
      <c r="B981" s="125">
        <v>982</v>
      </c>
      <c r="C981" s="125" t="s">
        <v>1546</v>
      </c>
      <c r="D981" s="125" t="s">
        <v>494</v>
      </c>
      <c r="E981" s="125" t="s">
        <v>1174</v>
      </c>
      <c r="F981" s="125" t="s">
        <v>874</v>
      </c>
      <c r="G981" s="125" t="s">
        <v>875</v>
      </c>
      <c r="H981" s="125" t="s">
        <v>184</v>
      </c>
      <c r="I981" s="123">
        <v>38000</v>
      </c>
      <c r="J981" s="123">
        <v>38000</v>
      </c>
      <c r="K981" s="125" t="s">
        <v>190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  <c r="X981" s="151">
        <v>4.2</v>
      </c>
      <c r="Y981" s="150">
        <v>199.92380952380952</v>
      </c>
    </row>
    <row r="982" spans="1:25">
      <c r="A982" s="125">
        <v>983</v>
      </c>
      <c r="B982" s="125">
        <v>983</v>
      </c>
      <c r="C982" s="125" t="s">
        <v>1547</v>
      </c>
      <c r="D982" s="125" t="s">
        <v>202</v>
      </c>
      <c r="E982" s="125" t="s">
        <v>202</v>
      </c>
      <c r="F982" s="125" t="s">
        <v>1548</v>
      </c>
      <c r="G982" s="125" t="s">
        <v>1549</v>
      </c>
      <c r="H982" s="125" t="s">
        <v>204</v>
      </c>
      <c r="I982" s="123">
        <v>110000</v>
      </c>
      <c r="J982" s="125" t="s">
        <v>190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  <c r="X982" s="151">
        <v>8.4</v>
      </c>
      <c r="Y982" s="150">
        <v>99.961904761904762</v>
      </c>
    </row>
    <row r="983" spans="1:25">
      <c r="A983" s="125">
        <v>984</v>
      </c>
      <c r="B983" s="125">
        <v>984</v>
      </c>
      <c r="C983" s="125" t="s">
        <v>1550</v>
      </c>
      <c r="D983" s="125" t="s">
        <v>415</v>
      </c>
      <c r="E983" s="125" t="s">
        <v>415</v>
      </c>
      <c r="F983" s="125" t="s">
        <v>416</v>
      </c>
      <c r="G983" s="125" t="s">
        <v>417</v>
      </c>
      <c r="H983" s="125" t="s">
        <v>184</v>
      </c>
      <c r="I983" s="123">
        <v>38000</v>
      </c>
      <c r="J983" s="123">
        <v>38000</v>
      </c>
      <c r="K983" s="125" t="s">
        <v>190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  <c r="X983" s="151">
        <v>16.8</v>
      </c>
      <c r="Y983" s="150">
        <v>132.56785714285712</v>
      </c>
    </row>
    <row r="984" spans="1:25">
      <c r="A984" s="125">
        <v>985</v>
      </c>
      <c r="B984" s="125">
        <v>985</v>
      </c>
      <c r="C984" s="125" t="s">
        <v>1551</v>
      </c>
      <c r="D984" s="125" t="s">
        <v>415</v>
      </c>
      <c r="E984" s="125" t="s">
        <v>415</v>
      </c>
      <c r="F984" s="125" t="s">
        <v>1118</v>
      </c>
      <c r="G984" s="125" t="s">
        <v>1119</v>
      </c>
      <c r="H984" s="125" t="s">
        <v>184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  <c r="X984" s="151">
        <v>8.4</v>
      </c>
      <c r="Y984" s="150">
        <v>164.26190476190479</v>
      </c>
    </row>
    <row r="985" spans="1:25">
      <c r="A985" s="125">
        <v>986</v>
      </c>
      <c r="B985" s="125">
        <v>986</v>
      </c>
      <c r="C985" s="125" t="s">
        <v>1552</v>
      </c>
      <c r="D985" s="125" t="s">
        <v>202</v>
      </c>
      <c r="E985" s="125" t="s">
        <v>202</v>
      </c>
      <c r="F985" s="125" t="s">
        <v>1553</v>
      </c>
      <c r="G985" s="125" t="s">
        <v>1554</v>
      </c>
      <c r="H985" s="125" t="s">
        <v>204</v>
      </c>
      <c r="I985" s="123">
        <v>110000</v>
      </c>
      <c r="J985" s="125" t="s">
        <v>190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  <c r="X985" s="151">
        <v>8.4</v>
      </c>
      <c r="Y985" s="150">
        <v>99.961904761904762</v>
      </c>
    </row>
    <row r="986" spans="1:25">
      <c r="A986" s="125">
        <v>987</v>
      </c>
      <c r="B986" s="125">
        <v>987</v>
      </c>
      <c r="C986" s="125" t="s">
        <v>1555</v>
      </c>
      <c r="D986" s="125" t="s">
        <v>202</v>
      </c>
      <c r="E986" s="125" t="s">
        <v>202</v>
      </c>
      <c r="F986" s="125" t="s">
        <v>1556</v>
      </c>
      <c r="G986" s="125" t="s">
        <v>1557</v>
      </c>
      <c r="H986" s="125" t="s">
        <v>184</v>
      </c>
      <c r="I986" s="123">
        <v>38000</v>
      </c>
      <c r="J986" s="125" t="s">
        <v>190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  <c r="X986" s="151">
        <v>25.200000000000003</v>
      </c>
      <c r="Y986" s="150">
        <v>95.158730158730151</v>
      </c>
    </row>
    <row r="987" spans="1:25">
      <c r="A987" s="125">
        <v>988</v>
      </c>
      <c r="B987" s="125">
        <v>988</v>
      </c>
      <c r="C987" s="125" t="s">
        <v>1558</v>
      </c>
      <c r="D987" s="125" t="s">
        <v>202</v>
      </c>
      <c r="E987" s="125" t="s">
        <v>202</v>
      </c>
      <c r="F987" s="125" t="s">
        <v>1556</v>
      </c>
      <c r="G987" s="125" t="s">
        <v>1557</v>
      </c>
      <c r="H987" s="125" t="s">
        <v>184</v>
      </c>
      <c r="I987" s="123">
        <v>38000</v>
      </c>
      <c r="J987" s="125" t="s">
        <v>190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  <c r="X987" s="151">
        <v>16.8</v>
      </c>
      <c r="Y987" s="150">
        <v>29.067261904761907</v>
      </c>
    </row>
    <row r="988" spans="1:25">
      <c r="A988" s="125">
        <v>989</v>
      </c>
      <c r="B988" s="125">
        <v>989</v>
      </c>
      <c r="C988" s="125" t="s">
        <v>1559</v>
      </c>
      <c r="D988" s="125" t="s">
        <v>202</v>
      </c>
      <c r="E988" s="125" t="s">
        <v>202</v>
      </c>
      <c r="F988" s="125" t="s">
        <v>1556</v>
      </c>
      <c r="G988" s="125" t="s">
        <v>1557</v>
      </c>
      <c r="H988" s="125" t="s">
        <v>184</v>
      </c>
      <c r="I988" s="123">
        <v>38000</v>
      </c>
      <c r="J988" s="125" t="s">
        <v>190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  <c r="X988" s="151">
        <v>4.2</v>
      </c>
      <c r="Y988" s="150">
        <v>166.46190476190475</v>
      </c>
    </row>
    <row r="989" spans="1:25">
      <c r="A989" s="125">
        <v>990</v>
      </c>
      <c r="B989" s="125">
        <v>990</v>
      </c>
      <c r="C989" s="125" t="s">
        <v>1560</v>
      </c>
      <c r="D989" s="125" t="s">
        <v>192</v>
      </c>
      <c r="E989" s="125" t="s">
        <v>192</v>
      </c>
      <c r="F989" s="125" t="s">
        <v>1474</v>
      </c>
      <c r="G989" s="125" t="s">
        <v>1475</v>
      </c>
      <c r="H989" s="125" t="s">
        <v>184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  <c r="X989" s="151">
        <v>16.8</v>
      </c>
      <c r="Y989" s="150">
        <v>33.25</v>
      </c>
    </row>
    <row r="990" spans="1:25">
      <c r="A990" s="125">
        <v>991</v>
      </c>
      <c r="B990" s="125">
        <v>991</v>
      </c>
      <c r="C990" s="125" t="s">
        <v>1561</v>
      </c>
      <c r="D990" s="125" t="s">
        <v>192</v>
      </c>
      <c r="E990" s="125" t="s">
        <v>192</v>
      </c>
      <c r="F990" s="125" t="s">
        <v>736</v>
      </c>
      <c r="G990" s="125" t="s">
        <v>737</v>
      </c>
      <c r="H990" s="125" t="s">
        <v>184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  <c r="X990" s="151">
        <v>12.600000000000001</v>
      </c>
      <c r="Y990" s="150">
        <v>38.756349206349206</v>
      </c>
    </row>
    <row r="991" spans="1:25">
      <c r="A991" s="125">
        <v>992</v>
      </c>
      <c r="B991" s="125">
        <v>992</v>
      </c>
      <c r="C991" s="125" t="s">
        <v>1562</v>
      </c>
      <c r="D991" s="125" t="s">
        <v>192</v>
      </c>
      <c r="E991" s="125" t="s">
        <v>192</v>
      </c>
      <c r="F991" s="125" t="s">
        <v>423</v>
      </c>
      <c r="G991" s="125" t="s">
        <v>424</v>
      </c>
      <c r="H991" s="125" t="s">
        <v>204</v>
      </c>
      <c r="I991" s="123">
        <v>110000</v>
      </c>
      <c r="J991" s="125" t="s">
        <v>190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  <c r="X991" s="151">
        <v>4.2</v>
      </c>
      <c r="Y991" s="150">
        <v>166.46190476190475</v>
      </c>
    </row>
    <row r="992" spans="1:25">
      <c r="A992" s="125">
        <v>993</v>
      </c>
      <c r="B992" s="125">
        <v>993</v>
      </c>
      <c r="C992" s="125" t="s">
        <v>1563</v>
      </c>
      <c r="D992" s="125" t="s">
        <v>192</v>
      </c>
      <c r="E992" s="125" t="s">
        <v>192</v>
      </c>
      <c r="F992" s="125" t="s">
        <v>423</v>
      </c>
      <c r="G992" s="125" t="s">
        <v>424</v>
      </c>
      <c r="H992" s="125" t="s">
        <v>204</v>
      </c>
      <c r="I992" s="123">
        <v>110000</v>
      </c>
      <c r="J992" s="125" t="s">
        <v>190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  <c r="X992" s="151">
        <v>4.2</v>
      </c>
      <c r="Y992" s="150">
        <v>475.27857142857147</v>
      </c>
    </row>
    <row r="993" spans="1:25">
      <c r="A993" s="125">
        <v>994</v>
      </c>
      <c r="B993" s="125">
        <v>994</v>
      </c>
      <c r="C993" s="125" t="s">
        <v>1564</v>
      </c>
      <c r="D993" s="125" t="s">
        <v>192</v>
      </c>
      <c r="E993" s="125" t="s">
        <v>192</v>
      </c>
      <c r="F993" s="125" t="s">
        <v>757</v>
      </c>
      <c r="G993" s="125" t="s">
        <v>758</v>
      </c>
      <c r="H993" s="125" t="s">
        <v>204</v>
      </c>
      <c r="I993" s="123">
        <v>110000</v>
      </c>
      <c r="J993" s="125" t="s">
        <v>190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  <c r="X993" s="151">
        <v>75.600000000000009</v>
      </c>
      <c r="Y993" s="150">
        <v>37.245370370370367</v>
      </c>
    </row>
    <row r="994" spans="1:25">
      <c r="A994" s="125">
        <v>995</v>
      </c>
      <c r="B994" s="125">
        <v>995</v>
      </c>
      <c r="C994" s="125" t="s">
        <v>1565</v>
      </c>
      <c r="D994" s="125" t="s">
        <v>192</v>
      </c>
      <c r="E994" s="125" t="s">
        <v>192</v>
      </c>
      <c r="F994" s="125" t="s">
        <v>373</v>
      </c>
      <c r="G994" s="125" t="s">
        <v>374</v>
      </c>
      <c r="H994" s="125" t="s">
        <v>204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  <c r="X994" s="151">
        <v>37.800000000000004</v>
      </c>
      <c r="Y994" s="150">
        <v>89.953174603174588</v>
      </c>
    </row>
    <row r="995" spans="1:25">
      <c r="A995" s="125">
        <v>996</v>
      </c>
      <c r="B995" s="125">
        <v>996</v>
      </c>
      <c r="C995" s="125" t="s">
        <v>1566</v>
      </c>
      <c r="D995" s="125" t="s">
        <v>192</v>
      </c>
      <c r="E995" s="125" t="s">
        <v>192</v>
      </c>
      <c r="F995" s="125" t="s">
        <v>373</v>
      </c>
      <c r="G995" s="125" t="s">
        <v>374</v>
      </c>
      <c r="H995" s="125" t="s">
        <v>204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  <c r="X995" s="151">
        <v>75.600000000000009</v>
      </c>
      <c r="Y995" s="150">
        <v>31.668386243386241</v>
      </c>
    </row>
    <row r="996" spans="1:25">
      <c r="A996" s="142">
        <v>997</v>
      </c>
      <c r="B996" s="142">
        <v>997</v>
      </c>
      <c r="C996" s="142" t="s">
        <v>1567</v>
      </c>
      <c r="D996" s="125" t="s">
        <v>192</v>
      </c>
      <c r="E996" s="125" t="s">
        <v>192</v>
      </c>
      <c r="F996" s="142" t="s">
        <v>420</v>
      </c>
      <c r="G996" s="142" t="s">
        <v>421</v>
      </c>
      <c r="H996" s="142" t="s">
        <v>184</v>
      </c>
      <c r="I996" s="143">
        <v>38000</v>
      </c>
      <c r="J996" s="143">
        <v>38000</v>
      </c>
      <c r="K996" s="142" t="s">
        <v>190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  <c r="X996" s="151">
        <v>16.8</v>
      </c>
      <c r="Y996" s="150">
        <v>136.75059523809523</v>
      </c>
    </row>
    <row r="997" spans="1:25">
      <c r="A997" s="125">
        <v>998</v>
      </c>
      <c r="B997" s="125">
        <v>998</v>
      </c>
      <c r="C997" s="125" t="s">
        <v>1568</v>
      </c>
      <c r="D997" s="125" t="s">
        <v>192</v>
      </c>
      <c r="E997" s="125" t="s">
        <v>192</v>
      </c>
      <c r="F997" s="125" t="s">
        <v>423</v>
      </c>
      <c r="G997" s="125" t="s">
        <v>424</v>
      </c>
      <c r="H997" s="125" t="s">
        <v>204</v>
      </c>
      <c r="I997" s="123">
        <v>110000</v>
      </c>
      <c r="J997" s="125" t="s">
        <v>190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  <c r="X997" s="151">
        <v>105</v>
      </c>
      <c r="Y997" s="150">
        <v>24.808952380952384</v>
      </c>
    </row>
    <row r="998" spans="1:25">
      <c r="A998" s="125">
        <v>999</v>
      </c>
      <c r="B998" s="125">
        <v>999</v>
      </c>
      <c r="C998" s="125" t="s">
        <v>1569</v>
      </c>
      <c r="D998" s="125" t="s">
        <v>192</v>
      </c>
      <c r="E998" s="125" t="s">
        <v>192</v>
      </c>
      <c r="F998" s="125" t="s">
        <v>373</v>
      </c>
      <c r="G998" s="125" t="s">
        <v>374</v>
      </c>
      <c r="H998" s="125" t="s">
        <v>204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  <c r="X998" s="151">
        <v>46.2</v>
      </c>
      <c r="Y998" s="150">
        <v>38.132034632034632</v>
      </c>
    </row>
    <row r="999" spans="1:25">
      <c r="A999" s="125">
        <v>1000</v>
      </c>
      <c r="B999" s="125">
        <v>1000</v>
      </c>
      <c r="C999" s="125" t="s">
        <v>1570</v>
      </c>
      <c r="D999" s="125" t="s">
        <v>192</v>
      </c>
      <c r="E999" s="125" t="s">
        <v>192</v>
      </c>
      <c r="F999" s="125" t="s">
        <v>373</v>
      </c>
      <c r="G999" s="125" t="s">
        <v>374</v>
      </c>
      <c r="H999" s="125" t="s">
        <v>204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  <c r="X999" s="151">
        <v>12.600000000000001</v>
      </c>
      <c r="Y999" s="150">
        <v>158.42619047619044</v>
      </c>
    </row>
    <row r="1000" spans="1:25">
      <c r="A1000" s="125">
        <v>1001</v>
      </c>
      <c r="B1000" s="125">
        <v>1001</v>
      </c>
      <c r="C1000" s="125" t="s">
        <v>1571</v>
      </c>
      <c r="D1000" s="125" t="s">
        <v>192</v>
      </c>
      <c r="E1000" s="125" t="s">
        <v>192</v>
      </c>
      <c r="F1000" s="125" t="s">
        <v>373</v>
      </c>
      <c r="G1000" s="125" t="s">
        <v>374</v>
      </c>
      <c r="H1000" s="125" t="s">
        <v>204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  <c r="X1000" s="151">
        <v>16.8</v>
      </c>
      <c r="Y1000" s="150">
        <v>111.65416666666665</v>
      </c>
    </row>
    <row r="1001" spans="1:25">
      <c r="A1001" s="142">
        <v>1002</v>
      </c>
      <c r="B1001" s="142">
        <v>1002</v>
      </c>
      <c r="C1001" s="142" t="s">
        <v>1572</v>
      </c>
      <c r="D1001" s="125" t="s">
        <v>356</v>
      </c>
      <c r="E1001" s="125" t="s">
        <v>356</v>
      </c>
      <c r="F1001" s="142" t="s">
        <v>519</v>
      </c>
      <c r="G1001" s="142" t="s">
        <v>520</v>
      </c>
      <c r="H1001" s="142" t="s">
        <v>184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  <c r="X1001" s="151">
        <v>50.400000000000006</v>
      </c>
      <c r="Y1001" s="150">
        <v>51.685317460317449</v>
      </c>
    </row>
    <row r="1002" spans="1:25">
      <c r="A1002" s="142">
        <v>1003</v>
      </c>
      <c r="B1002" s="142">
        <v>1003</v>
      </c>
      <c r="C1002" s="142" t="s">
        <v>1573</v>
      </c>
      <c r="D1002" s="125" t="s">
        <v>254</v>
      </c>
      <c r="E1002" s="125" t="s">
        <v>356</v>
      </c>
      <c r="F1002" s="142" t="s">
        <v>519</v>
      </c>
      <c r="G1002" s="142" t="s">
        <v>520</v>
      </c>
      <c r="H1002" s="142" t="s">
        <v>184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  <c r="X1002" s="151">
        <v>197.4</v>
      </c>
      <c r="Y1002" s="150">
        <v>45.941033434650457</v>
      </c>
    </row>
    <row r="1003" spans="1:25">
      <c r="A1003" s="142">
        <v>1004</v>
      </c>
      <c r="B1003" s="142">
        <v>1004</v>
      </c>
      <c r="C1003" s="142" t="s">
        <v>1574</v>
      </c>
      <c r="D1003" s="125" t="s">
        <v>254</v>
      </c>
      <c r="E1003" s="125" t="s">
        <v>356</v>
      </c>
      <c r="F1003" s="142" t="s">
        <v>255</v>
      </c>
      <c r="G1003" s="142" t="s">
        <v>256</v>
      </c>
      <c r="H1003" s="142" t="s">
        <v>204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  <c r="X1003" s="151">
        <v>235.20000000000005</v>
      </c>
      <c r="Y1003" s="150">
        <v>36.897789115646248</v>
      </c>
    </row>
    <row r="1004" spans="1:25">
      <c r="A1004" s="125">
        <v>1005</v>
      </c>
      <c r="B1004" s="125">
        <v>1005</v>
      </c>
      <c r="C1004" s="125" t="s">
        <v>1575</v>
      </c>
      <c r="D1004" s="125" t="s">
        <v>356</v>
      </c>
      <c r="E1004" s="125" t="s">
        <v>356</v>
      </c>
      <c r="F1004" s="125" t="s">
        <v>427</v>
      </c>
      <c r="G1004" s="125" t="s">
        <v>428</v>
      </c>
      <c r="H1004" s="125" t="s">
        <v>204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  <c r="X1004" s="151">
        <v>205.8</v>
      </c>
      <c r="Y1004" s="150">
        <v>42.168901846452862</v>
      </c>
    </row>
    <row r="1005" spans="1:25">
      <c r="A1005" s="125">
        <v>1006</v>
      </c>
      <c r="B1005" s="125">
        <v>1006</v>
      </c>
      <c r="C1005" s="125" t="s">
        <v>1576</v>
      </c>
      <c r="D1005" s="125" t="s">
        <v>356</v>
      </c>
      <c r="E1005" s="125" t="s">
        <v>356</v>
      </c>
      <c r="F1005" s="125" t="s">
        <v>519</v>
      </c>
      <c r="G1005" s="125" t="s">
        <v>520</v>
      </c>
      <c r="H1005" s="125" t="s">
        <v>184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  <c r="X1005" s="151">
        <v>121.80000000000001</v>
      </c>
      <c r="Y1005" s="150">
        <v>21.387027914614119</v>
      </c>
    </row>
    <row r="1006" spans="1:25">
      <c r="A1006" s="125">
        <v>1007</v>
      </c>
      <c r="B1006" s="125">
        <v>1007</v>
      </c>
      <c r="C1006" s="125" t="s">
        <v>1577</v>
      </c>
      <c r="D1006" s="125" t="s">
        <v>351</v>
      </c>
      <c r="E1006" s="125" t="s">
        <v>239</v>
      </c>
      <c r="F1006" s="125" t="s">
        <v>430</v>
      </c>
      <c r="G1006" s="125" t="s">
        <v>431</v>
      </c>
      <c r="H1006" s="125" t="s">
        <v>204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  <c r="X1006" s="151">
        <v>29.400000000000006</v>
      </c>
      <c r="Y1006" s="150">
        <v>32.979591836734691</v>
      </c>
    </row>
    <row r="1007" spans="1:25">
      <c r="A1007" s="125">
        <v>1008</v>
      </c>
      <c r="B1007" s="125">
        <v>1008</v>
      </c>
      <c r="C1007" s="125" t="s">
        <v>1578</v>
      </c>
      <c r="D1007" s="125" t="s">
        <v>239</v>
      </c>
      <c r="E1007" s="125" t="s">
        <v>239</v>
      </c>
      <c r="F1007" s="125" t="s">
        <v>430</v>
      </c>
      <c r="G1007" s="125" t="s">
        <v>431</v>
      </c>
      <c r="H1007" s="125" t="s">
        <v>204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  <c r="X1007" s="151">
        <v>92.4</v>
      </c>
      <c r="Y1007" s="150">
        <v>23.629004329004328</v>
      </c>
    </row>
    <row r="1008" spans="1:25">
      <c r="A1008" s="125">
        <v>1009</v>
      </c>
      <c r="B1008" s="125">
        <v>1009</v>
      </c>
      <c r="C1008" s="125" t="s">
        <v>1579</v>
      </c>
      <c r="D1008" s="125" t="s">
        <v>239</v>
      </c>
      <c r="E1008" s="125" t="s">
        <v>239</v>
      </c>
      <c r="F1008" s="125" t="s">
        <v>635</v>
      </c>
      <c r="G1008" s="125" t="s">
        <v>636</v>
      </c>
      <c r="H1008" s="125" t="s">
        <v>184</v>
      </c>
      <c r="I1008" s="123">
        <v>38000</v>
      </c>
      <c r="J1008" s="125" t="s">
        <v>190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  <c r="X1008" s="151">
        <v>46.2</v>
      </c>
      <c r="Y1008" s="150">
        <v>33.569047619047616</v>
      </c>
    </row>
    <row r="1009" spans="1:25">
      <c r="A1009" s="125">
        <v>1010</v>
      </c>
      <c r="B1009" s="125">
        <v>1010</v>
      </c>
      <c r="C1009" s="125" t="s">
        <v>1580</v>
      </c>
      <c r="D1009" s="125" t="s">
        <v>239</v>
      </c>
      <c r="E1009" s="125" t="s">
        <v>239</v>
      </c>
      <c r="F1009" s="125" t="s">
        <v>635</v>
      </c>
      <c r="G1009" s="125" t="s">
        <v>636</v>
      </c>
      <c r="H1009" s="125" t="s">
        <v>184</v>
      </c>
      <c r="I1009" s="123">
        <v>38000</v>
      </c>
      <c r="J1009" s="125" t="s">
        <v>190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  <c r="X1009" s="151">
        <v>4.2</v>
      </c>
      <c r="Y1009" s="150">
        <v>330.2714285714286</v>
      </c>
    </row>
    <row r="1010" spans="1:25">
      <c r="A1010" s="125">
        <v>1011</v>
      </c>
      <c r="B1010" s="125">
        <v>1011</v>
      </c>
      <c r="C1010" s="125" t="s">
        <v>1581</v>
      </c>
      <c r="D1010" s="125" t="s">
        <v>239</v>
      </c>
      <c r="E1010" s="125" t="s">
        <v>239</v>
      </c>
      <c r="F1010" s="125" t="s">
        <v>342</v>
      </c>
      <c r="G1010" s="125" t="s">
        <v>343</v>
      </c>
      <c r="H1010" s="125" t="s">
        <v>184</v>
      </c>
      <c r="I1010" s="123">
        <v>38000</v>
      </c>
      <c r="J1010" s="123">
        <v>38000</v>
      </c>
      <c r="K1010" s="125" t="s">
        <v>190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  <c r="X1010" s="151">
        <v>33.6</v>
      </c>
      <c r="Y1010" s="150">
        <v>33.53005952380952</v>
      </c>
    </row>
    <row r="1011" spans="1:25">
      <c r="A1011" s="125">
        <v>1012</v>
      </c>
      <c r="B1011" s="125">
        <v>1012</v>
      </c>
      <c r="C1011" s="125" t="s">
        <v>1582</v>
      </c>
      <c r="D1011" s="125" t="s">
        <v>239</v>
      </c>
      <c r="E1011" s="125" t="s">
        <v>239</v>
      </c>
      <c r="F1011" s="125" t="s">
        <v>635</v>
      </c>
      <c r="G1011" s="125" t="s">
        <v>636</v>
      </c>
      <c r="H1011" s="125" t="s">
        <v>184</v>
      </c>
      <c r="I1011" s="123">
        <v>38000</v>
      </c>
      <c r="J1011" s="125" t="s">
        <v>190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  <c r="X1011" s="151">
        <v>8.4</v>
      </c>
      <c r="Y1011" s="150">
        <v>176.8095238095238</v>
      </c>
    </row>
    <row r="1012" spans="1:25">
      <c r="A1012" s="125">
        <v>1013</v>
      </c>
      <c r="B1012" s="125">
        <v>1013</v>
      </c>
      <c r="C1012" s="125" t="s">
        <v>1583</v>
      </c>
      <c r="D1012" s="125" t="s">
        <v>239</v>
      </c>
      <c r="E1012" s="125" t="s">
        <v>239</v>
      </c>
      <c r="F1012" s="125" t="s">
        <v>331</v>
      </c>
      <c r="G1012" s="125" t="s">
        <v>332</v>
      </c>
      <c r="H1012" s="125" t="s">
        <v>204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  <c r="X1012" s="151">
        <v>21</v>
      </c>
      <c r="Y1012" s="150">
        <v>53.369523809523812</v>
      </c>
    </row>
    <row r="1013" spans="1:25">
      <c r="A1013" s="125">
        <v>1014</v>
      </c>
      <c r="B1013" s="125">
        <v>1014</v>
      </c>
      <c r="C1013" s="125" t="s">
        <v>1584</v>
      </c>
      <c r="D1013" s="125" t="s">
        <v>239</v>
      </c>
      <c r="E1013" s="125" t="s">
        <v>239</v>
      </c>
      <c r="F1013" s="125" t="s">
        <v>331</v>
      </c>
      <c r="G1013" s="125" t="s">
        <v>332</v>
      </c>
      <c r="H1013" s="125" t="s">
        <v>204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  <c r="X1013" s="151">
        <v>63</v>
      </c>
      <c r="Y1013" s="150">
        <v>44.694444444444443</v>
      </c>
    </row>
    <row r="1014" spans="1:25">
      <c r="A1014" s="125">
        <v>1015</v>
      </c>
      <c r="B1014" s="125">
        <v>1015</v>
      </c>
      <c r="C1014" s="125" t="s">
        <v>1585</v>
      </c>
      <c r="D1014" s="125" t="s">
        <v>192</v>
      </c>
      <c r="E1014" s="125" t="s">
        <v>192</v>
      </c>
      <c r="F1014" s="125" t="s">
        <v>757</v>
      </c>
      <c r="G1014" s="125" t="s">
        <v>758</v>
      </c>
      <c r="H1014" s="125" t="s">
        <v>204</v>
      </c>
      <c r="I1014" s="123">
        <v>110000</v>
      </c>
      <c r="J1014" s="125" t="s">
        <v>190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  <c r="X1014" s="151">
        <v>8.4</v>
      </c>
      <c r="Y1014" s="150">
        <v>206.27023809523808</v>
      </c>
    </row>
    <row r="1015" spans="1:25">
      <c r="A1015" s="125">
        <v>1016</v>
      </c>
      <c r="B1015" s="125">
        <v>1016</v>
      </c>
      <c r="C1015" s="125" t="s">
        <v>1586</v>
      </c>
      <c r="D1015" s="125" t="s">
        <v>192</v>
      </c>
      <c r="E1015" s="125" t="s">
        <v>192</v>
      </c>
      <c r="F1015" s="125" t="s">
        <v>757</v>
      </c>
      <c r="G1015" s="125" t="s">
        <v>758</v>
      </c>
      <c r="H1015" s="125" t="s">
        <v>204</v>
      </c>
      <c r="I1015" s="123">
        <v>110000</v>
      </c>
      <c r="J1015" s="125" t="s">
        <v>190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  <c r="X1015" s="151">
        <v>92.4</v>
      </c>
      <c r="Y1015" s="150">
        <v>16.784523809523808</v>
      </c>
    </row>
    <row r="1016" spans="1:25">
      <c r="A1016" s="142">
        <v>1017</v>
      </c>
      <c r="B1016" s="142">
        <v>1017</v>
      </c>
      <c r="C1016" s="142" t="s">
        <v>1587</v>
      </c>
      <c r="D1016" s="125" t="s">
        <v>192</v>
      </c>
      <c r="E1016" s="125" t="s">
        <v>192</v>
      </c>
      <c r="F1016" s="142" t="s">
        <v>437</v>
      </c>
      <c r="G1016" s="142" t="s">
        <v>438</v>
      </c>
      <c r="H1016" s="142" t="s">
        <v>204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  <c r="X1016" s="151">
        <v>58.800000000000011</v>
      </c>
      <c r="Y1016" s="150">
        <v>40.716496598639445</v>
      </c>
    </row>
    <row r="1017" spans="1:25">
      <c r="A1017" s="125">
        <v>1018</v>
      </c>
      <c r="B1017" s="125">
        <v>1018</v>
      </c>
      <c r="C1017" s="125" t="s">
        <v>1588</v>
      </c>
      <c r="D1017" s="125" t="s">
        <v>192</v>
      </c>
      <c r="E1017" s="125" t="s">
        <v>192</v>
      </c>
      <c r="F1017" s="125" t="s">
        <v>373</v>
      </c>
      <c r="G1017" s="125" t="s">
        <v>374</v>
      </c>
      <c r="H1017" s="125" t="s">
        <v>204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  <c r="X1017" s="151">
        <v>457.79999999999995</v>
      </c>
      <c r="Y1017" s="150">
        <v>25.944298820445614</v>
      </c>
    </row>
    <row r="1018" spans="1:25">
      <c r="A1018" s="125">
        <v>1019</v>
      </c>
      <c r="B1018" s="125">
        <v>1019</v>
      </c>
      <c r="C1018" s="125" t="s">
        <v>1589</v>
      </c>
      <c r="D1018" s="125" t="s">
        <v>192</v>
      </c>
      <c r="E1018" s="125" t="s">
        <v>192</v>
      </c>
      <c r="F1018" s="125" t="s">
        <v>751</v>
      </c>
      <c r="G1018" s="125" t="s">
        <v>752</v>
      </c>
      <c r="H1018" s="125" t="s">
        <v>204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  <c r="X1018" s="151">
        <v>8.4</v>
      </c>
      <c r="Y1018" s="150">
        <v>237.63928571428573</v>
      </c>
    </row>
    <row r="1019" spans="1:25">
      <c r="A1019" s="125">
        <v>1020</v>
      </c>
      <c r="B1019" s="125">
        <v>1020</v>
      </c>
      <c r="C1019" s="125" t="s">
        <v>1590</v>
      </c>
      <c r="D1019" s="125" t="s">
        <v>192</v>
      </c>
      <c r="E1019" s="125" t="s">
        <v>192</v>
      </c>
      <c r="F1019" s="125" t="s">
        <v>751</v>
      </c>
      <c r="G1019" s="125" t="s">
        <v>752</v>
      </c>
      <c r="H1019" s="125" t="s">
        <v>204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  <c r="X1019" s="151">
        <v>8.4</v>
      </c>
      <c r="Y1019" s="150">
        <v>212.5440476190476</v>
      </c>
    </row>
    <row r="1020" spans="1:25">
      <c r="A1020" s="125">
        <v>1021</v>
      </c>
      <c r="B1020" s="125">
        <v>1021</v>
      </c>
      <c r="C1020" s="125" t="s">
        <v>1591</v>
      </c>
      <c r="D1020" s="125" t="s">
        <v>192</v>
      </c>
      <c r="E1020" s="125" t="s">
        <v>192</v>
      </c>
      <c r="F1020" s="125" t="s">
        <v>751</v>
      </c>
      <c r="G1020" s="125" t="s">
        <v>752</v>
      </c>
      <c r="H1020" s="125" t="s">
        <v>204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  <c r="X1020" s="151">
        <v>25.200000000000003</v>
      </c>
      <c r="Y1020" s="150">
        <v>91.633730158730145</v>
      </c>
    </row>
    <row r="1021" spans="1:25">
      <c r="A1021" s="125">
        <v>1022</v>
      </c>
      <c r="B1021" s="125">
        <v>1022</v>
      </c>
      <c r="C1021" s="125" t="s">
        <v>1592</v>
      </c>
      <c r="D1021" s="125" t="s">
        <v>192</v>
      </c>
      <c r="E1021" s="125" t="s">
        <v>192</v>
      </c>
      <c r="F1021" s="125" t="s">
        <v>373</v>
      </c>
      <c r="G1021" s="125" t="s">
        <v>374</v>
      </c>
      <c r="H1021" s="125" t="s">
        <v>204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  <c r="X1021" s="151">
        <v>16.8</v>
      </c>
      <c r="Y1021" s="150">
        <v>111.65416666666665</v>
      </c>
    </row>
    <row r="1022" spans="1:25">
      <c r="A1022" s="125">
        <v>1023</v>
      </c>
      <c r="B1022" s="125">
        <v>1023</v>
      </c>
      <c r="C1022" s="125" t="s">
        <v>1593</v>
      </c>
      <c r="D1022" s="125" t="s">
        <v>192</v>
      </c>
      <c r="E1022" s="125" t="s">
        <v>192</v>
      </c>
      <c r="F1022" s="125" t="s">
        <v>373</v>
      </c>
      <c r="G1022" s="125" t="s">
        <v>374</v>
      </c>
      <c r="H1022" s="125" t="s">
        <v>204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  <c r="X1022" s="151">
        <v>29.400000000000006</v>
      </c>
      <c r="Y1022" s="150">
        <v>84.586054421768694</v>
      </c>
    </row>
    <row r="1023" spans="1:25">
      <c r="A1023" s="125">
        <v>1024</v>
      </c>
      <c r="B1023" s="125">
        <v>1024</v>
      </c>
      <c r="C1023" s="125" t="s">
        <v>1594</v>
      </c>
      <c r="D1023" s="125" t="s">
        <v>192</v>
      </c>
      <c r="E1023" s="125" t="s">
        <v>192</v>
      </c>
      <c r="F1023" s="125" t="s">
        <v>373</v>
      </c>
      <c r="G1023" s="125" t="s">
        <v>374</v>
      </c>
      <c r="H1023" s="125" t="s">
        <v>204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  <c r="X1023" s="151">
        <v>8.4</v>
      </c>
      <c r="Y1023" s="150">
        <v>225.09166666666667</v>
      </c>
    </row>
    <row r="1024" spans="1:25">
      <c r="A1024" s="125">
        <v>1025</v>
      </c>
      <c r="B1024" s="125">
        <v>1025</v>
      </c>
      <c r="C1024" s="125" t="s">
        <v>1595</v>
      </c>
      <c r="D1024" s="125" t="s">
        <v>192</v>
      </c>
      <c r="E1024" s="125" t="s">
        <v>192</v>
      </c>
      <c r="F1024" s="125" t="s">
        <v>373</v>
      </c>
      <c r="G1024" s="125" t="s">
        <v>374</v>
      </c>
      <c r="H1024" s="125" t="s">
        <v>204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  <c r="X1024" s="151">
        <v>33.6</v>
      </c>
      <c r="Y1024" s="150">
        <v>84.640773809523793</v>
      </c>
    </row>
    <row r="1025" spans="1:25">
      <c r="A1025" s="125">
        <v>1026</v>
      </c>
      <c r="B1025" s="125">
        <v>1026</v>
      </c>
      <c r="C1025" s="125" t="s">
        <v>1596</v>
      </c>
      <c r="D1025" s="125" t="s">
        <v>192</v>
      </c>
      <c r="E1025" s="125" t="s">
        <v>192</v>
      </c>
      <c r="F1025" s="125" t="s">
        <v>757</v>
      </c>
      <c r="G1025" s="125" t="s">
        <v>758</v>
      </c>
      <c r="H1025" s="125" t="s">
        <v>204</v>
      </c>
      <c r="I1025" s="123">
        <v>110000</v>
      </c>
      <c r="J1025" s="125" t="s">
        <v>190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  <c r="X1025" s="151">
        <v>21</v>
      </c>
      <c r="Y1025" s="150">
        <v>112.74666666666667</v>
      </c>
    </row>
    <row r="1026" spans="1:25">
      <c r="A1026" s="125">
        <v>1027</v>
      </c>
      <c r="B1026" s="125">
        <v>1027</v>
      </c>
      <c r="C1026" s="125" t="s">
        <v>1597</v>
      </c>
      <c r="D1026" s="125" t="s">
        <v>192</v>
      </c>
      <c r="E1026" s="125" t="s">
        <v>192</v>
      </c>
      <c r="F1026" s="125" t="s">
        <v>1598</v>
      </c>
      <c r="G1026" s="125" t="s">
        <v>1599</v>
      </c>
      <c r="H1026" s="125" t="s">
        <v>184</v>
      </c>
      <c r="I1026" s="123">
        <v>38000</v>
      </c>
      <c r="J1026" s="123">
        <v>38000</v>
      </c>
      <c r="K1026" s="125" t="s">
        <v>190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  <c r="X1026" s="151">
        <v>4.2</v>
      </c>
      <c r="Y1026" s="150">
        <v>475.27857142857147</v>
      </c>
    </row>
    <row r="1027" spans="1:25">
      <c r="A1027" s="125">
        <v>1028</v>
      </c>
      <c r="B1027" s="125">
        <v>1028</v>
      </c>
      <c r="C1027" s="125" t="s">
        <v>1600</v>
      </c>
      <c r="D1027" s="125" t="s">
        <v>192</v>
      </c>
      <c r="E1027" s="125" t="s">
        <v>192</v>
      </c>
      <c r="F1027" s="125" t="s">
        <v>373</v>
      </c>
      <c r="G1027" s="125" t="s">
        <v>374</v>
      </c>
      <c r="H1027" s="125" t="s">
        <v>204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  <c r="X1027" s="151">
        <v>4.2</v>
      </c>
      <c r="Y1027" s="150">
        <v>149.73095238095235</v>
      </c>
    </row>
    <row r="1028" spans="1:25">
      <c r="A1028" s="125">
        <v>1029</v>
      </c>
      <c r="B1028" s="125">
        <v>1029</v>
      </c>
      <c r="C1028" s="125" t="s">
        <v>1601</v>
      </c>
      <c r="D1028" s="125" t="s">
        <v>192</v>
      </c>
      <c r="E1028" s="125" t="s">
        <v>192</v>
      </c>
      <c r="F1028" s="125" t="s">
        <v>757</v>
      </c>
      <c r="G1028" s="125" t="s">
        <v>758</v>
      </c>
      <c r="H1028" s="125" t="s">
        <v>204</v>
      </c>
      <c r="I1028" s="123">
        <v>110000</v>
      </c>
      <c r="J1028" s="125" t="s">
        <v>190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  <c r="X1028" s="151">
        <v>4.2</v>
      </c>
      <c r="Y1028" s="150">
        <v>387.4452380952381</v>
      </c>
    </row>
    <row r="1029" spans="1:25">
      <c r="A1029" s="125">
        <v>1030</v>
      </c>
      <c r="B1029" s="125">
        <v>1030</v>
      </c>
      <c r="C1029" s="125" t="s">
        <v>1602</v>
      </c>
      <c r="D1029" s="125" t="s">
        <v>192</v>
      </c>
      <c r="E1029" s="125" t="s">
        <v>192</v>
      </c>
      <c r="F1029" s="125" t="s">
        <v>757</v>
      </c>
      <c r="G1029" s="125" t="s">
        <v>758</v>
      </c>
      <c r="H1029" s="125" t="s">
        <v>204</v>
      </c>
      <c r="I1029" s="123">
        <v>110000</v>
      </c>
      <c r="J1029" s="125" t="s">
        <v>190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  <c r="X1029" s="151">
        <v>25.200000000000003</v>
      </c>
      <c r="Y1029" s="150">
        <v>109.25873015873015</v>
      </c>
    </row>
    <row r="1030" spans="1:25">
      <c r="A1030" s="125">
        <v>1031</v>
      </c>
      <c r="B1030" s="125">
        <v>1031</v>
      </c>
      <c r="C1030" s="125" t="s">
        <v>1603</v>
      </c>
      <c r="D1030" s="125" t="s">
        <v>192</v>
      </c>
      <c r="E1030" s="125" t="s">
        <v>192</v>
      </c>
      <c r="F1030" s="125" t="s">
        <v>864</v>
      </c>
      <c r="G1030" s="125" t="s">
        <v>865</v>
      </c>
      <c r="H1030" s="125" t="s">
        <v>184</v>
      </c>
      <c r="I1030" s="123">
        <v>38000</v>
      </c>
      <c r="J1030" s="123">
        <v>38000</v>
      </c>
      <c r="K1030" s="125" t="s">
        <v>190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  <c r="X1030" s="151">
        <v>16.8</v>
      </c>
      <c r="Y1030" s="150">
        <v>140.93333333333334</v>
      </c>
    </row>
    <row r="1031" spans="1:25">
      <c r="A1031" s="125">
        <v>1032</v>
      </c>
      <c r="B1031" s="125">
        <v>1032</v>
      </c>
      <c r="C1031" s="125" t="s">
        <v>1604</v>
      </c>
      <c r="D1031" s="125" t="s">
        <v>192</v>
      </c>
      <c r="E1031" s="125" t="s">
        <v>192</v>
      </c>
      <c r="F1031" s="125" t="s">
        <v>1605</v>
      </c>
      <c r="G1031" s="125" t="s">
        <v>1606</v>
      </c>
      <c r="H1031" s="125" t="s">
        <v>204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  <c r="X1031" s="151">
        <v>21</v>
      </c>
      <c r="Y1031" s="150">
        <v>46.677142857142854</v>
      </c>
    </row>
    <row r="1032" spans="1:25">
      <c r="A1032" s="142">
        <v>1033</v>
      </c>
      <c r="B1032" s="142">
        <v>1033</v>
      </c>
      <c r="C1032" s="142" t="s">
        <v>1607</v>
      </c>
      <c r="D1032" s="125" t="s">
        <v>187</v>
      </c>
      <c r="E1032" s="125" t="s">
        <v>187</v>
      </c>
      <c r="F1032" s="142" t="s">
        <v>878</v>
      </c>
      <c r="G1032" s="142" t="s">
        <v>879</v>
      </c>
      <c r="H1032" s="142" t="s">
        <v>184</v>
      </c>
      <c r="I1032" s="143">
        <v>38000</v>
      </c>
      <c r="J1032" s="143">
        <v>38000</v>
      </c>
      <c r="K1032" s="142" t="s">
        <v>190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  <c r="X1032" s="151">
        <v>8.4</v>
      </c>
      <c r="Y1032" s="150">
        <v>193.72261904761905</v>
      </c>
    </row>
    <row r="1033" spans="1:25">
      <c r="A1033" s="125">
        <v>1034</v>
      </c>
      <c r="B1033" s="125">
        <v>1034</v>
      </c>
      <c r="C1033" s="125" t="s">
        <v>1608</v>
      </c>
      <c r="D1033" s="125" t="s">
        <v>187</v>
      </c>
      <c r="E1033" s="125" t="s">
        <v>187</v>
      </c>
      <c r="F1033" s="125" t="s">
        <v>878</v>
      </c>
      <c r="G1033" s="125" t="s">
        <v>879</v>
      </c>
      <c r="H1033" s="125" t="s">
        <v>184</v>
      </c>
      <c r="I1033" s="123">
        <v>38000</v>
      </c>
      <c r="J1033" s="123">
        <v>38000</v>
      </c>
      <c r="K1033" s="125" t="s">
        <v>190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  <c r="X1033" s="151">
        <v>176.4</v>
      </c>
      <c r="Y1033" s="150">
        <v>23.341269841269838</v>
      </c>
    </row>
    <row r="1034" spans="1:25">
      <c r="A1034" s="125">
        <v>1035</v>
      </c>
      <c r="B1034" s="125">
        <v>1035</v>
      </c>
      <c r="C1034" s="125" t="s">
        <v>1609</v>
      </c>
      <c r="D1034" s="125" t="s">
        <v>187</v>
      </c>
      <c r="E1034" s="125" t="s">
        <v>187</v>
      </c>
      <c r="F1034" s="125" t="s">
        <v>445</v>
      </c>
      <c r="G1034" s="125" t="s">
        <v>446</v>
      </c>
      <c r="H1034" s="125" t="s">
        <v>204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  <c r="X1034" s="151">
        <v>8.4</v>
      </c>
      <c r="Y1034" s="150">
        <v>83.230952380952374</v>
      </c>
    </row>
    <row r="1035" spans="1:25">
      <c r="A1035" s="142">
        <v>1036</v>
      </c>
      <c r="B1035" s="142">
        <v>1036</v>
      </c>
      <c r="C1035" s="142" t="s">
        <v>1610</v>
      </c>
      <c r="D1035" s="125" t="s">
        <v>187</v>
      </c>
      <c r="E1035" s="125" t="s">
        <v>187</v>
      </c>
      <c r="F1035" s="142" t="s">
        <v>445</v>
      </c>
      <c r="G1035" s="142" t="s">
        <v>446</v>
      </c>
      <c r="H1035" s="142" t="s">
        <v>204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  <c r="X1035" s="151">
        <v>12.600000000000001</v>
      </c>
      <c r="Y1035" s="150">
        <v>133.33095238095237</v>
      </c>
    </row>
    <row r="1036" spans="1:25">
      <c r="A1036" s="125">
        <v>1037</v>
      </c>
      <c r="B1036" s="125">
        <v>1037</v>
      </c>
      <c r="C1036" s="125" t="s">
        <v>1611</v>
      </c>
      <c r="D1036" s="125" t="s">
        <v>187</v>
      </c>
      <c r="E1036" s="125" t="s">
        <v>187</v>
      </c>
      <c r="F1036" s="125" t="s">
        <v>448</v>
      </c>
      <c r="G1036" s="125" t="s">
        <v>449</v>
      </c>
      <c r="H1036" s="125" t="s">
        <v>204</v>
      </c>
      <c r="I1036" s="123">
        <v>110000</v>
      </c>
      <c r="J1036" s="125" t="s">
        <v>190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  <c r="X1036" s="151">
        <v>210</v>
      </c>
      <c r="Y1036" s="150">
        <v>41.325523809523816</v>
      </c>
    </row>
    <row r="1037" spans="1:25">
      <c r="A1037" s="125">
        <v>1038</v>
      </c>
      <c r="B1037" s="125">
        <v>1038</v>
      </c>
      <c r="C1037" s="125" t="s">
        <v>1612</v>
      </c>
      <c r="D1037" s="125" t="s">
        <v>187</v>
      </c>
      <c r="E1037" s="125" t="s">
        <v>187</v>
      </c>
      <c r="F1037" s="125" t="s">
        <v>451</v>
      </c>
      <c r="G1037" s="125" t="s">
        <v>452</v>
      </c>
      <c r="H1037" s="125" t="s">
        <v>204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  <c r="X1037" s="151">
        <v>12.600000000000001</v>
      </c>
      <c r="Y1037" s="150">
        <v>145.87857142857141</v>
      </c>
    </row>
    <row r="1038" spans="1:25">
      <c r="A1038" s="142">
        <v>1039</v>
      </c>
      <c r="B1038" s="142">
        <v>1039</v>
      </c>
      <c r="C1038" s="142" t="s">
        <v>1613</v>
      </c>
      <c r="D1038" s="125" t="s">
        <v>187</v>
      </c>
      <c r="E1038" s="125" t="s">
        <v>187</v>
      </c>
      <c r="F1038" s="142" t="s">
        <v>448</v>
      </c>
      <c r="G1038" s="142" t="s">
        <v>449</v>
      </c>
      <c r="H1038" s="142" t="s">
        <v>204</v>
      </c>
      <c r="I1038" s="143">
        <v>110000</v>
      </c>
      <c r="J1038" s="142" t="s">
        <v>190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  <c r="X1038" s="151">
        <v>8.4</v>
      </c>
      <c r="Y1038" s="150">
        <v>193.72261904761905</v>
      </c>
    </row>
    <row r="1039" spans="1:25">
      <c r="A1039" s="125">
        <v>1040</v>
      </c>
      <c r="B1039" s="125">
        <v>1040</v>
      </c>
      <c r="C1039" s="125" t="s">
        <v>1614</v>
      </c>
      <c r="D1039" s="125" t="s">
        <v>187</v>
      </c>
      <c r="E1039" s="125" t="s">
        <v>187</v>
      </c>
      <c r="F1039" s="125" t="s">
        <v>317</v>
      </c>
      <c r="G1039" s="125" t="s">
        <v>318</v>
      </c>
      <c r="H1039" s="125" t="s">
        <v>184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  <c r="X1039" s="151">
        <v>239.39999999999998</v>
      </c>
      <c r="Y1039" s="150">
        <v>17.198830409356727</v>
      </c>
    </row>
    <row r="1040" spans="1:25">
      <c r="A1040" s="125">
        <v>1041</v>
      </c>
      <c r="B1040" s="125">
        <v>1041</v>
      </c>
      <c r="C1040" s="125" t="s">
        <v>1615</v>
      </c>
      <c r="D1040" s="125" t="s">
        <v>187</v>
      </c>
      <c r="E1040" s="125" t="s">
        <v>187</v>
      </c>
      <c r="F1040" s="125" t="s">
        <v>1616</v>
      </c>
      <c r="G1040" s="125" t="s">
        <v>1617</v>
      </c>
      <c r="H1040" s="125" t="s">
        <v>184</v>
      </c>
      <c r="I1040" s="123">
        <v>38000</v>
      </c>
      <c r="J1040" s="123">
        <v>38000</v>
      </c>
      <c r="K1040" s="125" t="s">
        <v>190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  <c r="X1040" s="151">
        <v>8.4</v>
      </c>
      <c r="Y1040" s="150">
        <v>74.865476190476173</v>
      </c>
    </row>
    <row r="1041" spans="1:25">
      <c r="A1041" s="125">
        <v>1042</v>
      </c>
      <c r="B1041" s="125">
        <v>1042</v>
      </c>
      <c r="C1041" s="125" t="s">
        <v>1618</v>
      </c>
      <c r="D1041" s="125" t="s">
        <v>187</v>
      </c>
      <c r="E1041" s="125" t="s">
        <v>187</v>
      </c>
      <c r="F1041" s="125" t="s">
        <v>1616</v>
      </c>
      <c r="G1041" s="125" t="s">
        <v>1617</v>
      </c>
      <c r="H1041" s="125" t="s">
        <v>184</v>
      </c>
      <c r="I1041" s="123">
        <v>38000</v>
      </c>
      <c r="J1041" s="123">
        <v>38000</v>
      </c>
      <c r="K1041" s="125" t="s">
        <v>190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  <c r="X1041" s="151">
        <v>8.4</v>
      </c>
      <c r="Y1041" s="150">
        <v>66.5</v>
      </c>
    </row>
    <row r="1042" spans="1:25">
      <c r="A1042" s="125">
        <v>1043</v>
      </c>
      <c r="B1042" s="125">
        <v>1043</v>
      </c>
      <c r="C1042" s="125" t="s">
        <v>1619</v>
      </c>
      <c r="D1042" s="125" t="s">
        <v>187</v>
      </c>
      <c r="E1042" s="125" t="s">
        <v>187</v>
      </c>
      <c r="F1042" s="125" t="s">
        <v>451</v>
      </c>
      <c r="G1042" s="125" t="s">
        <v>452</v>
      </c>
      <c r="H1042" s="125" t="s">
        <v>204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  <c r="X1042" s="151">
        <v>12.600000000000001</v>
      </c>
      <c r="Y1042" s="150">
        <v>66.641269841269832</v>
      </c>
    </row>
    <row r="1043" spans="1:25">
      <c r="A1043" s="125">
        <v>1044</v>
      </c>
      <c r="B1043" s="125">
        <v>1044</v>
      </c>
      <c r="C1043" s="125" t="s">
        <v>1620</v>
      </c>
      <c r="D1043" s="125" t="s">
        <v>187</v>
      </c>
      <c r="E1043" s="125" t="s">
        <v>187</v>
      </c>
      <c r="F1043" s="125" t="s">
        <v>317</v>
      </c>
      <c r="G1043" s="125" t="s">
        <v>318</v>
      </c>
      <c r="H1043" s="125" t="s">
        <v>184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  <c r="X1043" s="151">
        <v>8.4</v>
      </c>
      <c r="Y1043" s="150">
        <v>193.72261904761905</v>
      </c>
    </row>
    <row r="1044" spans="1:25">
      <c r="A1044" s="125">
        <v>1045</v>
      </c>
      <c r="B1044" s="125">
        <v>1045</v>
      </c>
      <c r="C1044" s="125" t="s">
        <v>1621</v>
      </c>
      <c r="D1044" s="125" t="s">
        <v>187</v>
      </c>
      <c r="E1044" s="125" t="s">
        <v>187</v>
      </c>
      <c r="F1044" s="125" t="s">
        <v>317</v>
      </c>
      <c r="G1044" s="125" t="s">
        <v>318</v>
      </c>
      <c r="H1044" s="125" t="s">
        <v>184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  <c r="X1044" s="151">
        <v>8.4</v>
      </c>
      <c r="Y1044" s="150">
        <v>83.230952380952374</v>
      </c>
    </row>
    <row r="1045" spans="1:25">
      <c r="A1045" s="125">
        <v>1046</v>
      </c>
      <c r="B1045" s="125">
        <v>1046</v>
      </c>
      <c r="C1045" s="125" t="s">
        <v>1622</v>
      </c>
      <c r="D1045" s="125" t="s">
        <v>187</v>
      </c>
      <c r="E1045" s="125" t="s">
        <v>187</v>
      </c>
      <c r="F1045" s="125" t="s">
        <v>1623</v>
      </c>
      <c r="G1045" s="125" t="s">
        <v>1624</v>
      </c>
      <c r="H1045" s="125" t="s">
        <v>204</v>
      </c>
      <c r="I1045" s="123">
        <v>110000</v>
      </c>
      <c r="J1045" s="125" t="s">
        <v>190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  <c r="X1045" s="151">
        <v>8.4</v>
      </c>
      <c r="Y1045" s="150">
        <v>91.596428571428561</v>
      </c>
    </row>
    <row r="1046" spans="1:25">
      <c r="A1046" s="125">
        <v>1047</v>
      </c>
      <c r="B1046" s="125">
        <v>1047</v>
      </c>
      <c r="C1046" s="125" t="s">
        <v>1625</v>
      </c>
      <c r="D1046" s="125" t="s">
        <v>187</v>
      </c>
      <c r="E1046" s="125" t="s">
        <v>187</v>
      </c>
      <c r="F1046" s="125" t="s">
        <v>896</v>
      </c>
      <c r="G1046" s="125" t="s">
        <v>897</v>
      </c>
      <c r="H1046" s="125" t="s">
        <v>204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  <c r="X1046" s="151">
        <v>4.2</v>
      </c>
      <c r="Y1046" s="150">
        <v>412.54047619047617</v>
      </c>
    </row>
    <row r="1047" spans="1:25">
      <c r="A1047" s="125">
        <v>1048</v>
      </c>
      <c r="B1047" s="125">
        <v>1048</v>
      </c>
      <c r="C1047" s="125" t="s">
        <v>1626</v>
      </c>
      <c r="D1047" s="125" t="s">
        <v>187</v>
      </c>
      <c r="E1047" s="125" t="s">
        <v>187</v>
      </c>
      <c r="F1047" s="125" t="s">
        <v>1616</v>
      </c>
      <c r="G1047" s="125" t="s">
        <v>1617</v>
      </c>
      <c r="H1047" s="125" t="s">
        <v>184</v>
      </c>
      <c r="I1047" s="123">
        <v>38000</v>
      </c>
      <c r="J1047" s="123">
        <v>38000</v>
      </c>
      <c r="K1047" s="125" t="s">
        <v>190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  <c r="X1047" s="151">
        <v>33.6</v>
      </c>
      <c r="Y1047" s="150">
        <v>84.640773809523793</v>
      </c>
    </row>
    <row r="1048" spans="1:25">
      <c r="A1048" s="142">
        <v>1049</v>
      </c>
      <c r="B1048" s="142">
        <v>1049</v>
      </c>
      <c r="C1048" s="142" t="s">
        <v>1627</v>
      </c>
      <c r="D1048" s="125" t="s">
        <v>187</v>
      </c>
      <c r="E1048" s="125" t="s">
        <v>187</v>
      </c>
      <c r="F1048" s="142" t="s">
        <v>307</v>
      </c>
      <c r="G1048" s="142" t="s">
        <v>308</v>
      </c>
      <c r="H1048" s="142" t="s">
        <v>184</v>
      </c>
      <c r="I1048" s="143">
        <v>38000</v>
      </c>
      <c r="J1048" s="143">
        <v>38000</v>
      </c>
      <c r="K1048" s="142" t="s">
        <v>190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  <c r="X1048" s="151">
        <v>8.4</v>
      </c>
      <c r="Y1048" s="150">
        <v>83.230952380952374</v>
      </c>
    </row>
    <row r="1049" spans="1:25">
      <c r="A1049" s="125">
        <v>1050</v>
      </c>
      <c r="B1049" s="125">
        <v>1050</v>
      </c>
      <c r="C1049" s="125" t="s">
        <v>1628</v>
      </c>
      <c r="D1049" s="125" t="s">
        <v>187</v>
      </c>
      <c r="E1049" s="125" t="s">
        <v>187</v>
      </c>
      <c r="F1049" s="125" t="s">
        <v>445</v>
      </c>
      <c r="G1049" s="125" t="s">
        <v>446</v>
      </c>
      <c r="H1049" s="125" t="s">
        <v>204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  <c r="X1049" s="151">
        <v>71.400000000000006</v>
      </c>
      <c r="Y1049" s="150">
        <v>33.531232492997191</v>
      </c>
    </row>
    <row r="1050" spans="1:25">
      <c r="A1050" s="125">
        <v>1051</v>
      </c>
      <c r="B1050" s="125">
        <v>1051</v>
      </c>
      <c r="C1050" s="125" t="s">
        <v>1629</v>
      </c>
      <c r="D1050" s="125" t="s">
        <v>187</v>
      </c>
      <c r="E1050" s="125" t="s">
        <v>187</v>
      </c>
      <c r="F1050" s="125" t="s">
        <v>445</v>
      </c>
      <c r="G1050" s="125" t="s">
        <v>446</v>
      </c>
      <c r="H1050" s="125" t="s">
        <v>204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  <c r="X1050" s="151">
        <v>121.80000000000001</v>
      </c>
      <c r="Y1050" s="150">
        <v>16.194663382594417</v>
      </c>
    </row>
    <row r="1051" spans="1:25">
      <c r="A1051" s="125">
        <v>1052</v>
      </c>
      <c r="B1051" s="125">
        <v>1052</v>
      </c>
      <c r="C1051" s="125" t="s">
        <v>1630</v>
      </c>
      <c r="D1051" s="125" t="s">
        <v>187</v>
      </c>
      <c r="E1051" s="125" t="s">
        <v>187</v>
      </c>
      <c r="F1051" s="125" t="s">
        <v>445</v>
      </c>
      <c r="G1051" s="125" t="s">
        <v>446</v>
      </c>
      <c r="H1051" s="125" t="s">
        <v>204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  <c r="X1051" s="151">
        <v>4.2</v>
      </c>
      <c r="Y1051" s="150">
        <v>437.63571428571424</v>
      </c>
    </row>
    <row r="1052" spans="1:25">
      <c r="A1052" s="125">
        <v>1053</v>
      </c>
      <c r="B1052" s="125">
        <v>1053</v>
      </c>
      <c r="C1052" s="125" t="s">
        <v>1631</v>
      </c>
      <c r="D1052" s="125" t="s">
        <v>239</v>
      </c>
      <c r="E1052" s="125" t="s">
        <v>239</v>
      </c>
      <c r="F1052" s="125" t="s">
        <v>529</v>
      </c>
      <c r="G1052" s="125" t="s">
        <v>530</v>
      </c>
      <c r="H1052" s="125" t="s">
        <v>184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  <c r="X1052" s="151">
        <v>4.2</v>
      </c>
      <c r="Y1052" s="150">
        <v>475.27857142857147</v>
      </c>
    </row>
    <row r="1053" spans="1:25">
      <c r="A1053" s="125">
        <v>1054</v>
      </c>
      <c r="B1053" s="125">
        <v>1054</v>
      </c>
      <c r="C1053" s="125" t="s">
        <v>1632</v>
      </c>
      <c r="D1053" s="125" t="s">
        <v>181</v>
      </c>
      <c r="E1053" s="125" t="s">
        <v>181</v>
      </c>
      <c r="F1053" s="125" t="s">
        <v>182</v>
      </c>
      <c r="G1053" s="125" t="s">
        <v>183</v>
      </c>
      <c r="H1053" s="125" t="s">
        <v>184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  <c r="X1053" s="151">
        <v>4.2</v>
      </c>
      <c r="Y1053" s="150">
        <v>166.46190476190475</v>
      </c>
    </row>
    <row r="1054" spans="1:25">
      <c r="A1054" s="125">
        <v>1055</v>
      </c>
      <c r="B1054" s="125">
        <v>1055</v>
      </c>
      <c r="C1054" s="125" t="s">
        <v>1633</v>
      </c>
      <c r="D1054" s="125" t="s">
        <v>220</v>
      </c>
      <c r="E1054" s="125" t="s">
        <v>220</v>
      </c>
      <c r="F1054" s="125" t="s">
        <v>768</v>
      </c>
      <c r="G1054" s="125" t="s">
        <v>769</v>
      </c>
      <c r="H1054" s="125" t="s">
        <v>204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  <c r="X1054" s="151">
        <v>8.4</v>
      </c>
      <c r="Y1054" s="150">
        <v>83.230952380952374</v>
      </c>
    </row>
    <row r="1055" spans="1:25">
      <c r="A1055" s="125">
        <v>1056</v>
      </c>
      <c r="B1055" s="125">
        <v>1056</v>
      </c>
      <c r="C1055" s="125" t="s">
        <v>1634</v>
      </c>
      <c r="D1055" s="125" t="s">
        <v>455</v>
      </c>
      <c r="E1055" s="125" t="s">
        <v>455</v>
      </c>
      <c r="F1055" s="125" t="s">
        <v>1635</v>
      </c>
      <c r="G1055" s="125" t="s">
        <v>1636</v>
      </c>
      <c r="H1055" s="125" t="s">
        <v>184</v>
      </c>
      <c r="I1055" s="123">
        <v>38000</v>
      </c>
      <c r="J1055" s="123">
        <v>38000</v>
      </c>
      <c r="K1055" s="125" t="s">
        <v>190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  <c r="X1055" s="151">
        <v>4.2</v>
      </c>
      <c r="Y1055" s="150">
        <v>437.63571428571424</v>
      </c>
    </row>
    <row r="1056" spans="1:25">
      <c r="A1056" s="142">
        <v>1057</v>
      </c>
      <c r="B1056" s="142">
        <v>1057</v>
      </c>
      <c r="C1056" s="142" t="s">
        <v>1637</v>
      </c>
      <c r="D1056" s="125" t="s">
        <v>415</v>
      </c>
      <c r="E1056" s="125" t="s">
        <v>455</v>
      </c>
      <c r="F1056" s="142" t="s">
        <v>456</v>
      </c>
      <c r="G1056" s="142" t="s">
        <v>457</v>
      </c>
      <c r="H1056" s="142" t="s">
        <v>184</v>
      </c>
      <c r="I1056" s="143">
        <v>38000</v>
      </c>
      <c r="J1056" s="143">
        <v>38000</v>
      </c>
      <c r="K1056" s="142" t="s">
        <v>190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  <c r="X1056" s="151">
        <v>12.600000000000001</v>
      </c>
      <c r="Y1056" s="150">
        <v>116.63095238095237</v>
      </c>
    </row>
    <row r="1057" spans="1:25">
      <c r="A1057" s="142">
        <v>1058</v>
      </c>
      <c r="B1057" s="142">
        <v>1058</v>
      </c>
      <c r="C1057" s="142" t="s">
        <v>1638</v>
      </c>
      <c r="D1057" s="125" t="s">
        <v>415</v>
      </c>
      <c r="E1057" s="125" t="s">
        <v>455</v>
      </c>
      <c r="F1057" s="142" t="s">
        <v>774</v>
      </c>
      <c r="G1057" s="142" t="s">
        <v>775</v>
      </c>
      <c r="H1057" s="142" t="s">
        <v>184</v>
      </c>
      <c r="I1057" s="143">
        <v>38000</v>
      </c>
      <c r="J1057" s="142" t="s">
        <v>190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  <c r="X1057" s="151">
        <v>147</v>
      </c>
      <c r="Y1057" s="150">
        <v>29.518231292517008</v>
      </c>
    </row>
    <row r="1058" spans="1:25">
      <c r="A1058" s="142">
        <v>1059</v>
      </c>
      <c r="B1058" s="142">
        <v>1059</v>
      </c>
      <c r="C1058" s="142" t="s">
        <v>1639</v>
      </c>
      <c r="D1058" s="125" t="s">
        <v>455</v>
      </c>
      <c r="E1058" s="125" t="s">
        <v>455</v>
      </c>
      <c r="F1058" s="142" t="s">
        <v>459</v>
      </c>
      <c r="G1058" s="142" t="s">
        <v>460</v>
      </c>
      <c r="H1058" s="142" t="s">
        <v>184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  <c r="X1058" s="151">
        <v>134.4</v>
      </c>
      <c r="Y1058" s="150">
        <v>35.113541666666663</v>
      </c>
    </row>
    <row r="1059" spans="1:25">
      <c r="A1059" s="142">
        <v>1060</v>
      </c>
      <c r="B1059" s="142">
        <v>1060</v>
      </c>
      <c r="C1059" s="142" t="s">
        <v>1640</v>
      </c>
      <c r="D1059" s="125" t="s">
        <v>455</v>
      </c>
      <c r="E1059" s="125" t="s">
        <v>455</v>
      </c>
      <c r="F1059" s="142" t="s">
        <v>777</v>
      </c>
      <c r="G1059" s="142" t="s">
        <v>778</v>
      </c>
      <c r="H1059" s="142" t="s">
        <v>184</v>
      </c>
      <c r="I1059" s="143">
        <v>38000</v>
      </c>
      <c r="J1059" s="143">
        <v>38000</v>
      </c>
      <c r="K1059" s="142" t="s">
        <v>190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  <c r="X1059" s="151">
        <v>252</v>
      </c>
      <c r="Y1059" s="150">
        <v>37.454444444444441</v>
      </c>
    </row>
    <row r="1060" spans="1:25">
      <c r="A1060" s="125">
        <v>1061</v>
      </c>
      <c r="B1060" s="125">
        <v>1061</v>
      </c>
      <c r="C1060" s="125" t="s">
        <v>1641</v>
      </c>
      <c r="D1060" s="125" t="s">
        <v>455</v>
      </c>
      <c r="E1060" s="125" t="s">
        <v>455</v>
      </c>
      <c r="F1060" s="125" t="s">
        <v>462</v>
      </c>
      <c r="G1060" s="125" t="s">
        <v>463</v>
      </c>
      <c r="H1060" s="125" t="s">
        <v>204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  <c r="X1060" s="151">
        <v>84</v>
      </c>
      <c r="Y1060" s="150">
        <v>38.540119047619044</v>
      </c>
    </row>
    <row r="1061" spans="1:25">
      <c r="A1061" s="125">
        <v>1062</v>
      </c>
      <c r="B1061" s="125">
        <v>1062</v>
      </c>
      <c r="C1061" s="125" t="s">
        <v>1642</v>
      </c>
      <c r="D1061" s="125" t="s">
        <v>455</v>
      </c>
      <c r="E1061" s="125" t="s">
        <v>455</v>
      </c>
      <c r="F1061" s="125" t="s">
        <v>1135</v>
      </c>
      <c r="G1061" s="125" t="s">
        <v>1136</v>
      </c>
      <c r="H1061" s="125" t="s">
        <v>184</v>
      </c>
      <c r="I1061" s="123">
        <v>38000</v>
      </c>
      <c r="J1061" s="123">
        <v>38000</v>
      </c>
      <c r="K1061" s="125" t="s">
        <v>190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  <c r="X1061" s="151">
        <v>16.8</v>
      </c>
      <c r="Y1061" s="150">
        <v>132.56785714285712</v>
      </c>
    </row>
    <row r="1062" spans="1:25">
      <c r="A1062" s="125">
        <v>1063</v>
      </c>
      <c r="B1062" s="125">
        <v>1063</v>
      </c>
      <c r="C1062" s="125" t="s">
        <v>1643</v>
      </c>
      <c r="D1062" s="125" t="s">
        <v>455</v>
      </c>
      <c r="E1062" s="125" t="s">
        <v>455</v>
      </c>
      <c r="F1062" s="125" t="s">
        <v>462</v>
      </c>
      <c r="G1062" s="125" t="s">
        <v>463</v>
      </c>
      <c r="H1062" s="125" t="s">
        <v>204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  <c r="X1062" s="151">
        <v>8.4</v>
      </c>
      <c r="Y1062" s="150">
        <v>83.230952380952374</v>
      </c>
    </row>
    <row r="1063" spans="1:25">
      <c r="A1063" s="125">
        <v>1064</v>
      </c>
      <c r="B1063" s="125">
        <v>1064</v>
      </c>
      <c r="C1063" s="125" t="s">
        <v>1644</v>
      </c>
      <c r="D1063" s="125" t="s">
        <v>220</v>
      </c>
      <c r="E1063" s="125" t="s">
        <v>780</v>
      </c>
      <c r="F1063" s="125" t="s">
        <v>781</v>
      </c>
      <c r="G1063" s="125" t="s">
        <v>782</v>
      </c>
      <c r="H1063" s="125" t="s">
        <v>184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  <c r="X1063" s="151">
        <v>16.8</v>
      </c>
      <c r="Y1063" s="150">
        <v>120.01964285714286</v>
      </c>
    </row>
    <row r="1064" spans="1:25">
      <c r="A1064" s="142">
        <v>1065</v>
      </c>
      <c r="B1064" s="142">
        <v>1065</v>
      </c>
      <c r="C1064" s="142" t="s">
        <v>1645</v>
      </c>
      <c r="D1064" s="125" t="s">
        <v>780</v>
      </c>
      <c r="E1064" s="125" t="s">
        <v>780</v>
      </c>
      <c r="F1064" s="142" t="s">
        <v>781</v>
      </c>
      <c r="G1064" s="142" t="s">
        <v>782</v>
      </c>
      <c r="H1064" s="142" t="s">
        <v>184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  <c r="X1064" s="151">
        <v>33.6</v>
      </c>
      <c r="Y1064" s="150">
        <v>20.284821428571426</v>
      </c>
    </row>
    <row r="1065" spans="1:25">
      <c r="A1065" s="125">
        <v>1066</v>
      </c>
      <c r="B1065" s="125">
        <v>1066</v>
      </c>
      <c r="C1065" s="125" t="s">
        <v>1646</v>
      </c>
      <c r="D1065" s="125" t="s">
        <v>780</v>
      </c>
      <c r="E1065" s="125" t="s">
        <v>780</v>
      </c>
      <c r="F1065" s="125" t="s">
        <v>465</v>
      </c>
      <c r="G1065" s="125" t="s">
        <v>466</v>
      </c>
      <c r="H1065" s="125" t="s">
        <v>184</v>
      </c>
      <c r="I1065" s="123">
        <v>38000</v>
      </c>
      <c r="J1065" s="123">
        <v>38000</v>
      </c>
      <c r="K1065" s="125" t="s">
        <v>190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  <c r="X1065" s="151">
        <v>50.400000000000006</v>
      </c>
      <c r="Y1065" s="150">
        <v>34.954365079365068</v>
      </c>
    </row>
    <row r="1066" spans="1:25">
      <c r="A1066" s="142">
        <v>1067</v>
      </c>
      <c r="B1066" s="142">
        <v>1067</v>
      </c>
      <c r="C1066" s="142" t="s">
        <v>1647</v>
      </c>
      <c r="D1066" s="125" t="s">
        <v>415</v>
      </c>
      <c r="E1066" s="125" t="s">
        <v>780</v>
      </c>
      <c r="F1066" s="142" t="s">
        <v>471</v>
      </c>
      <c r="G1066" s="142" t="s">
        <v>472</v>
      </c>
      <c r="H1066" s="142" t="s">
        <v>184</v>
      </c>
      <c r="I1066" s="143">
        <v>38000</v>
      </c>
      <c r="J1066" s="143">
        <v>38000</v>
      </c>
      <c r="K1066" s="142" t="s">
        <v>190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  <c r="X1066" s="151">
        <v>8.4</v>
      </c>
      <c r="Y1066" s="150">
        <v>164.26190476190479</v>
      </c>
    </row>
    <row r="1067" spans="1:25">
      <c r="A1067" s="142">
        <v>1068</v>
      </c>
      <c r="B1067" s="142">
        <v>1068</v>
      </c>
      <c r="C1067" s="142" t="s">
        <v>1648</v>
      </c>
      <c r="D1067" s="125" t="s">
        <v>220</v>
      </c>
      <c r="E1067" s="125" t="s">
        <v>220</v>
      </c>
      <c r="F1067" s="142" t="s">
        <v>1649</v>
      </c>
      <c r="G1067" s="142" t="s">
        <v>1650</v>
      </c>
      <c r="H1067" s="142" t="s">
        <v>184</v>
      </c>
      <c r="I1067" s="143">
        <v>38000</v>
      </c>
      <c r="J1067" s="143">
        <v>38000</v>
      </c>
      <c r="K1067" s="142" t="s">
        <v>190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  <c r="X1067" s="151">
        <v>323.40000000000003</v>
      </c>
      <c r="Y1067" s="150">
        <v>30.074829931972783</v>
      </c>
    </row>
    <row r="1068" spans="1:25">
      <c r="A1068" s="142">
        <v>1069</v>
      </c>
      <c r="B1068" s="142">
        <v>1069</v>
      </c>
      <c r="C1068" s="142" t="s">
        <v>1651</v>
      </c>
      <c r="D1068" s="125" t="s">
        <v>385</v>
      </c>
      <c r="E1068" s="125" t="s">
        <v>389</v>
      </c>
      <c r="F1068" s="142" t="s">
        <v>474</v>
      </c>
      <c r="G1068" s="142" t="s">
        <v>475</v>
      </c>
      <c r="H1068" s="142" t="s">
        <v>184</v>
      </c>
      <c r="I1068" s="143">
        <v>38000</v>
      </c>
      <c r="J1068" s="143">
        <v>38000</v>
      </c>
      <c r="K1068" s="142" t="s">
        <v>190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  <c r="X1068" s="151">
        <v>75.600000000000009</v>
      </c>
      <c r="Y1068" s="150">
        <v>28.87989417989418</v>
      </c>
    </row>
    <row r="1069" spans="1:25">
      <c r="A1069" s="125">
        <v>1070</v>
      </c>
      <c r="B1069" s="125">
        <v>1070</v>
      </c>
      <c r="C1069" s="125" t="s">
        <v>1652</v>
      </c>
      <c r="D1069" s="125" t="s">
        <v>415</v>
      </c>
      <c r="E1069" s="125" t="s">
        <v>415</v>
      </c>
      <c r="F1069" s="125" t="s">
        <v>416</v>
      </c>
      <c r="G1069" s="125" t="s">
        <v>417</v>
      </c>
      <c r="H1069" s="125" t="s">
        <v>184</v>
      </c>
      <c r="I1069" s="123">
        <v>38000</v>
      </c>
      <c r="J1069" s="123">
        <v>38000</v>
      </c>
      <c r="K1069" s="125" t="s">
        <v>190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  <c r="X1069" s="151">
        <v>79.8</v>
      </c>
      <c r="Y1069" s="150">
        <v>40.568546365914791</v>
      </c>
    </row>
    <row r="1070" spans="1:25">
      <c r="A1070" s="125">
        <v>1071</v>
      </c>
      <c r="B1070" s="125">
        <v>1071</v>
      </c>
      <c r="C1070" s="125" t="s">
        <v>1653</v>
      </c>
      <c r="D1070" s="125" t="s">
        <v>220</v>
      </c>
      <c r="E1070" s="125" t="s">
        <v>220</v>
      </c>
      <c r="F1070" s="125" t="s">
        <v>930</v>
      </c>
      <c r="G1070" s="125" t="s">
        <v>931</v>
      </c>
      <c r="H1070" s="125" t="s">
        <v>184</v>
      </c>
      <c r="I1070" s="123">
        <v>38000</v>
      </c>
      <c r="J1070" s="123">
        <v>38000</v>
      </c>
      <c r="K1070" s="125" t="s">
        <v>190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  <c r="X1070" s="151">
        <v>12.600000000000001</v>
      </c>
      <c r="Y1070" s="150">
        <v>112.44841269841268</v>
      </c>
    </row>
    <row r="1071" spans="1:25">
      <c r="A1071" s="125">
        <v>1072</v>
      </c>
      <c r="B1071" s="125">
        <v>1072</v>
      </c>
      <c r="C1071" s="125" t="s">
        <v>1654</v>
      </c>
      <c r="D1071" s="125" t="s">
        <v>494</v>
      </c>
      <c r="E1071" s="125" t="s">
        <v>494</v>
      </c>
      <c r="F1071" s="125" t="s">
        <v>1145</v>
      </c>
      <c r="G1071" s="125" t="s">
        <v>1146</v>
      </c>
      <c r="H1071" s="125" t="s">
        <v>184</v>
      </c>
      <c r="I1071" s="123">
        <v>38000</v>
      </c>
      <c r="J1071" s="123">
        <v>38000</v>
      </c>
      <c r="K1071" s="125" t="s">
        <v>190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  <c r="X1071" s="151">
        <v>8.4</v>
      </c>
      <c r="Y1071" s="150">
        <v>170.53571428571428</v>
      </c>
    </row>
    <row r="1072" spans="1:25">
      <c r="A1072" s="142">
        <v>1073</v>
      </c>
      <c r="B1072" s="142">
        <v>1073</v>
      </c>
      <c r="C1072" s="142" t="s">
        <v>1655</v>
      </c>
      <c r="D1072" s="125" t="s">
        <v>220</v>
      </c>
      <c r="E1072" s="125" t="s">
        <v>220</v>
      </c>
      <c r="F1072" s="142" t="s">
        <v>503</v>
      </c>
      <c r="G1072" s="142" t="s">
        <v>504</v>
      </c>
      <c r="H1072" s="142" t="s">
        <v>184</v>
      </c>
      <c r="I1072" s="143">
        <v>38000</v>
      </c>
      <c r="J1072" s="142" t="s">
        <v>190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  <c r="X1072" s="151">
        <v>8.4</v>
      </c>
      <c r="Y1072" s="150">
        <v>170.53571428571428</v>
      </c>
    </row>
    <row r="1073" spans="1:25">
      <c r="A1073" s="125">
        <v>1074</v>
      </c>
      <c r="B1073" s="125">
        <v>1074</v>
      </c>
      <c r="C1073" s="125" t="s">
        <v>1656</v>
      </c>
      <c r="D1073" s="125" t="s">
        <v>181</v>
      </c>
      <c r="E1073" s="125" t="s">
        <v>181</v>
      </c>
      <c r="F1073" s="125" t="s">
        <v>1018</v>
      </c>
      <c r="G1073" s="125" t="s">
        <v>1019</v>
      </c>
      <c r="H1073" s="125" t="s">
        <v>184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  <c r="X1073" s="151">
        <v>63</v>
      </c>
      <c r="Y1073" s="150">
        <v>41.348253968253971</v>
      </c>
    </row>
    <row r="1074" spans="1:25">
      <c r="A1074" s="125">
        <v>1075</v>
      </c>
      <c r="B1074" s="125">
        <v>1075</v>
      </c>
      <c r="C1074" s="125" t="s">
        <v>1657</v>
      </c>
      <c r="D1074" s="125" t="s">
        <v>181</v>
      </c>
      <c r="E1074" s="125" t="s">
        <v>181</v>
      </c>
      <c r="F1074" s="125" t="s">
        <v>1018</v>
      </c>
      <c r="G1074" s="125" t="s">
        <v>1019</v>
      </c>
      <c r="H1074" s="125" t="s">
        <v>184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  <c r="X1074" s="151">
        <v>4.2</v>
      </c>
      <c r="Y1074" s="150">
        <v>216.6547619047619</v>
      </c>
    </row>
    <row r="1075" spans="1:25">
      <c r="A1075" s="125">
        <v>1076</v>
      </c>
      <c r="B1075" s="125">
        <v>1076</v>
      </c>
      <c r="C1075" s="125" t="s">
        <v>1658</v>
      </c>
      <c r="D1075" s="125" t="s">
        <v>415</v>
      </c>
      <c r="E1075" s="125" t="s">
        <v>415</v>
      </c>
      <c r="F1075" s="125" t="s">
        <v>1659</v>
      </c>
      <c r="G1075" s="125" t="s">
        <v>1660</v>
      </c>
      <c r="H1075" s="125" t="s">
        <v>204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  <c r="X1075" s="151">
        <v>4.2</v>
      </c>
      <c r="Y1075" s="150">
        <v>199.92380952380952</v>
      </c>
    </row>
    <row r="1076" spans="1:25">
      <c r="A1076" s="125">
        <v>1077</v>
      </c>
      <c r="B1076" s="125">
        <v>1077</v>
      </c>
      <c r="C1076" s="125" t="s">
        <v>1661</v>
      </c>
      <c r="D1076" s="125" t="s">
        <v>212</v>
      </c>
      <c r="E1076" s="125" t="s">
        <v>212</v>
      </c>
      <c r="F1076" s="125" t="s">
        <v>224</v>
      </c>
      <c r="G1076" s="125" t="s">
        <v>225</v>
      </c>
      <c r="H1076" s="125" t="s">
        <v>204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  <c r="X1076" s="151">
        <v>79.8</v>
      </c>
      <c r="Y1076" s="150">
        <v>35.285087719298247</v>
      </c>
    </row>
    <row r="1077" spans="1:25">
      <c r="A1077" s="142">
        <v>1078</v>
      </c>
      <c r="B1077" s="142">
        <v>1078</v>
      </c>
      <c r="C1077" s="142" t="s">
        <v>1662</v>
      </c>
      <c r="D1077" s="125" t="s">
        <v>202</v>
      </c>
      <c r="E1077" s="125" t="s">
        <v>202</v>
      </c>
      <c r="F1077" s="142" t="s">
        <v>304</v>
      </c>
      <c r="G1077" s="142" t="s">
        <v>305</v>
      </c>
      <c r="H1077" s="142" t="s">
        <v>184</v>
      </c>
      <c r="I1077" s="143">
        <v>38000</v>
      </c>
      <c r="J1077" s="143">
        <v>38000</v>
      </c>
      <c r="K1077" s="142" t="s">
        <v>190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  <c r="X1077" s="151">
        <v>4.2</v>
      </c>
      <c r="Y1077" s="150">
        <v>412.54047619047617</v>
      </c>
    </row>
    <row r="1078" spans="1:25">
      <c r="A1078" s="125">
        <v>1079</v>
      </c>
      <c r="B1078" s="125">
        <v>1079</v>
      </c>
      <c r="C1078" s="125" t="s">
        <v>1663</v>
      </c>
      <c r="D1078" s="125" t="s">
        <v>202</v>
      </c>
      <c r="E1078" s="125" t="s">
        <v>202</v>
      </c>
      <c r="F1078" s="125" t="s">
        <v>304</v>
      </c>
      <c r="G1078" s="125" t="s">
        <v>305</v>
      </c>
      <c r="H1078" s="125" t="s">
        <v>184</v>
      </c>
      <c r="I1078" s="123">
        <v>38000</v>
      </c>
      <c r="J1078" s="123">
        <v>38000</v>
      </c>
      <c r="K1078" s="125" t="s">
        <v>190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  <c r="X1078" s="151">
        <v>58.800000000000011</v>
      </c>
      <c r="Y1078" s="150">
        <v>80.153741496598627</v>
      </c>
    </row>
    <row r="1079" spans="1:25">
      <c r="A1079" s="125">
        <v>1080</v>
      </c>
      <c r="B1079" s="125">
        <v>1080</v>
      </c>
      <c r="C1079" s="125" t="s">
        <v>1664</v>
      </c>
      <c r="D1079" s="125" t="s">
        <v>220</v>
      </c>
      <c r="E1079" s="125" t="s">
        <v>220</v>
      </c>
      <c r="F1079" s="125" t="s">
        <v>718</v>
      </c>
      <c r="G1079" s="125" t="s">
        <v>719</v>
      </c>
      <c r="H1079" s="125" t="s">
        <v>204</v>
      </c>
      <c r="I1079" s="123">
        <v>110000</v>
      </c>
      <c r="J1079" s="125" t="s">
        <v>190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  <c r="X1079" s="151">
        <v>25.200000000000003</v>
      </c>
      <c r="Y1079" s="150">
        <v>70.201190476190476</v>
      </c>
    </row>
    <row r="1080" spans="1:25">
      <c r="A1080" s="125">
        <v>1081</v>
      </c>
      <c r="B1080" s="125">
        <v>1081</v>
      </c>
      <c r="C1080" s="125" t="s">
        <v>1665</v>
      </c>
      <c r="D1080" s="125" t="s">
        <v>220</v>
      </c>
      <c r="E1080" s="125" t="s">
        <v>220</v>
      </c>
      <c r="F1080" s="125" t="s">
        <v>1666</v>
      </c>
      <c r="G1080" s="125" t="s">
        <v>1667</v>
      </c>
      <c r="H1080" s="125" t="s">
        <v>184</v>
      </c>
      <c r="I1080" s="123">
        <v>38000</v>
      </c>
      <c r="J1080" s="123">
        <v>38000</v>
      </c>
      <c r="K1080" s="125" t="s">
        <v>190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  <c r="X1080" s="151">
        <v>8.4</v>
      </c>
      <c r="Y1080" s="150">
        <v>237.63928571428573</v>
      </c>
    </row>
    <row r="1081" spans="1:25">
      <c r="A1081" s="125">
        <v>1082</v>
      </c>
      <c r="B1081" s="125">
        <v>1082</v>
      </c>
      <c r="C1081" s="125" t="s">
        <v>1668</v>
      </c>
      <c r="D1081" s="125" t="s">
        <v>494</v>
      </c>
      <c r="E1081" s="125" t="s">
        <v>494</v>
      </c>
      <c r="F1081" s="125" t="s">
        <v>1669</v>
      </c>
      <c r="G1081" s="125" t="s">
        <v>1670</v>
      </c>
      <c r="H1081" s="125" t="s">
        <v>184</v>
      </c>
      <c r="I1081" s="123">
        <v>38000</v>
      </c>
      <c r="J1081" s="123">
        <v>38000</v>
      </c>
      <c r="K1081" s="125" t="s">
        <v>190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  <c r="X1081" s="151">
        <v>4.2</v>
      </c>
      <c r="Y1081" s="150">
        <v>367.91428571428571</v>
      </c>
    </row>
    <row r="1082" spans="1:25">
      <c r="A1082" s="125">
        <v>1083</v>
      </c>
      <c r="B1082" s="125">
        <v>1083</v>
      </c>
      <c r="C1082" s="125" t="s">
        <v>1671</v>
      </c>
      <c r="D1082" s="125" t="s">
        <v>212</v>
      </c>
      <c r="E1082" s="125" t="s">
        <v>212</v>
      </c>
      <c r="F1082" s="125" t="s">
        <v>710</v>
      </c>
      <c r="G1082" s="125" t="s">
        <v>711</v>
      </c>
      <c r="H1082" s="125" t="s">
        <v>184</v>
      </c>
      <c r="I1082" s="123">
        <v>38000</v>
      </c>
      <c r="J1082" s="125" t="s">
        <v>190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  <c r="X1082" s="151">
        <v>16.8</v>
      </c>
      <c r="Y1082" s="150">
        <v>62.529166666666661</v>
      </c>
    </row>
    <row r="1083" spans="1:25">
      <c r="A1083" s="125">
        <v>1084</v>
      </c>
      <c r="B1083" s="125">
        <v>1084</v>
      </c>
      <c r="C1083" s="125" t="s">
        <v>1672</v>
      </c>
      <c r="D1083" s="125" t="s">
        <v>220</v>
      </c>
      <c r="E1083" s="125" t="s">
        <v>220</v>
      </c>
      <c r="F1083" s="125" t="s">
        <v>230</v>
      </c>
      <c r="G1083" s="125" t="s">
        <v>231</v>
      </c>
      <c r="H1083" s="125" t="s">
        <v>184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  <c r="X1083" s="151">
        <v>12.600000000000001</v>
      </c>
      <c r="Y1083" s="150">
        <v>61.06428571428571</v>
      </c>
    </row>
    <row r="1084" spans="1:25">
      <c r="A1084" s="125">
        <v>1085</v>
      </c>
      <c r="B1084" s="125">
        <v>1085</v>
      </c>
      <c r="C1084" s="125" t="s">
        <v>1673</v>
      </c>
      <c r="D1084" s="125" t="s">
        <v>220</v>
      </c>
      <c r="E1084" s="125" t="s">
        <v>220</v>
      </c>
      <c r="F1084" s="125" t="s">
        <v>230</v>
      </c>
      <c r="G1084" s="125" t="s">
        <v>231</v>
      </c>
      <c r="H1084" s="125" t="s">
        <v>184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  <c r="X1084" s="151">
        <v>8.4</v>
      </c>
      <c r="Y1084" s="150">
        <v>74.865476190476173</v>
      </c>
    </row>
    <row r="1085" spans="1:25">
      <c r="A1085" s="125">
        <v>1086</v>
      </c>
      <c r="B1085" s="125">
        <v>1086</v>
      </c>
      <c r="C1085" s="125" t="s">
        <v>1674</v>
      </c>
      <c r="D1085" s="125" t="s">
        <v>202</v>
      </c>
      <c r="E1085" s="125" t="s">
        <v>202</v>
      </c>
      <c r="F1085" s="125" t="s">
        <v>491</v>
      </c>
      <c r="G1085" s="125" t="s">
        <v>492</v>
      </c>
      <c r="H1085" s="125" t="s">
        <v>184</v>
      </c>
      <c r="I1085" s="123">
        <v>38000</v>
      </c>
      <c r="J1085" s="123">
        <v>38000</v>
      </c>
      <c r="K1085" s="125" t="s">
        <v>190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  <c r="X1085" s="151">
        <v>4.2</v>
      </c>
      <c r="Y1085" s="150">
        <v>183.19285714285712</v>
      </c>
    </row>
    <row r="1086" spans="1:25">
      <c r="A1086" s="125">
        <v>1087</v>
      </c>
      <c r="B1086" s="125">
        <v>1087</v>
      </c>
      <c r="C1086" s="125" t="s">
        <v>1675</v>
      </c>
      <c r="D1086" s="125" t="s">
        <v>187</v>
      </c>
      <c r="E1086" s="125" t="s">
        <v>187</v>
      </c>
      <c r="F1086" s="125" t="s">
        <v>1676</v>
      </c>
      <c r="G1086" s="125" t="s">
        <v>1677</v>
      </c>
      <c r="H1086" s="125" t="s">
        <v>184</v>
      </c>
      <c r="I1086" s="123">
        <v>38000</v>
      </c>
      <c r="J1086" s="123">
        <v>38000</v>
      </c>
      <c r="K1086" s="125" t="s">
        <v>190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  <c r="X1086" s="151">
        <v>8.4</v>
      </c>
      <c r="Y1086" s="150">
        <v>201.9047619047619</v>
      </c>
    </row>
    <row r="1087" spans="1:25">
      <c r="A1087" s="125">
        <v>1088</v>
      </c>
      <c r="B1087" s="125">
        <v>1088</v>
      </c>
      <c r="C1087" s="125" t="s">
        <v>1678</v>
      </c>
      <c r="D1087" s="125" t="s">
        <v>181</v>
      </c>
      <c r="E1087" s="125" t="s">
        <v>181</v>
      </c>
      <c r="F1087" s="125" t="s">
        <v>933</v>
      </c>
      <c r="G1087" s="125" t="s">
        <v>934</v>
      </c>
      <c r="H1087" s="125" t="s">
        <v>204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  <c r="X1087" s="151">
        <v>4.2</v>
      </c>
      <c r="Y1087" s="150">
        <v>199.92380952380952</v>
      </c>
    </row>
    <row r="1088" spans="1:25">
      <c r="A1088" s="125">
        <v>1089</v>
      </c>
      <c r="B1088" s="125">
        <v>1089</v>
      </c>
      <c r="C1088" s="125" t="s">
        <v>1679</v>
      </c>
      <c r="D1088" s="125" t="s">
        <v>389</v>
      </c>
      <c r="E1088" s="125" t="s">
        <v>389</v>
      </c>
      <c r="F1088" s="125" t="s">
        <v>481</v>
      </c>
      <c r="G1088" s="125" t="s">
        <v>482</v>
      </c>
      <c r="H1088" s="125" t="s">
        <v>184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  <c r="X1088" s="151">
        <v>8.4</v>
      </c>
      <c r="Y1088" s="150">
        <v>206.27023809523808</v>
      </c>
    </row>
    <row r="1089" spans="1:25">
      <c r="A1089" s="125">
        <v>1090</v>
      </c>
      <c r="B1089" s="125">
        <v>1090</v>
      </c>
      <c r="C1089" s="125" t="s">
        <v>1680</v>
      </c>
      <c r="D1089" s="125" t="s">
        <v>220</v>
      </c>
      <c r="E1089" s="125" t="s">
        <v>220</v>
      </c>
      <c r="F1089" s="125" t="s">
        <v>488</v>
      </c>
      <c r="G1089" s="125" t="s">
        <v>489</v>
      </c>
      <c r="H1089" s="125" t="s">
        <v>184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  <c r="X1089" s="151">
        <v>4.2</v>
      </c>
      <c r="Y1089" s="150">
        <v>216.6547619047619</v>
      </c>
    </row>
    <row r="1090" spans="1:25">
      <c r="A1090" s="125">
        <v>1091</v>
      </c>
      <c r="B1090" s="125">
        <v>1091</v>
      </c>
      <c r="C1090" s="125" t="s">
        <v>1681</v>
      </c>
      <c r="D1090" s="125" t="s">
        <v>220</v>
      </c>
      <c r="E1090" s="125" t="s">
        <v>220</v>
      </c>
      <c r="F1090" s="125" t="s">
        <v>488</v>
      </c>
      <c r="G1090" s="125" t="s">
        <v>489</v>
      </c>
      <c r="H1090" s="125" t="s">
        <v>184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  <c r="X1090" s="151">
        <v>29.400000000000006</v>
      </c>
      <c r="Y1090" s="150">
        <v>32.979591836734691</v>
      </c>
    </row>
    <row r="1091" spans="1:25">
      <c r="A1091" s="125">
        <v>1092</v>
      </c>
      <c r="B1091" s="125">
        <v>1092</v>
      </c>
      <c r="C1091" s="125" t="s">
        <v>1682</v>
      </c>
      <c r="D1091" s="125" t="s">
        <v>202</v>
      </c>
      <c r="E1091" s="125" t="s">
        <v>202</v>
      </c>
      <c r="F1091" s="125" t="s">
        <v>1553</v>
      </c>
      <c r="G1091" s="125" t="s">
        <v>1554</v>
      </c>
      <c r="H1091" s="125" t="s">
        <v>204</v>
      </c>
      <c r="I1091" s="123">
        <v>110000</v>
      </c>
      <c r="J1091" s="125" t="s">
        <v>190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  <c r="X1091" s="151">
        <v>8.4</v>
      </c>
      <c r="Y1091" s="150">
        <v>91.596428571428561</v>
      </c>
    </row>
    <row r="1092" spans="1:25">
      <c r="A1092" s="125">
        <v>1093</v>
      </c>
      <c r="B1092" s="125">
        <v>1093</v>
      </c>
      <c r="C1092" s="125" t="s">
        <v>1683</v>
      </c>
      <c r="D1092" s="125" t="s">
        <v>202</v>
      </c>
      <c r="E1092" s="125" t="s">
        <v>202</v>
      </c>
      <c r="F1092" s="125" t="s">
        <v>491</v>
      </c>
      <c r="G1092" s="125" t="s">
        <v>492</v>
      </c>
      <c r="H1092" s="125" t="s">
        <v>184</v>
      </c>
      <c r="I1092" s="123">
        <v>38000</v>
      </c>
      <c r="J1092" s="123">
        <v>38000</v>
      </c>
      <c r="K1092" s="125" t="s">
        <v>190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  <c r="X1092" s="151">
        <v>4.2</v>
      </c>
      <c r="Y1092" s="150">
        <v>437.63571428571424</v>
      </c>
    </row>
    <row r="1093" spans="1:25">
      <c r="A1093" s="142">
        <v>1094</v>
      </c>
      <c r="B1093" s="142">
        <v>1094</v>
      </c>
      <c r="C1093" s="142" t="s">
        <v>1684</v>
      </c>
      <c r="D1093" s="125" t="s">
        <v>187</v>
      </c>
      <c r="E1093" s="125" t="s">
        <v>202</v>
      </c>
      <c r="F1093" s="142" t="s">
        <v>491</v>
      </c>
      <c r="G1093" s="142" t="s">
        <v>492</v>
      </c>
      <c r="H1093" s="142" t="s">
        <v>184</v>
      </c>
      <c r="I1093" s="143">
        <v>38000</v>
      </c>
      <c r="J1093" s="143">
        <v>38000</v>
      </c>
      <c r="K1093" s="142" t="s">
        <v>190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  <c r="X1093" s="151">
        <v>25.200000000000003</v>
      </c>
      <c r="Y1093" s="150">
        <v>52.576190476190469</v>
      </c>
    </row>
    <row r="1094" spans="1:25">
      <c r="A1094" s="125">
        <v>1095</v>
      </c>
      <c r="B1094" s="125">
        <v>1095</v>
      </c>
      <c r="C1094" s="125" t="s">
        <v>1685</v>
      </c>
      <c r="D1094" s="125" t="s">
        <v>202</v>
      </c>
      <c r="E1094" s="125" t="s">
        <v>202</v>
      </c>
      <c r="F1094" s="125" t="s">
        <v>491</v>
      </c>
      <c r="G1094" s="125" t="s">
        <v>492</v>
      </c>
      <c r="H1094" s="125" t="s">
        <v>184</v>
      </c>
      <c r="I1094" s="123">
        <v>38000</v>
      </c>
      <c r="J1094" s="123">
        <v>38000</v>
      </c>
      <c r="K1094" s="125" t="s">
        <v>190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  <c r="X1094" s="151">
        <v>96.600000000000009</v>
      </c>
      <c r="Y1094" s="150">
        <v>40.060041407867494</v>
      </c>
    </row>
    <row r="1095" spans="1:25">
      <c r="A1095" s="125">
        <v>1096</v>
      </c>
      <c r="B1095" s="125">
        <v>1096</v>
      </c>
      <c r="C1095" s="125" t="s">
        <v>1686</v>
      </c>
      <c r="D1095" s="125" t="s">
        <v>202</v>
      </c>
      <c r="E1095" s="125" t="s">
        <v>202</v>
      </c>
      <c r="F1095" s="125" t="s">
        <v>491</v>
      </c>
      <c r="G1095" s="125" t="s">
        <v>492</v>
      </c>
      <c r="H1095" s="125" t="s">
        <v>184</v>
      </c>
      <c r="I1095" s="123">
        <v>38000</v>
      </c>
      <c r="J1095" s="123">
        <v>38000</v>
      </c>
      <c r="K1095" s="125" t="s">
        <v>190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  <c r="X1095" s="151">
        <v>8.4</v>
      </c>
      <c r="Y1095" s="150">
        <v>201.9047619047619</v>
      </c>
    </row>
    <row r="1096" spans="1:25">
      <c r="A1096" s="125">
        <v>1097</v>
      </c>
      <c r="B1096" s="125">
        <v>1097</v>
      </c>
      <c r="C1096" s="125" t="s">
        <v>1687</v>
      </c>
      <c r="D1096" s="125" t="s">
        <v>202</v>
      </c>
      <c r="E1096" s="125" t="s">
        <v>202</v>
      </c>
      <c r="F1096" s="125" t="s">
        <v>301</v>
      </c>
      <c r="G1096" s="125" t="s">
        <v>302</v>
      </c>
      <c r="H1096" s="125" t="s">
        <v>184</v>
      </c>
      <c r="I1096" s="123">
        <v>38000</v>
      </c>
      <c r="J1096" s="123">
        <v>38000</v>
      </c>
      <c r="K1096" s="125" t="s">
        <v>190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  <c r="X1096" s="151">
        <v>4.2</v>
      </c>
      <c r="Y1096" s="150">
        <v>393.00952380952378</v>
      </c>
    </row>
    <row r="1097" spans="1:25">
      <c r="A1097" s="125">
        <v>1098</v>
      </c>
      <c r="B1097" s="125">
        <v>1098</v>
      </c>
      <c r="C1097" s="125" t="s">
        <v>1688</v>
      </c>
      <c r="D1097" s="125" t="s">
        <v>220</v>
      </c>
      <c r="E1097" s="125" t="s">
        <v>220</v>
      </c>
      <c r="F1097" s="125" t="s">
        <v>411</v>
      </c>
      <c r="G1097" s="125" t="s">
        <v>412</v>
      </c>
      <c r="H1097" s="125" t="s">
        <v>184</v>
      </c>
      <c r="I1097" s="123">
        <v>38000</v>
      </c>
      <c r="J1097" s="125" t="s">
        <v>190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  <c r="X1097" s="151">
        <v>8.4</v>
      </c>
      <c r="Y1097" s="150">
        <v>99.961904761904762</v>
      </c>
    </row>
    <row r="1098" spans="1:25">
      <c r="A1098" s="125">
        <v>1099</v>
      </c>
      <c r="B1098" s="125">
        <v>1099</v>
      </c>
      <c r="C1098" s="125" t="s">
        <v>1689</v>
      </c>
      <c r="D1098" s="125" t="s">
        <v>181</v>
      </c>
      <c r="E1098" s="125" t="s">
        <v>181</v>
      </c>
      <c r="F1098" s="125" t="s">
        <v>262</v>
      </c>
      <c r="G1098" s="125" t="s">
        <v>263</v>
      </c>
      <c r="H1098" s="125" t="s">
        <v>184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  <c r="X1098" s="151">
        <v>4.2</v>
      </c>
      <c r="Y1098" s="150">
        <v>166.46190476190475</v>
      </c>
    </row>
    <row r="1099" spans="1:25">
      <c r="A1099" s="125">
        <v>1100</v>
      </c>
      <c r="B1099" s="125">
        <v>1100</v>
      </c>
      <c r="C1099" s="125" t="s">
        <v>1690</v>
      </c>
      <c r="D1099" s="125" t="s">
        <v>494</v>
      </c>
      <c r="E1099" s="125" t="s">
        <v>494</v>
      </c>
      <c r="F1099" s="125" t="s">
        <v>1166</v>
      </c>
      <c r="G1099" s="125" t="s">
        <v>1167</v>
      </c>
      <c r="H1099" s="125" t="s">
        <v>184</v>
      </c>
      <c r="I1099" s="123">
        <v>38000</v>
      </c>
      <c r="J1099" s="123">
        <v>38000</v>
      </c>
      <c r="K1099" s="125" t="s">
        <v>190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  <c r="X1099" s="151">
        <v>4.2</v>
      </c>
      <c r="Y1099" s="150">
        <v>418.10476190476186</v>
      </c>
    </row>
    <row r="1100" spans="1:25">
      <c r="A1100" s="142">
        <v>1101</v>
      </c>
      <c r="B1100" s="142">
        <v>1101</v>
      </c>
      <c r="C1100" s="142" t="s">
        <v>1691</v>
      </c>
      <c r="D1100" s="125" t="s">
        <v>494</v>
      </c>
      <c r="E1100" s="125" t="s">
        <v>494</v>
      </c>
      <c r="F1100" s="142" t="s">
        <v>474</v>
      </c>
      <c r="G1100" s="142" t="s">
        <v>475</v>
      </c>
      <c r="H1100" s="142" t="s">
        <v>184</v>
      </c>
      <c r="I1100" s="143">
        <v>38000</v>
      </c>
      <c r="J1100" s="143">
        <v>38000</v>
      </c>
      <c r="K1100" s="142" t="s">
        <v>190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  <c r="X1100" s="151">
        <v>16.8</v>
      </c>
      <c r="Y1100" s="150">
        <v>49.980952380952381</v>
      </c>
    </row>
    <row r="1101" spans="1:25">
      <c r="A1101" s="125">
        <v>1102</v>
      </c>
      <c r="B1101" s="125">
        <v>1102</v>
      </c>
      <c r="C1101" s="125" t="s">
        <v>1692</v>
      </c>
      <c r="D1101" s="125" t="s">
        <v>415</v>
      </c>
      <c r="E1101" s="125" t="s">
        <v>415</v>
      </c>
      <c r="F1101" s="125" t="s">
        <v>1148</v>
      </c>
      <c r="G1101" s="125" t="s">
        <v>1149</v>
      </c>
      <c r="H1101" s="125" t="s">
        <v>184</v>
      </c>
      <c r="I1101" s="123">
        <v>38000</v>
      </c>
      <c r="J1101" s="125" t="s">
        <v>190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  <c r="X1101" s="151">
        <v>54.599999999999994</v>
      </c>
      <c r="Y1101" s="150">
        <v>36.126556776556782</v>
      </c>
    </row>
    <row r="1102" spans="1:25">
      <c r="A1102" s="125">
        <v>1103</v>
      </c>
      <c r="B1102" s="125">
        <v>1103</v>
      </c>
      <c r="C1102" s="125" t="s">
        <v>1693</v>
      </c>
      <c r="D1102" s="125" t="s">
        <v>212</v>
      </c>
      <c r="E1102" s="125" t="s">
        <v>212</v>
      </c>
      <c r="F1102" s="125" t="s">
        <v>496</v>
      </c>
      <c r="G1102" s="125" t="s">
        <v>497</v>
      </c>
      <c r="H1102" s="125" t="s">
        <v>184</v>
      </c>
      <c r="I1102" s="123">
        <v>38000</v>
      </c>
      <c r="J1102" s="123">
        <v>38000</v>
      </c>
      <c r="K1102" s="125" t="s">
        <v>190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  <c r="X1102" s="151">
        <v>16.8</v>
      </c>
      <c r="Y1102" s="150">
        <v>37.432738095238086</v>
      </c>
    </row>
    <row r="1103" spans="1:25">
      <c r="A1103" s="142">
        <v>1104</v>
      </c>
      <c r="B1103" s="142">
        <v>1104</v>
      </c>
      <c r="C1103" s="142" t="s">
        <v>1694</v>
      </c>
      <c r="D1103" s="125" t="s">
        <v>202</v>
      </c>
      <c r="E1103" s="125" t="s">
        <v>202</v>
      </c>
      <c r="F1103" s="142" t="s">
        <v>499</v>
      </c>
      <c r="G1103" s="142" t="s">
        <v>500</v>
      </c>
      <c r="H1103" s="142" t="s">
        <v>184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  <c r="X1103" s="151">
        <v>8.4</v>
      </c>
      <c r="Y1103" s="150">
        <v>74.865476190476173</v>
      </c>
    </row>
    <row r="1104" spans="1:25">
      <c r="A1104" s="125">
        <v>1105</v>
      </c>
      <c r="B1104" s="125">
        <v>1105</v>
      </c>
      <c r="C1104" s="125" t="s">
        <v>1695</v>
      </c>
      <c r="D1104" s="125" t="s">
        <v>181</v>
      </c>
      <c r="E1104" s="125" t="s">
        <v>181</v>
      </c>
      <c r="F1104" s="125" t="s">
        <v>267</v>
      </c>
      <c r="G1104" s="125" t="s">
        <v>268</v>
      </c>
      <c r="H1104" s="125" t="s">
        <v>184</v>
      </c>
      <c r="I1104" s="123">
        <v>38000</v>
      </c>
      <c r="J1104" s="125" t="s">
        <v>190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  <c r="X1104" s="151">
        <v>109.19999999999999</v>
      </c>
      <c r="Y1104" s="150">
        <v>25.785256410256416</v>
      </c>
    </row>
    <row r="1105" spans="1:25">
      <c r="A1105" s="125">
        <v>1106</v>
      </c>
      <c r="B1105" s="125">
        <v>1106</v>
      </c>
      <c r="C1105" s="125" t="s">
        <v>1696</v>
      </c>
      <c r="D1105" s="125" t="s">
        <v>212</v>
      </c>
      <c r="E1105" s="125" t="s">
        <v>212</v>
      </c>
      <c r="F1105" s="125" t="s">
        <v>710</v>
      </c>
      <c r="G1105" s="125" t="s">
        <v>711</v>
      </c>
      <c r="H1105" s="125" t="s">
        <v>184</v>
      </c>
      <c r="I1105" s="123">
        <v>38000</v>
      </c>
      <c r="J1105" s="125" t="s">
        <v>190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  <c r="X1105" s="151">
        <v>4.2</v>
      </c>
      <c r="Y1105" s="150">
        <v>455.74761904761908</v>
      </c>
    </row>
    <row r="1106" spans="1:25">
      <c r="A1106" s="125">
        <v>1107</v>
      </c>
      <c r="B1106" s="125">
        <v>1107</v>
      </c>
      <c r="C1106" s="125" t="s">
        <v>1697</v>
      </c>
      <c r="D1106" s="125" t="s">
        <v>212</v>
      </c>
      <c r="E1106" s="125" t="s">
        <v>212</v>
      </c>
      <c r="F1106" s="125" t="s">
        <v>710</v>
      </c>
      <c r="G1106" s="125" t="s">
        <v>711</v>
      </c>
      <c r="H1106" s="125" t="s">
        <v>184</v>
      </c>
      <c r="I1106" s="123">
        <v>38000</v>
      </c>
      <c r="J1106" s="125" t="s">
        <v>190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  <c r="X1106" s="151">
        <v>8.4</v>
      </c>
      <c r="Y1106" s="150">
        <v>91.596428571428561</v>
      </c>
    </row>
    <row r="1107" spans="1:25">
      <c r="A1107" s="125">
        <v>1108</v>
      </c>
      <c r="B1107" s="125">
        <v>1108</v>
      </c>
      <c r="C1107" s="125" t="s">
        <v>1698</v>
      </c>
      <c r="D1107" s="125" t="s">
        <v>181</v>
      </c>
      <c r="E1107" s="125" t="s">
        <v>181</v>
      </c>
      <c r="F1107" s="125" t="s">
        <v>270</v>
      </c>
      <c r="G1107" s="125" t="s">
        <v>271</v>
      </c>
      <c r="H1107" s="125" t="s">
        <v>184</v>
      </c>
      <c r="I1107" s="123">
        <v>38000</v>
      </c>
      <c r="J1107" s="123">
        <v>38000</v>
      </c>
      <c r="K1107" s="125" t="s">
        <v>190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  <c r="X1107" s="151">
        <v>8.4</v>
      </c>
      <c r="Y1107" s="150">
        <v>108.32738095238095</v>
      </c>
    </row>
    <row r="1108" spans="1:25">
      <c r="A1108" s="125">
        <v>1109</v>
      </c>
      <c r="B1108" s="125">
        <v>1109</v>
      </c>
      <c r="C1108" s="125" t="s">
        <v>1699</v>
      </c>
      <c r="D1108" s="125" t="s">
        <v>220</v>
      </c>
      <c r="E1108" s="125" t="s">
        <v>220</v>
      </c>
      <c r="F1108" s="125" t="s">
        <v>1700</v>
      </c>
      <c r="G1108" s="125" t="s">
        <v>1701</v>
      </c>
      <c r="H1108" s="125" t="s">
        <v>204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  <c r="X1108" s="151">
        <v>4.2</v>
      </c>
      <c r="Y1108" s="150">
        <v>317.72380952380951</v>
      </c>
    </row>
    <row r="1109" spans="1:25">
      <c r="A1109" s="125">
        <v>1110</v>
      </c>
      <c r="B1109" s="125">
        <v>1110</v>
      </c>
      <c r="C1109" s="125" t="s">
        <v>1702</v>
      </c>
      <c r="D1109" s="125" t="s">
        <v>1174</v>
      </c>
      <c r="E1109" s="125" t="s">
        <v>1174</v>
      </c>
      <c r="F1109" s="125" t="s">
        <v>1703</v>
      </c>
      <c r="G1109" s="125" t="s">
        <v>1704</v>
      </c>
      <c r="H1109" s="125" t="s">
        <v>204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  <c r="X1109" s="151">
        <v>8.4</v>
      </c>
      <c r="Y1109" s="150">
        <v>206.27023809523808</v>
      </c>
    </row>
    <row r="1110" spans="1:25">
      <c r="A1110" s="125">
        <v>1111</v>
      </c>
      <c r="B1110" s="125">
        <v>1111</v>
      </c>
      <c r="C1110" s="125" t="s">
        <v>1705</v>
      </c>
      <c r="D1110" s="125" t="s">
        <v>415</v>
      </c>
      <c r="E1110" s="125" t="s">
        <v>415</v>
      </c>
      <c r="F1110" s="125" t="s">
        <v>1706</v>
      </c>
      <c r="G1110" s="125" t="s">
        <v>1707</v>
      </c>
      <c r="H1110" s="125" t="s">
        <v>184</v>
      </c>
      <c r="I1110" s="123">
        <v>38000</v>
      </c>
      <c r="J1110" s="123">
        <v>38000</v>
      </c>
      <c r="K1110" s="125" t="s">
        <v>190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  <c r="X1110" s="151">
        <v>4.2</v>
      </c>
      <c r="Y1110" s="150">
        <v>462.73095238095237</v>
      </c>
    </row>
    <row r="1111" spans="1:25">
      <c r="A1111" s="125">
        <v>1112</v>
      </c>
      <c r="B1111" s="125">
        <v>1112</v>
      </c>
      <c r="C1111" s="125" t="s">
        <v>1708</v>
      </c>
      <c r="D1111" s="125" t="s">
        <v>212</v>
      </c>
      <c r="E1111" s="125" t="s">
        <v>212</v>
      </c>
      <c r="F1111" s="125" t="s">
        <v>1709</v>
      </c>
      <c r="G1111" s="125" t="s">
        <v>1710</v>
      </c>
      <c r="H1111" s="125" t="s">
        <v>184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  <c r="X1111" s="151">
        <v>21</v>
      </c>
      <c r="Y1111" s="150">
        <v>46.677142857142854</v>
      </c>
    </row>
    <row r="1112" spans="1:25">
      <c r="A1112" s="125">
        <v>1113</v>
      </c>
      <c r="B1112" s="125">
        <v>1113</v>
      </c>
      <c r="C1112" s="125" t="s">
        <v>1711</v>
      </c>
      <c r="D1112" s="125" t="s">
        <v>239</v>
      </c>
      <c r="E1112" s="125" t="s">
        <v>239</v>
      </c>
      <c r="F1112" s="125" t="s">
        <v>314</v>
      </c>
      <c r="G1112" s="125" t="s">
        <v>315</v>
      </c>
      <c r="H1112" s="125" t="s">
        <v>184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  <c r="X1112" s="151">
        <v>8.4</v>
      </c>
      <c r="Y1112" s="150">
        <v>108.32738095238095</v>
      </c>
    </row>
    <row r="1113" spans="1:25">
      <c r="A1113" s="125">
        <v>1114</v>
      </c>
      <c r="B1113" s="125">
        <v>1114</v>
      </c>
      <c r="C1113" s="125" t="s">
        <v>1712</v>
      </c>
      <c r="D1113" s="125" t="s">
        <v>220</v>
      </c>
      <c r="E1113" s="125" t="s">
        <v>220</v>
      </c>
      <c r="F1113" s="125" t="s">
        <v>768</v>
      </c>
      <c r="G1113" s="125" t="s">
        <v>769</v>
      </c>
      <c r="H1113" s="125" t="s">
        <v>204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  <c r="X1113" s="151">
        <v>12.600000000000001</v>
      </c>
      <c r="Y1113" s="150">
        <v>124.99603174603173</v>
      </c>
    </row>
    <row r="1114" spans="1:25">
      <c r="A1114" s="125">
        <v>1115</v>
      </c>
      <c r="B1114" s="125">
        <v>1115</v>
      </c>
      <c r="C1114" s="125" t="s">
        <v>1713</v>
      </c>
      <c r="D1114" s="125" t="s">
        <v>192</v>
      </c>
      <c r="E1114" s="125" t="s">
        <v>192</v>
      </c>
      <c r="F1114" s="125" t="s">
        <v>1218</v>
      </c>
      <c r="G1114" s="125" t="s">
        <v>1219</v>
      </c>
      <c r="H1114" s="125" t="s">
        <v>204</v>
      </c>
      <c r="I1114" s="123">
        <v>110000</v>
      </c>
      <c r="J1114" s="125" t="s">
        <v>190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  <c r="X1114" s="151">
        <v>8.4</v>
      </c>
      <c r="Y1114" s="150">
        <v>212.5440476190476</v>
      </c>
    </row>
    <row r="1115" spans="1:25">
      <c r="A1115" s="125">
        <v>1116</v>
      </c>
      <c r="B1115" s="125">
        <v>1116</v>
      </c>
      <c r="C1115" s="125" t="s">
        <v>1714</v>
      </c>
      <c r="D1115" s="125" t="s">
        <v>202</v>
      </c>
      <c r="E1115" s="125" t="s">
        <v>202</v>
      </c>
      <c r="F1115" s="125" t="s">
        <v>1715</v>
      </c>
      <c r="G1115" s="125" t="s">
        <v>1716</v>
      </c>
      <c r="H1115" s="125" t="s">
        <v>184</v>
      </c>
      <c r="I1115" s="123">
        <v>38000</v>
      </c>
      <c r="J1115" s="125" t="s">
        <v>190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  <c r="X1115" s="151">
        <v>8.4</v>
      </c>
      <c r="Y1115" s="150">
        <v>225.09166666666667</v>
      </c>
    </row>
    <row r="1116" spans="1:25">
      <c r="A1116" s="142">
        <v>1117</v>
      </c>
      <c r="B1116" s="142">
        <v>1117</v>
      </c>
      <c r="C1116" s="142" t="s">
        <v>1717</v>
      </c>
      <c r="D1116" s="125" t="s">
        <v>192</v>
      </c>
      <c r="E1116" s="125" t="s">
        <v>192</v>
      </c>
      <c r="F1116" s="142" t="s">
        <v>196</v>
      </c>
      <c r="G1116" s="142" t="s">
        <v>197</v>
      </c>
      <c r="H1116" s="142" t="s">
        <v>184</v>
      </c>
      <c r="I1116" s="143">
        <v>38000</v>
      </c>
      <c r="J1116" s="143">
        <v>38000</v>
      </c>
      <c r="K1116" s="142" t="s">
        <v>190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  <c r="X1116" s="151">
        <v>4.2</v>
      </c>
      <c r="Y1116" s="150">
        <v>149.73095238095235</v>
      </c>
    </row>
    <row r="1117" spans="1:25">
      <c r="A1117" s="125">
        <v>1118</v>
      </c>
      <c r="B1117" s="125">
        <v>1118</v>
      </c>
      <c r="C1117" s="125" t="s">
        <v>1718</v>
      </c>
      <c r="D1117" s="125" t="s">
        <v>192</v>
      </c>
      <c r="E1117" s="125" t="s">
        <v>192</v>
      </c>
      <c r="F1117" s="125" t="s">
        <v>233</v>
      </c>
      <c r="G1117" s="125" t="s">
        <v>234</v>
      </c>
      <c r="H1117" s="125" t="s">
        <v>184</v>
      </c>
      <c r="I1117" s="123">
        <v>38000</v>
      </c>
      <c r="J1117" s="123">
        <v>38000</v>
      </c>
      <c r="K1117" s="125" t="s">
        <v>190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  <c r="X1117" s="151">
        <v>50.400000000000006</v>
      </c>
      <c r="Y1117" s="150">
        <v>51.685317460317449</v>
      </c>
    </row>
    <row r="1118" spans="1:25">
      <c r="A1118" s="125">
        <v>1119</v>
      </c>
      <c r="B1118" s="125">
        <v>1119</v>
      </c>
      <c r="C1118" s="125" t="s">
        <v>1719</v>
      </c>
      <c r="D1118" s="125" t="s">
        <v>192</v>
      </c>
      <c r="E1118" s="125" t="s">
        <v>192</v>
      </c>
      <c r="F1118" s="125" t="s">
        <v>233</v>
      </c>
      <c r="G1118" s="125" t="s">
        <v>234</v>
      </c>
      <c r="H1118" s="125" t="s">
        <v>184</v>
      </c>
      <c r="I1118" s="123">
        <v>38000</v>
      </c>
      <c r="J1118" s="123">
        <v>38000</v>
      </c>
      <c r="K1118" s="125" t="s">
        <v>190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  <c r="X1118" s="151">
        <v>42</v>
      </c>
      <c r="Y1118" s="150">
        <v>26.824047619047619</v>
      </c>
    </row>
    <row r="1119" spans="1:25">
      <c r="A1119" s="142">
        <v>1120</v>
      </c>
      <c r="B1119" s="142">
        <v>1120</v>
      </c>
      <c r="C1119" s="142" t="s">
        <v>1720</v>
      </c>
      <c r="D1119" s="125" t="s">
        <v>239</v>
      </c>
      <c r="E1119" s="125" t="s">
        <v>239</v>
      </c>
      <c r="F1119" s="142" t="s">
        <v>314</v>
      </c>
      <c r="G1119" s="142" t="s">
        <v>315</v>
      </c>
      <c r="H1119" s="142" t="s">
        <v>184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  <c r="X1119" s="151">
        <v>4.2</v>
      </c>
      <c r="Y1119" s="150">
        <v>317.72380952380951</v>
      </c>
    </row>
    <row r="1120" spans="1:25">
      <c r="A1120" s="125">
        <v>1121</v>
      </c>
      <c r="B1120" s="125">
        <v>1121</v>
      </c>
      <c r="C1120" s="125" t="s">
        <v>1721</v>
      </c>
      <c r="D1120" s="125" t="s">
        <v>187</v>
      </c>
      <c r="E1120" s="125" t="s">
        <v>187</v>
      </c>
      <c r="F1120" s="125" t="s">
        <v>600</v>
      </c>
      <c r="G1120" s="125" t="s">
        <v>601</v>
      </c>
      <c r="H1120" s="125" t="s">
        <v>184</v>
      </c>
      <c r="I1120" s="123">
        <v>38000</v>
      </c>
      <c r="J1120" s="123">
        <v>38000</v>
      </c>
      <c r="K1120" s="125" t="s">
        <v>190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  <c r="X1120" s="151">
        <v>67.2</v>
      </c>
      <c r="Y1120" s="150">
        <v>41.901041666666664</v>
      </c>
    </row>
    <row r="1121" spans="1:25">
      <c r="A1121" s="125">
        <v>1122</v>
      </c>
      <c r="B1121" s="125">
        <v>1122</v>
      </c>
      <c r="C1121" s="125" t="s">
        <v>1722</v>
      </c>
      <c r="D1121" s="125" t="s">
        <v>239</v>
      </c>
      <c r="E1121" s="125" t="s">
        <v>239</v>
      </c>
      <c r="F1121" s="125" t="s">
        <v>342</v>
      </c>
      <c r="G1121" s="125" t="s">
        <v>343</v>
      </c>
      <c r="H1121" s="125" t="s">
        <v>184</v>
      </c>
      <c r="I1121" s="123">
        <v>38000</v>
      </c>
      <c r="J1121" s="123">
        <v>38000</v>
      </c>
      <c r="K1121" s="125" t="s">
        <v>190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  <c r="X1121" s="151">
        <v>4.2</v>
      </c>
      <c r="Y1121" s="150">
        <v>330.2714285714286</v>
      </c>
    </row>
    <row r="1122" spans="1:25">
      <c r="A1122" s="125">
        <v>1123</v>
      </c>
      <c r="B1122" s="125">
        <v>1123</v>
      </c>
      <c r="C1122" s="125" t="s">
        <v>1723</v>
      </c>
      <c r="D1122" s="125" t="s">
        <v>192</v>
      </c>
      <c r="E1122" s="125" t="s">
        <v>192</v>
      </c>
      <c r="F1122" s="125" t="s">
        <v>536</v>
      </c>
      <c r="G1122" s="125" t="s">
        <v>537</v>
      </c>
      <c r="H1122" s="125" t="s">
        <v>184</v>
      </c>
      <c r="I1122" s="123">
        <v>38000</v>
      </c>
      <c r="J1122" s="123">
        <v>38000</v>
      </c>
      <c r="K1122" s="125" t="s">
        <v>190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  <c r="X1122" s="151">
        <v>21</v>
      </c>
      <c r="Y1122" s="150">
        <v>53.369523809523812</v>
      </c>
    </row>
    <row r="1123" spans="1:25">
      <c r="A1123" s="125">
        <v>1124</v>
      </c>
      <c r="B1123" s="125">
        <v>1124</v>
      </c>
      <c r="C1123" s="125" t="s">
        <v>1724</v>
      </c>
      <c r="D1123" s="125" t="s">
        <v>239</v>
      </c>
      <c r="E1123" s="125" t="s">
        <v>239</v>
      </c>
      <c r="F1123" s="125" t="s">
        <v>346</v>
      </c>
      <c r="G1123" s="125" t="s">
        <v>347</v>
      </c>
      <c r="H1123" s="125" t="s">
        <v>204</v>
      </c>
      <c r="I1123" s="123">
        <v>110000</v>
      </c>
      <c r="J1123" s="125" t="s">
        <v>190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  <c r="X1123" s="151">
        <v>4.2</v>
      </c>
      <c r="Y1123" s="150">
        <v>330.2714285714286</v>
      </c>
    </row>
    <row r="1124" spans="1:25">
      <c r="A1124" s="125">
        <v>1125</v>
      </c>
      <c r="B1124" s="125">
        <v>1125</v>
      </c>
      <c r="C1124" s="125" t="s">
        <v>1725</v>
      </c>
      <c r="D1124" s="125" t="s">
        <v>239</v>
      </c>
      <c r="E1124" s="125" t="s">
        <v>239</v>
      </c>
      <c r="F1124" s="125" t="s">
        <v>328</v>
      </c>
      <c r="G1124" s="125" t="s">
        <v>329</v>
      </c>
      <c r="H1124" s="125" t="s">
        <v>184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  <c r="X1124" s="151">
        <v>12.600000000000001</v>
      </c>
      <c r="Y1124" s="150">
        <v>154.24365079365077</v>
      </c>
    </row>
    <row r="1125" spans="1:25">
      <c r="A1125" s="125">
        <v>1126</v>
      </c>
      <c r="B1125" s="125">
        <v>1126</v>
      </c>
      <c r="C1125" s="125" t="s">
        <v>1726</v>
      </c>
      <c r="D1125" s="125" t="s">
        <v>239</v>
      </c>
      <c r="E1125" s="125" t="s">
        <v>239</v>
      </c>
      <c r="F1125" s="125" t="s">
        <v>346</v>
      </c>
      <c r="G1125" s="125" t="s">
        <v>347</v>
      </c>
      <c r="H1125" s="125" t="s">
        <v>204</v>
      </c>
      <c r="I1125" s="123">
        <v>110000</v>
      </c>
      <c r="J1125" s="125" t="s">
        <v>190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  <c r="X1125" s="151">
        <v>12.600000000000001</v>
      </c>
      <c r="Y1125" s="150">
        <v>61.06428571428571</v>
      </c>
    </row>
    <row r="1126" spans="1:25">
      <c r="A1126" s="125">
        <v>1127</v>
      </c>
      <c r="B1126" s="125">
        <v>1127</v>
      </c>
      <c r="C1126" s="125" t="s">
        <v>1727</v>
      </c>
      <c r="D1126" s="125" t="s">
        <v>356</v>
      </c>
      <c r="E1126" s="125" t="s">
        <v>356</v>
      </c>
      <c r="F1126" s="125" t="s">
        <v>519</v>
      </c>
      <c r="G1126" s="125" t="s">
        <v>520</v>
      </c>
      <c r="H1126" s="125" t="s">
        <v>184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  <c r="X1126" s="151">
        <v>4.2</v>
      </c>
      <c r="Y1126" s="150">
        <v>462.73095238095237</v>
      </c>
    </row>
    <row r="1127" spans="1:25">
      <c r="A1127" s="125">
        <v>1128</v>
      </c>
      <c r="B1127" s="125">
        <v>1128</v>
      </c>
      <c r="C1127" s="125" t="s">
        <v>1728</v>
      </c>
      <c r="D1127" s="125" t="s">
        <v>356</v>
      </c>
      <c r="E1127" s="125" t="s">
        <v>356</v>
      </c>
      <c r="F1127" s="125" t="s">
        <v>519</v>
      </c>
      <c r="G1127" s="125" t="s">
        <v>520</v>
      </c>
      <c r="H1127" s="125" t="s">
        <v>184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  <c r="X1127" s="151">
        <v>29.400000000000006</v>
      </c>
      <c r="Y1127" s="150">
        <v>42.043877551020394</v>
      </c>
    </row>
    <row r="1128" spans="1:25">
      <c r="A1128" s="125">
        <v>1129</v>
      </c>
      <c r="B1128" s="125">
        <v>1129</v>
      </c>
      <c r="C1128" s="125" t="s">
        <v>1729</v>
      </c>
      <c r="D1128" s="125" t="s">
        <v>239</v>
      </c>
      <c r="E1128" s="125" t="s">
        <v>239</v>
      </c>
      <c r="F1128" s="125" t="s">
        <v>600</v>
      </c>
      <c r="G1128" s="125" t="s">
        <v>601</v>
      </c>
      <c r="H1128" s="125" t="s">
        <v>184</v>
      </c>
      <c r="I1128" s="123">
        <v>38000</v>
      </c>
      <c r="J1128" s="123">
        <v>38000</v>
      </c>
      <c r="K1128" s="125" t="s">
        <v>190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  <c r="X1128" s="151">
        <v>21</v>
      </c>
      <c r="Y1128" s="150">
        <v>26.599999999999998</v>
      </c>
    </row>
    <row r="1129" spans="1:25">
      <c r="A1129" s="125">
        <v>1130</v>
      </c>
      <c r="B1129" s="125">
        <v>1130</v>
      </c>
      <c r="C1129" s="125" t="s">
        <v>1730</v>
      </c>
      <c r="D1129" s="125" t="s">
        <v>239</v>
      </c>
      <c r="E1129" s="125" t="s">
        <v>239</v>
      </c>
      <c r="F1129" s="125" t="s">
        <v>943</v>
      </c>
      <c r="G1129" s="125" t="s">
        <v>944</v>
      </c>
      <c r="H1129" s="125" t="s">
        <v>184</v>
      </c>
      <c r="I1129" s="123">
        <v>38000</v>
      </c>
      <c r="J1129" s="123">
        <v>38000</v>
      </c>
      <c r="K1129" s="125" t="s">
        <v>190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  <c r="X1129" s="151">
        <v>4.2</v>
      </c>
      <c r="Y1129" s="150">
        <v>355.36666666666662</v>
      </c>
    </row>
    <row r="1130" spans="1:25">
      <c r="A1130" s="125">
        <v>1131</v>
      </c>
      <c r="B1130" s="125">
        <v>1131</v>
      </c>
      <c r="C1130" s="125" t="s">
        <v>1731</v>
      </c>
      <c r="D1130" s="125" t="s">
        <v>351</v>
      </c>
      <c r="E1130" s="125" t="s">
        <v>351</v>
      </c>
      <c r="F1130" s="125" t="s">
        <v>522</v>
      </c>
      <c r="G1130" s="125" t="s">
        <v>523</v>
      </c>
      <c r="H1130" s="125" t="s">
        <v>184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  <c r="X1130" s="151">
        <v>4.2</v>
      </c>
      <c r="Y1130" s="150">
        <v>342.81904761904764</v>
      </c>
    </row>
    <row r="1131" spans="1:25">
      <c r="A1131" s="125">
        <v>1132</v>
      </c>
      <c r="B1131" s="125">
        <v>1132</v>
      </c>
      <c r="C1131" s="125" t="s">
        <v>1732</v>
      </c>
      <c r="D1131" s="125" t="s">
        <v>351</v>
      </c>
      <c r="E1131" s="125" t="s">
        <v>351</v>
      </c>
      <c r="F1131" s="125" t="s">
        <v>525</v>
      </c>
      <c r="G1131" s="125" t="s">
        <v>526</v>
      </c>
      <c r="H1131" s="125" t="s">
        <v>184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  <c r="X1131" s="151">
        <v>12.600000000000001</v>
      </c>
      <c r="Y1131" s="150">
        <v>116.63095238095237</v>
      </c>
    </row>
    <row r="1132" spans="1:25">
      <c r="A1132" s="125">
        <v>1133</v>
      </c>
      <c r="B1132" s="125">
        <v>1133</v>
      </c>
      <c r="C1132" s="125" t="s">
        <v>1733</v>
      </c>
      <c r="D1132" s="125" t="s">
        <v>239</v>
      </c>
      <c r="E1132" s="125" t="s">
        <v>239</v>
      </c>
      <c r="F1132" s="125" t="s">
        <v>529</v>
      </c>
      <c r="G1132" s="125" t="s">
        <v>530</v>
      </c>
      <c r="H1132" s="125" t="s">
        <v>184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  <c r="X1132" s="151">
        <v>8.4</v>
      </c>
      <c r="Y1132" s="150">
        <v>164.26190476190479</v>
      </c>
    </row>
    <row r="1133" spans="1:25">
      <c r="A1133" s="125">
        <v>1134</v>
      </c>
      <c r="B1133" s="125">
        <v>1134</v>
      </c>
      <c r="C1133" s="125" t="s">
        <v>1734</v>
      </c>
      <c r="D1133" s="125" t="s">
        <v>857</v>
      </c>
      <c r="E1133" s="125" t="s">
        <v>351</v>
      </c>
      <c r="F1133" s="125" t="s">
        <v>522</v>
      </c>
      <c r="G1133" s="125" t="s">
        <v>523</v>
      </c>
      <c r="H1133" s="125" t="s">
        <v>184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  <c r="X1133" s="151">
        <v>8.4</v>
      </c>
      <c r="Y1133" s="150">
        <v>99.961904761904762</v>
      </c>
    </row>
    <row r="1134" spans="1:25">
      <c r="A1134" s="142">
        <v>1135</v>
      </c>
      <c r="B1134" s="142">
        <v>1135</v>
      </c>
      <c r="C1134" s="142" t="s">
        <v>1735</v>
      </c>
      <c r="D1134" s="125" t="s">
        <v>351</v>
      </c>
      <c r="E1134" s="125" t="s">
        <v>356</v>
      </c>
      <c r="F1134" s="142" t="s">
        <v>357</v>
      </c>
      <c r="G1134" s="142" t="s">
        <v>358</v>
      </c>
      <c r="H1134" s="142" t="s">
        <v>184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  <c r="X1134" s="151">
        <v>4.2</v>
      </c>
      <c r="Y1134" s="150">
        <v>166.46190476190475</v>
      </c>
    </row>
    <row r="1135" spans="1:25">
      <c r="A1135" s="125">
        <v>1136</v>
      </c>
      <c r="B1135" s="125">
        <v>1136</v>
      </c>
      <c r="C1135" s="125" t="s">
        <v>1736</v>
      </c>
      <c r="D1135" s="125" t="s">
        <v>356</v>
      </c>
      <c r="E1135" s="125" t="s">
        <v>356</v>
      </c>
      <c r="F1135" s="125" t="s">
        <v>519</v>
      </c>
      <c r="G1135" s="125" t="s">
        <v>520</v>
      </c>
      <c r="H1135" s="125" t="s">
        <v>184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  <c r="X1135" s="151">
        <v>71.400000000000006</v>
      </c>
      <c r="Y1135" s="150">
        <v>39.436274509803916</v>
      </c>
    </row>
    <row r="1136" spans="1:25">
      <c r="A1136" s="125">
        <v>1137</v>
      </c>
      <c r="B1136" s="125">
        <v>1137</v>
      </c>
      <c r="C1136" s="125" t="s">
        <v>1737</v>
      </c>
      <c r="D1136" s="125" t="s">
        <v>351</v>
      </c>
      <c r="E1136" s="125" t="s">
        <v>351</v>
      </c>
      <c r="F1136" s="125" t="s">
        <v>1432</v>
      </c>
      <c r="G1136" s="125" t="s">
        <v>1433</v>
      </c>
      <c r="H1136" s="125" t="s">
        <v>204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  <c r="X1136" s="151">
        <v>8.4</v>
      </c>
      <c r="Y1136" s="150">
        <v>83.230952380952374</v>
      </c>
    </row>
    <row r="1137" spans="1:25">
      <c r="A1137" s="125">
        <v>1138</v>
      </c>
      <c r="B1137" s="125">
        <v>1138</v>
      </c>
      <c r="C1137" s="125" t="s">
        <v>1738</v>
      </c>
      <c r="D1137" s="125" t="s">
        <v>239</v>
      </c>
      <c r="E1137" s="125" t="s">
        <v>239</v>
      </c>
      <c r="F1137" s="125" t="s">
        <v>1739</v>
      </c>
      <c r="G1137" s="125" t="s">
        <v>1740</v>
      </c>
      <c r="H1137" s="125" t="s">
        <v>184</v>
      </c>
      <c r="I1137" s="123">
        <v>38000</v>
      </c>
      <c r="J1137" s="123">
        <v>38000</v>
      </c>
      <c r="K1137" s="125" t="s">
        <v>190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  <c r="X1137" s="151">
        <v>16.8</v>
      </c>
      <c r="Y1137" s="150">
        <v>120.01964285714286</v>
      </c>
    </row>
    <row r="1138" spans="1:25">
      <c r="A1138" s="125">
        <v>1139</v>
      </c>
      <c r="B1138" s="125">
        <v>1139</v>
      </c>
      <c r="C1138" s="125" t="s">
        <v>1741</v>
      </c>
      <c r="D1138" s="125" t="s">
        <v>187</v>
      </c>
      <c r="E1138" s="125" t="s">
        <v>187</v>
      </c>
      <c r="F1138" s="125" t="s">
        <v>976</v>
      </c>
      <c r="G1138" s="125" t="s">
        <v>977</v>
      </c>
      <c r="H1138" s="125" t="s">
        <v>204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  <c r="X1138" s="151">
        <v>4.2</v>
      </c>
      <c r="Y1138" s="150">
        <v>149.73095238095235</v>
      </c>
    </row>
    <row r="1139" spans="1:25">
      <c r="A1139" s="125">
        <v>1140</v>
      </c>
      <c r="B1139" s="125">
        <v>1140</v>
      </c>
      <c r="C1139" s="125" t="s">
        <v>1742</v>
      </c>
      <c r="D1139" s="125" t="s">
        <v>1195</v>
      </c>
      <c r="E1139" s="125" t="s">
        <v>1195</v>
      </c>
      <c r="F1139" s="125" t="s">
        <v>1196</v>
      </c>
      <c r="G1139" s="125" t="s">
        <v>1197</v>
      </c>
      <c r="H1139" s="125" t="s">
        <v>184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  <c r="X1139" s="151">
        <v>4.2</v>
      </c>
      <c r="Y1139" s="150">
        <v>500.37380952380948</v>
      </c>
    </row>
    <row r="1140" spans="1:25">
      <c r="A1140" s="125">
        <v>1141</v>
      </c>
      <c r="B1140" s="125">
        <v>1141</v>
      </c>
      <c r="C1140" s="125" t="s">
        <v>1743</v>
      </c>
      <c r="D1140" s="125" t="s">
        <v>187</v>
      </c>
      <c r="E1140" s="125" t="s">
        <v>187</v>
      </c>
      <c r="F1140" s="125" t="s">
        <v>954</v>
      </c>
      <c r="G1140" s="125" t="s">
        <v>955</v>
      </c>
      <c r="H1140" s="125" t="s">
        <v>184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  <c r="X1140" s="151">
        <v>4.2</v>
      </c>
      <c r="Y1140" s="150">
        <v>317.72380952380951</v>
      </c>
    </row>
    <row r="1141" spans="1:25">
      <c r="A1141" s="125">
        <v>1142</v>
      </c>
      <c r="B1141" s="125">
        <v>1142</v>
      </c>
      <c r="C1141" s="125" t="s">
        <v>1744</v>
      </c>
      <c r="D1141" s="125" t="s">
        <v>187</v>
      </c>
      <c r="E1141" s="125" t="s">
        <v>187</v>
      </c>
      <c r="F1141" s="125" t="s">
        <v>954</v>
      </c>
      <c r="G1141" s="125" t="s">
        <v>955</v>
      </c>
      <c r="H1141" s="125" t="s">
        <v>184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  <c r="X1141" s="151">
        <v>8.4</v>
      </c>
      <c r="Y1141" s="150">
        <v>91.596428571428561</v>
      </c>
    </row>
    <row r="1142" spans="1:25">
      <c r="A1142" s="125">
        <v>1143</v>
      </c>
      <c r="B1142" s="125">
        <v>1143</v>
      </c>
      <c r="C1142" s="125" t="s">
        <v>1745</v>
      </c>
      <c r="D1142" s="125" t="s">
        <v>187</v>
      </c>
      <c r="E1142" s="125" t="s">
        <v>187</v>
      </c>
      <c r="F1142" s="125" t="s">
        <v>961</v>
      </c>
      <c r="G1142" s="125" t="s">
        <v>962</v>
      </c>
      <c r="H1142" s="125" t="s">
        <v>184</v>
      </c>
      <c r="I1142" s="123">
        <v>38000</v>
      </c>
      <c r="J1142" s="123">
        <v>38000</v>
      </c>
      <c r="K1142" s="125" t="s">
        <v>190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  <c r="X1142" s="151">
        <v>12.600000000000001</v>
      </c>
      <c r="Y1142" s="150">
        <v>112.44841269841268</v>
      </c>
    </row>
    <row r="1143" spans="1:25">
      <c r="A1143" s="125">
        <v>1144</v>
      </c>
      <c r="B1143" s="125">
        <v>1144</v>
      </c>
      <c r="C1143" s="125" t="s">
        <v>1746</v>
      </c>
      <c r="D1143" s="125" t="s">
        <v>239</v>
      </c>
      <c r="E1143" s="125" t="s">
        <v>239</v>
      </c>
      <c r="F1143" s="125" t="s">
        <v>943</v>
      </c>
      <c r="G1143" s="125" t="s">
        <v>944</v>
      </c>
      <c r="H1143" s="125" t="s">
        <v>184</v>
      </c>
      <c r="I1143" s="123">
        <v>38000</v>
      </c>
      <c r="J1143" s="123">
        <v>38000</v>
      </c>
      <c r="K1143" s="125" t="s">
        <v>190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  <c r="X1143" s="151">
        <v>4.2</v>
      </c>
      <c r="Y1143" s="150">
        <v>317.72380952380951</v>
      </c>
    </row>
    <row r="1144" spans="1:25">
      <c r="A1144" s="125">
        <v>1145</v>
      </c>
      <c r="B1144" s="125">
        <v>1145</v>
      </c>
      <c r="C1144" s="125" t="s">
        <v>1747</v>
      </c>
      <c r="D1144" s="125" t="s">
        <v>239</v>
      </c>
      <c r="E1144" s="125" t="s">
        <v>239</v>
      </c>
      <c r="F1144" s="125" t="s">
        <v>940</v>
      </c>
      <c r="G1144" s="125" t="s">
        <v>941</v>
      </c>
      <c r="H1144" s="125" t="s">
        <v>184</v>
      </c>
      <c r="I1144" s="123">
        <v>38000</v>
      </c>
      <c r="J1144" s="123">
        <v>38000</v>
      </c>
      <c r="K1144" s="125" t="s">
        <v>190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  <c r="X1144" s="151">
        <v>4.2</v>
      </c>
      <c r="Y1144" s="150">
        <v>367.91428571428571</v>
      </c>
    </row>
    <row r="1145" spans="1:25">
      <c r="A1145" s="125">
        <v>1146</v>
      </c>
      <c r="B1145" s="125">
        <v>1146</v>
      </c>
      <c r="C1145" s="125" t="s">
        <v>1748</v>
      </c>
      <c r="D1145" s="125" t="s">
        <v>192</v>
      </c>
      <c r="E1145" s="125" t="s">
        <v>192</v>
      </c>
      <c r="F1145" s="125" t="s">
        <v>1749</v>
      </c>
      <c r="G1145" s="125" t="s">
        <v>1750</v>
      </c>
      <c r="H1145" s="125" t="s">
        <v>184</v>
      </c>
      <c r="I1145" s="123">
        <v>38000</v>
      </c>
      <c r="J1145" s="123">
        <v>38000</v>
      </c>
      <c r="K1145" s="125" t="s">
        <v>190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  <c r="X1145" s="151">
        <v>4.2</v>
      </c>
      <c r="Y1145" s="150">
        <v>355.36666666666662</v>
      </c>
    </row>
    <row r="1146" spans="1:25">
      <c r="A1146" s="125">
        <v>1147</v>
      </c>
      <c r="B1146" s="125">
        <v>1147</v>
      </c>
      <c r="C1146" s="125" t="s">
        <v>1751</v>
      </c>
      <c r="D1146" s="125" t="s">
        <v>192</v>
      </c>
      <c r="E1146" s="125" t="s">
        <v>192</v>
      </c>
      <c r="F1146" s="125" t="s">
        <v>420</v>
      </c>
      <c r="G1146" s="125" t="s">
        <v>421</v>
      </c>
      <c r="H1146" s="125" t="s">
        <v>184</v>
      </c>
      <c r="I1146" s="123">
        <v>38000</v>
      </c>
      <c r="J1146" s="123">
        <v>38000</v>
      </c>
      <c r="K1146" s="125" t="s">
        <v>190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  <c r="X1146" s="151">
        <v>8.4</v>
      </c>
      <c r="Y1146" s="150">
        <v>91.596428571428561</v>
      </c>
    </row>
    <row r="1147" spans="1:25">
      <c r="A1147" s="125">
        <v>1148</v>
      </c>
      <c r="B1147" s="125">
        <v>1148</v>
      </c>
      <c r="C1147" s="125" t="s">
        <v>1752</v>
      </c>
      <c r="D1147" s="125" t="s">
        <v>192</v>
      </c>
      <c r="E1147" s="125" t="s">
        <v>192</v>
      </c>
      <c r="F1147" s="125" t="s">
        <v>1753</v>
      </c>
      <c r="G1147" s="125" t="s">
        <v>1754</v>
      </c>
      <c r="H1147" s="125" t="s">
        <v>184</v>
      </c>
      <c r="I1147" s="123">
        <v>38000</v>
      </c>
      <c r="J1147" s="123">
        <v>38000</v>
      </c>
      <c r="K1147" s="125" t="s">
        <v>190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  <c r="X1147" s="151">
        <v>4.2</v>
      </c>
      <c r="Y1147" s="150">
        <v>149.73095238095235</v>
      </c>
    </row>
    <row r="1148" spans="1:25">
      <c r="A1148" s="142">
        <v>1149</v>
      </c>
      <c r="B1148" s="142">
        <v>1149</v>
      </c>
      <c r="C1148" s="142" t="s">
        <v>1755</v>
      </c>
      <c r="D1148" s="125" t="s">
        <v>192</v>
      </c>
      <c r="E1148" s="125" t="s">
        <v>192</v>
      </c>
      <c r="F1148" s="142" t="s">
        <v>536</v>
      </c>
      <c r="G1148" s="142" t="s">
        <v>537</v>
      </c>
      <c r="H1148" s="142" t="s">
        <v>184</v>
      </c>
      <c r="I1148" s="143">
        <v>38000</v>
      </c>
      <c r="J1148" s="143">
        <v>38000</v>
      </c>
      <c r="K1148" s="142" t="s">
        <v>190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  <c r="X1148" s="151">
        <v>4.2</v>
      </c>
      <c r="Y1148" s="150">
        <v>199.92380952380952</v>
      </c>
    </row>
    <row r="1149" spans="1:25">
      <c r="A1149" s="125">
        <v>1150</v>
      </c>
      <c r="B1149" s="125">
        <v>1150</v>
      </c>
      <c r="C1149" s="125" t="s">
        <v>1756</v>
      </c>
      <c r="D1149" s="125" t="s">
        <v>192</v>
      </c>
      <c r="E1149" s="125" t="s">
        <v>192</v>
      </c>
      <c r="F1149" s="125" t="s">
        <v>379</v>
      </c>
      <c r="G1149" s="125" t="s">
        <v>380</v>
      </c>
      <c r="H1149" s="125" t="s">
        <v>184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  <c r="X1149" s="151">
        <v>168</v>
      </c>
      <c r="Y1149" s="150">
        <v>23.566071428571426</v>
      </c>
    </row>
    <row r="1150" spans="1:25">
      <c r="A1150" s="125">
        <v>1151</v>
      </c>
      <c r="B1150" s="125">
        <v>1151</v>
      </c>
      <c r="C1150" s="125" t="s">
        <v>1757</v>
      </c>
      <c r="D1150" s="125" t="s">
        <v>192</v>
      </c>
      <c r="E1150" s="125" t="s">
        <v>192</v>
      </c>
      <c r="F1150" s="125" t="s">
        <v>196</v>
      </c>
      <c r="G1150" s="125" t="s">
        <v>197</v>
      </c>
      <c r="H1150" s="125" t="s">
        <v>184</v>
      </c>
      <c r="I1150" s="123">
        <v>38000</v>
      </c>
      <c r="J1150" s="123">
        <v>38000</v>
      </c>
      <c r="K1150" s="125" t="s">
        <v>190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  <c r="X1150" s="151">
        <v>4.2</v>
      </c>
      <c r="Y1150" s="150">
        <v>317.72380952380951</v>
      </c>
    </row>
    <row r="1151" spans="1:25">
      <c r="A1151" s="125">
        <v>1152</v>
      </c>
      <c r="B1151" s="125">
        <v>1152</v>
      </c>
      <c r="C1151" s="125" t="s">
        <v>1758</v>
      </c>
      <c r="D1151" s="125" t="s">
        <v>239</v>
      </c>
      <c r="E1151" s="125" t="s">
        <v>239</v>
      </c>
      <c r="F1151" s="125" t="s">
        <v>334</v>
      </c>
      <c r="G1151" s="125" t="s">
        <v>335</v>
      </c>
      <c r="H1151" s="125" t="s">
        <v>184</v>
      </c>
      <c r="I1151" s="123">
        <v>38000</v>
      </c>
      <c r="J1151" s="123">
        <v>38000</v>
      </c>
      <c r="K1151" s="125" t="s">
        <v>190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  <c r="X1151" s="151">
        <v>4.2</v>
      </c>
      <c r="Y1151" s="150">
        <v>149.73095238095235</v>
      </c>
    </row>
    <row r="1152" spans="1:25">
      <c r="A1152" s="125">
        <v>1153</v>
      </c>
      <c r="B1152" s="125">
        <v>1153</v>
      </c>
      <c r="C1152" s="125" t="s">
        <v>1759</v>
      </c>
      <c r="D1152" s="125" t="s">
        <v>239</v>
      </c>
      <c r="E1152" s="125" t="s">
        <v>239</v>
      </c>
      <c r="F1152" s="125" t="s">
        <v>328</v>
      </c>
      <c r="G1152" s="125" t="s">
        <v>329</v>
      </c>
      <c r="H1152" s="125" t="s">
        <v>184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  <c r="X1152" s="151">
        <v>4.2</v>
      </c>
      <c r="Y1152" s="150">
        <v>133</v>
      </c>
    </row>
    <row r="1153" spans="1:25">
      <c r="A1153" s="125">
        <v>1154</v>
      </c>
      <c r="B1153" s="125">
        <v>1154</v>
      </c>
      <c r="C1153" s="125" t="s">
        <v>1760</v>
      </c>
      <c r="D1153" s="125" t="s">
        <v>356</v>
      </c>
      <c r="E1153" s="125" t="s">
        <v>356</v>
      </c>
      <c r="F1153" s="125" t="s">
        <v>519</v>
      </c>
      <c r="G1153" s="125" t="s">
        <v>520</v>
      </c>
      <c r="H1153" s="125" t="s">
        <v>184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  <c r="X1153" s="151">
        <v>4.2</v>
      </c>
      <c r="Y1153" s="150">
        <v>355.36666666666662</v>
      </c>
    </row>
    <row r="1154" spans="1:25">
      <c r="A1154" s="125">
        <v>1155</v>
      </c>
      <c r="B1154" s="125">
        <v>1155</v>
      </c>
      <c r="C1154" s="125" t="s">
        <v>1761</v>
      </c>
      <c r="D1154" s="125" t="s">
        <v>212</v>
      </c>
      <c r="E1154" s="125" t="s">
        <v>212</v>
      </c>
      <c r="F1154" s="125" t="s">
        <v>217</v>
      </c>
      <c r="G1154" s="125" t="s">
        <v>218</v>
      </c>
      <c r="H1154" s="125" t="s">
        <v>184</v>
      </c>
      <c r="I1154" s="123">
        <v>38000</v>
      </c>
      <c r="J1154" s="123">
        <v>38000</v>
      </c>
      <c r="K1154" s="125" t="s">
        <v>190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  <c r="X1154" s="151">
        <v>4.2</v>
      </c>
      <c r="Y1154" s="150">
        <v>380.46190476190475</v>
      </c>
    </row>
    <row r="1155" spans="1:25">
      <c r="A1155" s="125">
        <v>1156</v>
      </c>
      <c r="B1155" s="125">
        <v>1156</v>
      </c>
      <c r="C1155" s="125" t="s">
        <v>1762</v>
      </c>
      <c r="D1155" s="125" t="s">
        <v>389</v>
      </c>
      <c r="E1155" s="125" t="s">
        <v>389</v>
      </c>
      <c r="F1155" s="125" t="s">
        <v>1763</v>
      </c>
      <c r="G1155" s="125" t="s">
        <v>1764</v>
      </c>
      <c r="H1155" s="125" t="s">
        <v>184</v>
      </c>
      <c r="I1155" s="123">
        <v>38000</v>
      </c>
      <c r="J1155" s="123">
        <v>38000</v>
      </c>
      <c r="K1155" s="125" t="s">
        <v>190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  <c r="X1155" s="151">
        <v>4.2</v>
      </c>
      <c r="Y1155" s="150">
        <v>116.26904761904763</v>
      </c>
    </row>
    <row r="1156" spans="1:25">
      <c r="A1156" s="125">
        <v>1158</v>
      </c>
      <c r="B1156" s="125">
        <v>1158</v>
      </c>
      <c r="C1156" s="125" t="s">
        <v>1765</v>
      </c>
      <c r="D1156" s="125" t="s">
        <v>181</v>
      </c>
      <c r="E1156" s="125" t="s">
        <v>181</v>
      </c>
      <c r="F1156" s="125" t="s">
        <v>267</v>
      </c>
      <c r="G1156" s="125" t="s">
        <v>268</v>
      </c>
      <c r="H1156" s="125" t="s">
        <v>184</v>
      </c>
      <c r="I1156" s="123">
        <v>38000</v>
      </c>
      <c r="J1156" s="125" t="s">
        <v>190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  <c r="X1156" s="151">
        <v>4.2</v>
      </c>
      <c r="Y1156" s="150">
        <v>199.92380952380952</v>
      </c>
    </row>
    <row r="1157" spans="1:25">
      <c r="A1157" s="125">
        <v>1159</v>
      </c>
      <c r="B1157" s="125">
        <v>1159</v>
      </c>
      <c r="C1157" s="125" t="s">
        <v>1766</v>
      </c>
      <c r="D1157" s="125" t="s">
        <v>181</v>
      </c>
      <c r="E1157" s="125" t="s">
        <v>181</v>
      </c>
      <c r="F1157" s="125" t="s">
        <v>274</v>
      </c>
      <c r="G1157" s="125" t="s">
        <v>275</v>
      </c>
      <c r="H1157" s="125" t="s">
        <v>184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  <c r="X1157" s="151">
        <v>4.2</v>
      </c>
      <c r="Y1157" s="150">
        <v>317.72380952380951</v>
      </c>
    </row>
    <row r="1158" spans="1:25">
      <c r="A1158" s="125">
        <v>1160</v>
      </c>
      <c r="B1158" s="125">
        <v>1160</v>
      </c>
      <c r="C1158" s="125" t="s">
        <v>1767</v>
      </c>
      <c r="D1158" s="125" t="s">
        <v>181</v>
      </c>
      <c r="E1158" s="125" t="s">
        <v>181</v>
      </c>
      <c r="F1158" s="125" t="s">
        <v>295</v>
      </c>
      <c r="G1158" s="125" t="s">
        <v>296</v>
      </c>
      <c r="H1158" s="125" t="s">
        <v>184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  <c r="X1158" s="151">
        <v>4.2</v>
      </c>
      <c r="Y1158" s="150">
        <v>216.6547619047619</v>
      </c>
    </row>
    <row r="1159" spans="1:25">
      <c r="A1159" s="125">
        <v>1161</v>
      </c>
      <c r="B1159" s="125">
        <v>1161</v>
      </c>
      <c r="C1159" s="125" t="s">
        <v>1768</v>
      </c>
      <c r="D1159" s="125" t="s">
        <v>780</v>
      </c>
      <c r="E1159" s="125" t="s">
        <v>780</v>
      </c>
      <c r="F1159" s="125" t="s">
        <v>1769</v>
      </c>
      <c r="G1159" s="125" t="s">
        <v>1770</v>
      </c>
      <c r="H1159" s="125" t="s">
        <v>204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  <c r="X1159" s="151">
        <v>4.2</v>
      </c>
      <c r="Y1159" s="150">
        <v>199.92380952380952</v>
      </c>
    </row>
    <row r="1160" spans="1:25">
      <c r="A1160" s="125">
        <v>1162</v>
      </c>
      <c r="B1160" s="125">
        <v>1162</v>
      </c>
      <c r="C1160" s="125" t="s">
        <v>1771</v>
      </c>
      <c r="D1160" s="125" t="s">
        <v>202</v>
      </c>
      <c r="E1160" s="125" t="s">
        <v>202</v>
      </c>
      <c r="F1160" s="125" t="s">
        <v>1772</v>
      </c>
      <c r="G1160" s="125" t="s">
        <v>1773</v>
      </c>
      <c r="H1160" s="125" t="s">
        <v>184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  <c r="X1160" s="151">
        <v>4.2</v>
      </c>
      <c r="Y1160" s="150">
        <v>437.63571428571424</v>
      </c>
    </row>
    <row r="1161" spans="1:25">
      <c r="A1161" s="125">
        <v>1163</v>
      </c>
      <c r="B1161" s="125">
        <v>1163</v>
      </c>
      <c r="C1161" s="125" t="s">
        <v>1774</v>
      </c>
      <c r="D1161" s="125" t="s">
        <v>202</v>
      </c>
      <c r="E1161" s="125" t="s">
        <v>202</v>
      </c>
      <c r="F1161" s="125" t="s">
        <v>1775</v>
      </c>
      <c r="G1161" s="125" t="s">
        <v>1776</v>
      </c>
      <c r="H1161" s="125" t="s">
        <v>184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  <c r="X1161" s="151">
        <v>4.2</v>
      </c>
      <c r="Y1161" s="150">
        <v>216.6547619047619</v>
      </c>
    </row>
    <row r="1162" spans="1:25">
      <c r="A1162" s="125">
        <v>1164</v>
      </c>
      <c r="B1162" s="125">
        <v>1164</v>
      </c>
      <c r="C1162" s="125" t="s">
        <v>1777</v>
      </c>
      <c r="D1162" s="125" t="s">
        <v>857</v>
      </c>
      <c r="E1162" s="125" t="s">
        <v>857</v>
      </c>
      <c r="F1162" s="125" t="s">
        <v>522</v>
      </c>
      <c r="G1162" s="125" t="s">
        <v>523</v>
      </c>
      <c r="H1162" s="125" t="s">
        <v>184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  <c r="X1162" s="151">
        <v>4.2</v>
      </c>
      <c r="Y1162" s="150">
        <v>116.26904761904763</v>
      </c>
    </row>
    <row r="1163" spans="1:25">
      <c r="A1163" s="125">
        <v>1165</v>
      </c>
      <c r="B1163" s="125">
        <v>1165</v>
      </c>
      <c r="C1163" s="125" t="s">
        <v>1778</v>
      </c>
      <c r="D1163" s="125" t="s">
        <v>415</v>
      </c>
      <c r="E1163" s="125" t="s">
        <v>415</v>
      </c>
      <c r="F1163" s="125" t="s">
        <v>1779</v>
      </c>
      <c r="G1163" s="125" t="s">
        <v>1780</v>
      </c>
      <c r="H1163" s="125" t="s">
        <v>204</v>
      </c>
      <c r="I1163" s="123">
        <v>110000</v>
      </c>
      <c r="J1163" s="123">
        <v>110000</v>
      </c>
      <c r="K1163" s="125" t="s">
        <v>190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  <c r="X1163" s="151">
        <v>4.2</v>
      </c>
      <c r="Y1163" s="150">
        <v>317.72380952380951</v>
      </c>
    </row>
    <row r="1164" spans="1:25">
      <c r="A1164" s="125">
        <v>1166</v>
      </c>
      <c r="B1164" s="125">
        <v>1166</v>
      </c>
      <c r="C1164" s="125" t="s">
        <v>1781</v>
      </c>
      <c r="D1164" s="125" t="s">
        <v>494</v>
      </c>
      <c r="E1164" s="125" t="s">
        <v>494</v>
      </c>
      <c r="F1164" s="125" t="s">
        <v>1779</v>
      </c>
      <c r="G1164" s="125" t="s">
        <v>1780</v>
      </c>
      <c r="H1164" s="125" t="s">
        <v>204</v>
      </c>
      <c r="I1164" s="123">
        <v>110000</v>
      </c>
      <c r="J1164" s="123">
        <v>110000</v>
      </c>
      <c r="K1164" s="125" t="s">
        <v>190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  <c r="X1164" s="151">
        <v>4.2</v>
      </c>
      <c r="Y1164" s="150">
        <v>399.99285714285708</v>
      </c>
    </row>
    <row r="1165" spans="1:25">
      <c r="A1165" s="125">
        <v>1167</v>
      </c>
      <c r="B1165" s="125">
        <v>1167</v>
      </c>
      <c r="C1165" s="125" t="s">
        <v>1782</v>
      </c>
      <c r="D1165" s="125" t="s">
        <v>455</v>
      </c>
      <c r="E1165" s="125" t="s">
        <v>455</v>
      </c>
      <c r="F1165" s="125" t="s">
        <v>1145</v>
      </c>
      <c r="G1165" s="125" t="s">
        <v>1146</v>
      </c>
      <c r="H1165" s="125" t="s">
        <v>184</v>
      </c>
      <c r="I1165" s="123">
        <v>38000</v>
      </c>
      <c r="J1165" s="123">
        <v>38000</v>
      </c>
      <c r="K1165" s="125" t="s">
        <v>190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  <c r="X1165" s="151">
        <v>4.2</v>
      </c>
      <c r="Y1165" s="150">
        <v>399.99285714285708</v>
      </c>
    </row>
    <row r="1166" spans="1:25">
      <c r="A1166" s="125">
        <v>1168</v>
      </c>
      <c r="B1166" s="125">
        <v>1168</v>
      </c>
      <c r="C1166" s="125" t="s">
        <v>1783</v>
      </c>
      <c r="D1166" s="125" t="s">
        <v>780</v>
      </c>
      <c r="E1166" s="125" t="s">
        <v>780</v>
      </c>
      <c r="F1166" s="125" t="s">
        <v>1784</v>
      </c>
      <c r="G1166" s="125" t="s">
        <v>1785</v>
      </c>
      <c r="H1166" s="125" t="s">
        <v>184</v>
      </c>
      <c r="I1166" s="123">
        <v>38000</v>
      </c>
      <c r="J1166" s="123">
        <v>38000</v>
      </c>
      <c r="K1166" s="125" t="s">
        <v>190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  <c r="X1166" s="151">
        <v>4.2</v>
      </c>
      <c r="Y1166" s="150">
        <v>133</v>
      </c>
    </row>
    <row r="1167" spans="1:25">
      <c r="A1167" s="125">
        <v>1169</v>
      </c>
      <c r="B1167" s="125">
        <v>1169</v>
      </c>
      <c r="C1167" s="125" t="s">
        <v>1786</v>
      </c>
      <c r="D1167" s="125" t="s">
        <v>202</v>
      </c>
      <c r="E1167" s="125" t="s">
        <v>202</v>
      </c>
      <c r="F1167" s="125" t="s">
        <v>1548</v>
      </c>
      <c r="G1167" s="125" t="s">
        <v>1549</v>
      </c>
      <c r="H1167" s="125" t="s">
        <v>204</v>
      </c>
      <c r="I1167" s="123">
        <v>110000</v>
      </c>
      <c r="J1167" s="125" t="s">
        <v>190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  <c r="X1167" s="151">
        <v>4.2</v>
      </c>
      <c r="Y1167" s="150">
        <v>183.19285714285712</v>
      </c>
    </row>
    <row r="1168" spans="1:25">
      <c r="A1168" s="125">
        <v>1170</v>
      </c>
      <c r="B1168" s="125">
        <v>1170</v>
      </c>
      <c r="C1168" s="125" t="s">
        <v>1787</v>
      </c>
      <c r="D1168" s="125" t="s">
        <v>202</v>
      </c>
      <c r="E1168" s="125" t="s">
        <v>202</v>
      </c>
      <c r="F1168" s="125" t="s">
        <v>1788</v>
      </c>
      <c r="G1168" s="125" t="s">
        <v>1789</v>
      </c>
      <c r="H1168" s="125" t="s">
        <v>184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  <c r="X1168" s="151">
        <v>4.2</v>
      </c>
      <c r="Y1168" s="150">
        <v>425.08809523809521</v>
      </c>
    </row>
    <row r="1169" spans="1:25">
      <c r="A1169" s="125">
        <v>1171</v>
      </c>
      <c r="B1169" s="125">
        <v>1171</v>
      </c>
      <c r="C1169" s="125" t="s">
        <v>1790</v>
      </c>
      <c r="D1169" s="125" t="s">
        <v>202</v>
      </c>
      <c r="E1169" s="125" t="s">
        <v>202</v>
      </c>
      <c r="F1169" s="125" t="s">
        <v>1791</v>
      </c>
      <c r="G1169" s="125" t="s">
        <v>1792</v>
      </c>
      <c r="H1169" s="125" t="s">
        <v>204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  <c r="X1169" s="151">
        <v>4.2</v>
      </c>
      <c r="Y1169" s="150">
        <v>199.92380952380952</v>
      </c>
    </row>
    <row r="1170" spans="1:25">
      <c r="A1170" s="125">
        <v>1172</v>
      </c>
      <c r="B1170" s="125">
        <v>1172</v>
      </c>
      <c r="C1170" s="125" t="s">
        <v>1793</v>
      </c>
      <c r="D1170" s="125" t="s">
        <v>202</v>
      </c>
      <c r="E1170" s="125" t="s">
        <v>202</v>
      </c>
      <c r="F1170" s="125" t="s">
        <v>1706</v>
      </c>
      <c r="G1170" s="125" t="s">
        <v>1707</v>
      </c>
      <c r="H1170" s="125" t="s">
        <v>184</v>
      </c>
      <c r="I1170" s="123">
        <v>38000</v>
      </c>
      <c r="J1170" s="123">
        <v>38000</v>
      </c>
      <c r="K1170" s="125" t="s">
        <v>190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  <c r="X1170" s="151">
        <v>4.2</v>
      </c>
      <c r="Y1170" s="150">
        <v>475.27857142857147</v>
      </c>
    </row>
    <row r="1171" spans="1:25">
      <c r="A1171" s="125">
        <v>1173</v>
      </c>
      <c r="B1171" s="125">
        <v>1173</v>
      </c>
      <c r="C1171" s="125" t="s">
        <v>1794</v>
      </c>
      <c r="D1171" s="125" t="s">
        <v>187</v>
      </c>
      <c r="E1171" s="125" t="s">
        <v>187</v>
      </c>
      <c r="F1171" s="125" t="s">
        <v>1795</v>
      </c>
      <c r="G1171" s="125" t="s">
        <v>1796</v>
      </c>
      <c r="H1171" s="125" t="s">
        <v>184</v>
      </c>
      <c r="I1171" s="123">
        <v>38000</v>
      </c>
      <c r="J1171" s="123">
        <v>38000</v>
      </c>
      <c r="K1171" s="125" t="s">
        <v>190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  <c r="X1171" s="151">
        <v>4.2</v>
      </c>
      <c r="Y1171" s="150">
        <v>216.6547619047619</v>
      </c>
    </row>
    <row r="1172" spans="1:25">
      <c r="A1172" s="125">
        <v>1174</v>
      </c>
      <c r="B1172" s="125">
        <v>1174</v>
      </c>
      <c r="C1172" s="125" t="s">
        <v>1797</v>
      </c>
      <c r="D1172" s="125" t="s">
        <v>857</v>
      </c>
      <c r="E1172" s="125" t="s">
        <v>857</v>
      </c>
      <c r="F1172" s="125" t="s">
        <v>1798</v>
      </c>
      <c r="G1172" s="125" t="s">
        <v>1799</v>
      </c>
      <c r="H1172" s="125" t="s">
        <v>184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  <c r="X1172" s="151">
        <v>4.2</v>
      </c>
      <c r="Y1172" s="150">
        <v>199.92380952380952</v>
      </c>
    </row>
    <row r="1173" spans="1:25">
      <c r="A1173" s="125">
        <v>1175</v>
      </c>
      <c r="B1173" s="125">
        <v>1175</v>
      </c>
      <c r="C1173" s="125" t="s">
        <v>1800</v>
      </c>
      <c r="D1173" s="125" t="s">
        <v>187</v>
      </c>
      <c r="E1173" s="125" t="s">
        <v>187</v>
      </c>
      <c r="F1173" s="125" t="s">
        <v>1801</v>
      </c>
      <c r="G1173" s="125" t="s">
        <v>1802</v>
      </c>
      <c r="H1173" s="125" t="s">
        <v>204</v>
      </c>
      <c r="I1173" s="123">
        <v>110000</v>
      </c>
      <c r="J1173" s="125" t="s">
        <v>190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  <c r="X1173" s="151">
        <v>4.2</v>
      </c>
      <c r="Y1173" s="150">
        <v>166.46190476190475</v>
      </c>
    </row>
    <row r="1174" spans="1:25">
      <c r="A1174" s="125">
        <v>1176</v>
      </c>
      <c r="B1174" s="125">
        <v>1176</v>
      </c>
      <c r="C1174" s="125" t="s">
        <v>1803</v>
      </c>
      <c r="D1174" s="125" t="s">
        <v>887</v>
      </c>
      <c r="E1174" s="125" t="s">
        <v>887</v>
      </c>
      <c r="F1174" s="125" t="s">
        <v>1801</v>
      </c>
      <c r="G1174" s="125" t="s">
        <v>1802</v>
      </c>
      <c r="H1174" s="125" t="s">
        <v>204</v>
      </c>
      <c r="I1174" s="123">
        <v>110000</v>
      </c>
      <c r="J1174" s="125" t="s">
        <v>190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  <c r="X1174" s="151">
        <v>4.2</v>
      </c>
      <c r="Y1174" s="150">
        <v>399.99285714285708</v>
      </c>
    </row>
    <row r="1175" spans="1:25">
      <c r="A1175" s="125">
        <v>1177</v>
      </c>
      <c r="B1175" s="125">
        <v>1177</v>
      </c>
      <c r="C1175" s="125" t="s">
        <v>1804</v>
      </c>
      <c r="D1175" s="125" t="s">
        <v>857</v>
      </c>
      <c r="E1175" s="125" t="s">
        <v>857</v>
      </c>
      <c r="F1175" s="125" t="s">
        <v>1801</v>
      </c>
      <c r="G1175" s="125" t="s">
        <v>1802</v>
      </c>
      <c r="H1175" s="125" t="s">
        <v>204</v>
      </c>
      <c r="I1175" s="123">
        <v>110000</v>
      </c>
      <c r="J1175" s="125" t="s">
        <v>190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  <c r="X1175" s="151">
        <v>4.2</v>
      </c>
      <c r="Y1175" s="150">
        <v>399.99285714285708</v>
      </c>
    </row>
    <row r="1176" spans="1:25">
      <c r="A1176" s="125">
        <v>1178</v>
      </c>
      <c r="B1176" s="125">
        <v>1178</v>
      </c>
      <c r="C1176" s="125" t="s">
        <v>1805</v>
      </c>
      <c r="D1176" s="125" t="s">
        <v>887</v>
      </c>
      <c r="E1176" s="125" t="s">
        <v>887</v>
      </c>
      <c r="F1176" s="125" t="s">
        <v>1801</v>
      </c>
      <c r="G1176" s="125" t="s">
        <v>1802</v>
      </c>
      <c r="H1176" s="125" t="s">
        <v>204</v>
      </c>
      <c r="I1176" s="123">
        <v>110000</v>
      </c>
      <c r="J1176" s="125" t="s">
        <v>190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  <c r="X1176" s="151">
        <v>4.2</v>
      </c>
      <c r="Y1176" s="150">
        <v>319.06666666666661</v>
      </c>
    </row>
    <row r="1177" spans="1:25">
      <c r="A1177" s="125">
        <v>1179</v>
      </c>
      <c r="B1177" s="125">
        <v>1179</v>
      </c>
      <c r="C1177" s="125" t="s">
        <v>1806</v>
      </c>
      <c r="D1177" s="125" t="s">
        <v>887</v>
      </c>
      <c r="E1177" s="125" t="s">
        <v>887</v>
      </c>
      <c r="F1177" s="125" t="s">
        <v>1801</v>
      </c>
      <c r="G1177" s="125" t="s">
        <v>1802</v>
      </c>
      <c r="H1177" s="125" t="s">
        <v>204</v>
      </c>
      <c r="I1177" s="123">
        <v>110000</v>
      </c>
      <c r="J1177" s="125" t="s">
        <v>190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  <c r="X1177" s="151">
        <v>4.2</v>
      </c>
      <c r="Y1177" s="150">
        <v>387.4452380952381</v>
      </c>
    </row>
    <row r="1178" spans="1:25">
      <c r="A1178" s="125">
        <v>1180</v>
      </c>
      <c r="B1178" s="125">
        <v>1180</v>
      </c>
      <c r="C1178" s="125" t="s">
        <v>1807</v>
      </c>
      <c r="D1178" s="125" t="s">
        <v>541</v>
      </c>
      <c r="E1178" s="125" t="s">
        <v>541</v>
      </c>
      <c r="F1178" s="125" t="s">
        <v>1808</v>
      </c>
      <c r="G1178" s="125" t="s">
        <v>1809</v>
      </c>
      <c r="H1178" s="125" t="s">
        <v>184</v>
      </c>
      <c r="I1178" s="123">
        <v>38000</v>
      </c>
      <c r="J1178" s="123">
        <v>38000</v>
      </c>
      <c r="K1178" s="125" t="s">
        <v>190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  <c r="X1178" s="151">
        <v>4.2</v>
      </c>
      <c r="Y1178" s="150">
        <v>475.27857142857147</v>
      </c>
    </row>
    <row r="1179" spans="1:25">
      <c r="A1179" s="125">
        <v>1181</v>
      </c>
      <c r="B1179" s="125">
        <v>1181</v>
      </c>
      <c r="C1179" s="125" t="s">
        <v>1810</v>
      </c>
      <c r="D1179" s="125" t="s">
        <v>1811</v>
      </c>
      <c r="E1179" s="125" t="s">
        <v>1811</v>
      </c>
      <c r="F1179" s="125" t="s">
        <v>1812</v>
      </c>
      <c r="G1179" s="125" t="s">
        <v>1813</v>
      </c>
      <c r="H1179" s="125" t="s">
        <v>184</v>
      </c>
      <c r="I1179" s="123">
        <v>38000</v>
      </c>
      <c r="J1179" s="123">
        <v>38000</v>
      </c>
      <c r="K1179" s="125" t="s">
        <v>190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  <c r="X1179" s="151">
        <v>4.2</v>
      </c>
      <c r="Y1179" s="150">
        <v>166.46190476190475</v>
      </c>
    </row>
    <row r="1180" spans="1:25">
      <c r="A1180" s="125">
        <v>1182</v>
      </c>
      <c r="B1180" s="125">
        <v>1182</v>
      </c>
      <c r="C1180" s="125" t="s">
        <v>1814</v>
      </c>
      <c r="D1180" s="125" t="s">
        <v>887</v>
      </c>
      <c r="E1180" s="125" t="s">
        <v>887</v>
      </c>
      <c r="F1180" s="125" t="s">
        <v>1154</v>
      </c>
      <c r="G1180" s="125" t="s">
        <v>1155</v>
      </c>
      <c r="H1180" s="125" t="s">
        <v>184</v>
      </c>
      <c r="I1180" s="123">
        <v>38000</v>
      </c>
      <c r="J1180" s="123">
        <v>38000</v>
      </c>
      <c r="K1180" s="125" t="s">
        <v>190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  <c r="X1180" s="151">
        <v>4.2</v>
      </c>
      <c r="Y1180" s="150">
        <v>166.46190476190475</v>
      </c>
    </row>
    <row r="1181" spans="1:25">
      <c r="A1181" s="125">
        <v>1183</v>
      </c>
      <c r="B1181" s="125">
        <v>1183</v>
      </c>
      <c r="C1181" s="125" t="s">
        <v>1815</v>
      </c>
      <c r="D1181" s="125" t="s">
        <v>1816</v>
      </c>
      <c r="E1181" s="125" t="s">
        <v>887</v>
      </c>
      <c r="F1181" s="125" t="s">
        <v>1817</v>
      </c>
      <c r="G1181" s="125" t="s">
        <v>1818</v>
      </c>
      <c r="H1181" s="125" t="s">
        <v>184</v>
      </c>
      <c r="I1181" s="123">
        <v>38000</v>
      </c>
      <c r="J1181" s="123">
        <v>38000</v>
      </c>
      <c r="K1181" s="125" t="s">
        <v>190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  <c r="X1181" s="151">
        <v>4.2</v>
      </c>
      <c r="Y1181" s="150">
        <v>149.73095238095235</v>
      </c>
    </row>
    <row r="1182" spans="1:25">
      <c r="A1182" s="125">
        <v>1184</v>
      </c>
      <c r="B1182" s="125">
        <v>1184</v>
      </c>
      <c r="C1182" s="125" t="s">
        <v>1819</v>
      </c>
      <c r="D1182" s="125" t="s">
        <v>1816</v>
      </c>
      <c r="E1182" s="125" t="s">
        <v>1816</v>
      </c>
      <c r="F1182" s="125" t="s">
        <v>1820</v>
      </c>
      <c r="G1182" s="125" t="s">
        <v>1821</v>
      </c>
      <c r="H1182" s="125" t="s">
        <v>204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  <c r="X1182" s="151">
        <v>4.2</v>
      </c>
      <c r="Y1182" s="150">
        <v>133</v>
      </c>
    </row>
    <row r="1183" spans="1:25">
      <c r="A1183" s="125">
        <v>1185</v>
      </c>
      <c r="B1183" s="125">
        <v>1185</v>
      </c>
      <c r="C1183" s="125" t="s">
        <v>1822</v>
      </c>
      <c r="D1183" s="125" t="s">
        <v>887</v>
      </c>
      <c r="E1183" s="125" t="s">
        <v>887</v>
      </c>
      <c r="F1183" s="125" t="s">
        <v>1817</v>
      </c>
      <c r="G1183" s="125" t="s">
        <v>1818</v>
      </c>
      <c r="H1183" s="125" t="s">
        <v>184</v>
      </c>
      <c r="I1183" s="123">
        <v>38000</v>
      </c>
      <c r="J1183" s="123">
        <v>38000</v>
      </c>
      <c r="K1183" s="125" t="s">
        <v>190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  <c r="X1183" s="151">
        <v>4.2</v>
      </c>
      <c r="Y1183" s="150">
        <v>425.08809523809521</v>
      </c>
    </row>
    <row r="1184" spans="1:25">
      <c r="A1184" s="125">
        <v>1186</v>
      </c>
      <c r="B1184" s="125">
        <v>1186</v>
      </c>
      <c r="C1184" s="125" t="s">
        <v>1823</v>
      </c>
      <c r="D1184" s="125" t="s">
        <v>887</v>
      </c>
      <c r="E1184" s="125" t="s">
        <v>887</v>
      </c>
      <c r="F1184" s="125" t="s">
        <v>1824</v>
      </c>
      <c r="G1184" s="125" t="s">
        <v>1825</v>
      </c>
      <c r="H1184" s="125" t="s">
        <v>204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  <c r="X1184" s="151">
        <v>4.2</v>
      </c>
      <c r="Y1184" s="150">
        <v>166.46190476190475</v>
      </c>
    </row>
    <row r="1185" spans="1:25">
      <c r="A1185" s="125">
        <v>1187</v>
      </c>
      <c r="B1185" s="125">
        <v>1187</v>
      </c>
      <c r="C1185" s="125" t="s">
        <v>1826</v>
      </c>
      <c r="D1185" s="125" t="s">
        <v>887</v>
      </c>
      <c r="E1185" s="125" t="s">
        <v>887</v>
      </c>
      <c r="F1185" s="125" t="s">
        <v>1827</v>
      </c>
      <c r="G1185" s="125" t="s">
        <v>1828</v>
      </c>
      <c r="H1185" s="125" t="s">
        <v>204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  <c r="X1185" s="151">
        <v>4.2</v>
      </c>
      <c r="Y1185" s="150">
        <v>374.89761904761906</v>
      </c>
    </row>
    <row r="1186" spans="1:25">
      <c r="A1186" s="125">
        <v>1188</v>
      </c>
      <c r="B1186" s="125">
        <v>1188</v>
      </c>
      <c r="C1186" s="125" t="s">
        <v>1829</v>
      </c>
      <c r="D1186" s="125" t="s">
        <v>887</v>
      </c>
      <c r="E1186" s="125" t="s">
        <v>887</v>
      </c>
      <c r="F1186" s="125" t="s">
        <v>1827</v>
      </c>
      <c r="G1186" s="125" t="s">
        <v>1828</v>
      </c>
      <c r="H1186" s="125" t="s">
        <v>204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  <c r="X1186" s="151">
        <v>4.2</v>
      </c>
      <c r="Y1186" s="150">
        <v>399.99285714285708</v>
      </c>
    </row>
    <row r="1187" spans="1:25">
      <c r="A1187" s="125">
        <v>1189</v>
      </c>
      <c r="B1187" s="125">
        <v>1189</v>
      </c>
      <c r="C1187" s="125" t="s">
        <v>1830</v>
      </c>
      <c r="D1187" s="125" t="s">
        <v>887</v>
      </c>
      <c r="E1187" s="125" t="s">
        <v>887</v>
      </c>
      <c r="F1187" s="125" t="s">
        <v>1824</v>
      </c>
      <c r="G1187" s="125" t="s">
        <v>1825</v>
      </c>
      <c r="H1187" s="125" t="s">
        <v>204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  <c r="X1187" s="151">
        <v>4.2</v>
      </c>
      <c r="Y1187" s="150">
        <v>399.99285714285708</v>
      </c>
    </row>
    <row r="1188" spans="1:25">
      <c r="A1188" s="125">
        <v>1190</v>
      </c>
      <c r="B1188" s="125">
        <v>1190</v>
      </c>
      <c r="C1188" s="125" t="s">
        <v>1831</v>
      </c>
      <c r="D1188" s="125" t="s">
        <v>415</v>
      </c>
      <c r="E1188" s="125" t="s">
        <v>415</v>
      </c>
      <c r="F1188" s="125" t="s">
        <v>1832</v>
      </c>
      <c r="G1188" s="125" t="s">
        <v>1833</v>
      </c>
      <c r="H1188" s="125" t="s">
        <v>204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  <c r="X1188" s="151">
        <v>4.2</v>
      </c>
      <c r="Y1188" s="150">
        <v>412.54047619047617</v>
      </c>
    </row>
    <row r="1189" spans="1:25">
      <c r="A1189" s="125">
        <v>1191</v>
      </c>
      <c r="B1189" s="125">
        <v>1191</v>
      </c>
      <c r="C1189" s="125" t="s">
        <v>1834</v>
      </c>
      <c r="D1189" s="125" t="s">
        <v>1816</v>
      </c>
      <c r="E1189" s="125" t="s">
        <v>541</v>
      </c>
      <c r="F1189" s="125" t="s">
        <v>1835</v>
      </c>
      <c r="G1189" s="125" t="s">
        <v>1836</v>
      </c>
      <c r="H1189" s="125" t="s">
        <v>204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  <c r="X1189" s="151">
        <v>4.2</v>
      </c>
      <c r="Y1189" s="150">
        <v>319.06666666666661</v>
      </c>
    </row>
    <row r="1190" spans="1:25">
      <c r="A1190" s="125">
        <v>1192</v>
      </c>
      <c r="B1190" s="125">
        <v>1192</v>
      </c>
      <c r="C1190" s="125" t="s">
        <v>1837</v>
      </c>
      <c r="D1190" s="125" t="s">
        <v>541</v>
      </c>
      <c r="E1190" s="125" t="s">
        <v>541</v>
      </c>
      <c r="F1190" s="125" t="s">
        <v>1808</v>
      </c>
      <c r="G1190" s="125" t="s">
        <v>1809</v>
      </c>
      <c r="H1190" s="125" t="s">
        <v>184</v>
      </c>
      <c r="I1190" s="123">
        <v>38000</v>
      </c>
      <c r="J1190" s="123">
        <v>38000</v>
      </c>
      <c r="K1190" s="125" t="s">
        <v>190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  <c r="X1190" s="151">
        <v>4.2</v>
      </c>
      <c r="Y1190" s="150">
        <v>319.06666666666661</v>
      </c>
    </row>
    <row r="1191" spans="1:25">
      <c r="A1191" s="125">
        <v>1193</v>
      </c>
      <c r="B1191" s="125">
        <v>1193</v>
      </c>
      <c r="C1191" s="125" t="s">
        <v>1838</v>
      </c>
      <c r="D1191" s="125" t="s">
        <v>258</v>
      </c>
      <c r="E1191" s="125" t="s">
        <v>258</v>
      </c>
      <c r="F1191" s="125" t="s">
        <v>1839</v>
      </c>
      <c r="G1191" s="125" t="s">
        <v>1840</v>
      </c>
      <c r="H1191" s="125" t="s">
        <v>184</v>
      </c>
      <c r="I1191" s="123">
        <v>38000</v>
      </c>
      <c r="J1191" s="123">
        <v>38000</v>
      </c>
      <c r="K1191" s="125" t="s">
        <v>190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  <c r="X1191" s="151">
        <v>4.2</v>
      </c>
      <c r="Y1191" s="150">
        <v>183.19285714285712</v>
      </c>
    </row>
    <row r="1192" spans="1:25">
      <c r="A1192" s="125">
        <v>1194</v>
      </c>
      <c r="B1192" s="125">
        <v>1194</v>
      </c>
      <c r="C1192" s="125" t="s">
        <v>1841</v>
      </c>
      <c r="D1192" s="125" t="s">
        <v>192</v>
      </c>
      <c r="E1192" s="125" t="s">
        <v>192</v>
      </c>
      <c r="F1192" s="125" t="s">
        <v>1474</v>
      </c>
      <c r="G1192" s="125" t="s">
        <v>1475</v>
      </c>
      <c r="H1192" s="125" t="s">
        <v>184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  <c r="X1192" s="151">
        <v>4.2</v>
      </c>
      <c r="Y1192" s="150">
        <v>149.73095238095235</v>
      </c>
    </row>
    <row r="1193" spans="1:25">
      <c r="A1193" s="125">
        <v>1195</v>
      </c>
      <c r="B1193" s="125">
        <v>1195</v>
      </c>
      <c r="C1193" s="125" t="s">
        <v>1842</v>
      </c>
      <c r="D1193" s="125" t="s">
        <v>192</v>
      </c>
      <c r="E1193" s="125" t="s">
        <v>192</v>
      </c>
      <c r="F1193" s="125" t="s">
        <v>382</v>
      </c>
      <c r="G1193" s="123"/>
      <c r="H1193" s="125" t="s">
        <v>184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  <c r="X1193" s="151">
        <v>4.2</v>
      </c>
      <c r="Y1193" s="150">
        <v>183.19285714285712</v>
      </c>
    </row>
    <row r="1194" spans="1:25">
      <c r="A1194" s="125">
        <v>1196</v>
      </c>
      <c r="B1194" s="125">
        <v>1196</v>
      </c>
      <c r="C1194" s="125" t="s">
        <v>1843</v>
      </c>
      <c r="D1194" s="125" t="s">
        <v>187</v>
      </c>
      <c r="E1194" s="125" t="s">
        <v>187</v>
      </c>
      <c r="F1194" s="125" t="s">
        <v>1844</v>
      </c>
      <c r="G1194" s="125" t="s">
        <v>1845</v>
      </c>
      <c r="H1194" s="125" t="s">
        <v>184</v>
      </c>
      <c r="I1194" s="123">
        <v>38000</v>
      </c>
      <c r="J1194" s="123">
        <v>38000</v>
      </c>
      <c r="K1194" s="125" t="s">
        <v>190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  <c r="X1194" s="151">
        <v>4.2</v>
      </c>
      <c r="Y1194" s="150">
        <v>330.2714285714286</v>
      </c>
    </row>
    <row r="1195" spans="1:25">
      <c r="A1195" s="125">
        <v>1197</v>
      </c>
      <c r="B1195" s="125">
        <v>1197</v>
      </c>
      <c r="C1195" s="125" t="s">
        <v>1846</v>
      </c>
      <c r="D1195" s="125" t="s">
        <v>1195</v>
      </c>
      <c r="E1195" s="125" t="s">
        <v>1195</v>
      </c>
      <c r="F1195" s="125" t="s">
        <v>1847</v>
      </c>
      <c r="G1195" s="125" t="s">
        <v>1848</v>
      </c>
      <c r="H1195" s="125" t="s">
        <v>204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  <c r="X1195" s="151">
        <v>4.2</v>
      </c>
      <c r="Y1195" s="150">
        <v>199.92380952380952</v>
      </c>
    </row>
    <row r="1196" spans="1:25">
      <c r="A1196" s="125">
        <v>1198</v>
      </c>
      <c r="B1196" s="125">
        <v>1198</v>
      </c>
      <c r="C1196" s="125" t="s">
        <v>1849</v>
      </c>
      <c r="D1196" s="125" t="s">
        <v>351</v>
      </c>
      <c r="E1196" s="125" t="s">
        <v>351</v>
      </c>
      <c r="F1196" s="125" t="s">
        <v>946</v>
      </c>
      <c r="G1196" s="125" t="s">
        <v>947</v>
      </c>
      <c r="H1196" s="125" t="s">
        <v>184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  <c r="X1196" s="151">
        <v>4.2</v>
      </c>
      <c r="Y1196" s="150">
        <v>412.54047619047617</v>
      </c>
    </row>
    <row r="1197" spans="1:25">
      <c r="A1197" s="125">
        <v>1199</v>
      </c>
      <c r="B1197" s="125">
        <v>1199</v>
      </c>
      <c r="C1197" s="125" t="s">
        <v>1850</v>
      </c>
      <c r="D1197" s="125" t="s">
        <v>181</v>
      </c>
      <c r="E1197" s="125" t="s">
        <v>181</v>
      </c>
      <c r="F1197" s="125" t="s">
        <v>267</v>
      </c>
      <c r="G1197" s="125" t="s">
        <v>268</v>
      </c>
      <c r="H1197" s="125" t="s">
        <v>184</v>
      </c>
      <c r="I1197" s="123">
        <v>38000</v>
      </c>
      <c r="J1197" s="125" t="s">
        <v>190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  <c r="X1197" s="151">
        <v>4.2</v>
      </c>
      <c r="Y1197" s="150">
        <v>133</v>
      </c>
    </row>
    <row r="1198" spans="1:25">
      <c r="A1198" s="125">
        <v>1200</v>
      </c>
      <c r="B1198" s="125">
        <v>1200</v>
      </c>
      <c r="C1198" s="125" t="s">
        <v>1851</v>
      </c>
      <c r="D1198" s="125" t="s">
        <v>181</v>
      </c>
      <c r="E1198" s="125" t="s">
        <v>181</v>
      </c>
      <c r="F1198" s="125" t="s">
        <v>267</v>
      </c>
      <c r="G1198" s="125" t="s">
        <v>268</v>
      </c>
      <c r="H1198" s="125" t="s">
        <v>184</v>
      </c>
      <c r="I1198" s="123">
        <v>38000</v>
      </c>
      <c r="J1198" s="125" t="s">
        <v>190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  <c r="X1198" s="151">
        <v>4.2</v>
      </c>
      <c r="Y1198" s="150">
        <v>216.6547619047619</v>
      </c>
    </row>
    <row r="1199" spans="1:25">
      <c r="A1199" s="125">
        <v>1201</v>
      </c>
      <c r="B1199" s="125">
        <v>1201</v>
      </c>
      <c r="C1199" s="125" t="s">
        <v>1852</v>
      </c>
      <c r="D1199" s="125" t="s">
        <v>455</v>
      </c>
      <c r="E1199" s="125" t="s">
        <v>455</v>
      </c>
      <c r="F1199" s="125" t="s">
        <v>787</v>
      </c>
      <c r="G1199" s="125" t="s">
        <v>788</v>
      </c>
      <c r="H1199" s="125" t="s">
        <v>204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  <c r="X1199" s="151">
        <v>4.2</v>
      </c>
      <c r="Y1199" s="150">
        <v>216.6547619047619</v>
      </c>
    </row>
    <row r="1200" spans="1:25">
      <c r="A1200" s="125">
        <v>1202</v>
      </c>
      <c r="B1200" s="125">
        <v>1202</v>
      </c>
      <c r="C1200" s="125" t="s">
        <v>1853</v>
      </c>
      <c r="D1200" s="125" t="s">
        <v>415</v>
      </c>
      <c r="E1200" s="125" t="s">
        <v>415</v>
      </c>
      <c r="F1200" s="125" t="s">
        <v>868</v>
      </c>
      <c r="G1200" s="125" t="s">
        <v>869</v>
      </c>
      <c r="H1200" s="125" t="s">
        <v>184</v>
      </c>
      <c r="I1200" s="123">
        <v>38000</v>
      </c>
      <c r="J1200" s="123">
        <v>38000</v>
      </c>
      <c r="K1200" s="125" t="s">
        <v>190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  <c r="X1200" s="151">
        <v>4.2</v>
      </c>
      <c r="Y1200" s="150">
        <v>387.4452380952381</v>
      </c>
    </row>
    <row r="1201" spans="1:25">
      <c r="A1201" s="125">
        <v>1203</v>
      </c>
      <c r="B1201" s="125">
        <v>1203</v>
      </c>
      <c r="C1201" s="125" t="s">
        <v>1854</v>
      </c>
      <c r="D1201" s="125" t="s">
        <v>887</v>
      </c>
      <c r="E1201" s="125" t="s">
        <v>887</v>
      </c>
      <c r="F1201" s="125" t="s">
        <v>1855</v>
      </c>
      <c r="G1201" s="125" t="s">
        <v>1856</v>
      </c>
      <c r="H1201" s="125" t="s">
        <v>204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  <c r="X1201" s="151">
        <v>4.2</v>
      </c>
      <c r="Y1201" s="150">
        <v>183.19285714285712</v>
      </c>
    </row>
    <row r="1202" spans="1:25">
      <c r="A1202" s="125">
        <v>1204</v>
      </c>
      <c r="B1202" s="125">
        <v>1204</v>
      </c>
      <c r="C1202" s="125" t="s">
        <v>1857</v>
      </c>
      <c r="D1202" s="125" t="s">
        <v>887</v>
      </c>
      <c r="E1202" s="125" t="s">
        <v>887</v>
      </c>
      <c r="F1202" s="125" t="s">
        <v>1855</v>
      </c>
      <c r="G1202" s="125" t="s">
        <v>1856</v>
      </c>
      <c r="H1202" s="125" t="s">
        <v>204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  <c r="X1202" s="151">
        <v>4.2</v>
      </c>
      <c r="Y1202" s="150">
        <v>374.89761904761906</v>
      </c>
    </row>
    <row r="1203" spans="1:25">
      <c r="A1203" s="125">
        <v>1205</v>
      </c>
      <c r="B1203" s="125">
        <v>1205</v>
      </c>
      <c r="C1203" s="125" t="s">
        <v>1858</v>
      </c>
      <c r="D1203" s="125" t="s">
        <v>1195</v>
      </c>
      <c r="E1203" s="125" t="s">
        <v>1195</v>
      </c>
      <c r="F1203" s="125" t="s">
        <v>1859</v>
      </c>
      <c r="G1203" s="125" t="s">
        <v>1860</v>
      </c>
      <c r="H1203" s="125" t="s">
        <v>184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  <c r="X1203" s="151">
        <v>4.2</v>
      </c>
      <c r="Y1203" s="150">
        <v>387.4452380952381</v>
      </c>
    </row>
    <row r="1204" spans="1:25">
      <c r="A1204" s="125">
        <v>1206</v>
      </c>
      <c r="B1204" s="125">
        <v>1206</v>
      </c>
      <c r="C1204" s="125" t="s">
        <v>1861</v>
      </c>
      <c r="D1204" s="125" t="s">
        <v>202</v>
      </c>
      <c r="E1204" s="125" t="s">
        <v>202</v>
      </c>
      <c r="F1204" s="125" t="s">
        <v>1788</v>
      </c>
      <c r="G1204" s="125" t="s">
        <v>1789</v>
      </c>
      <c r="H1204" s="125" t="s">
        <v>184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  <c r="X1204" s="151">
        <v>4.2</v>
      </c>
      <c r="Y1204" s="150">
        <v>183.19285714285712</v>
      </c>
    </row>
    <row r="1205" spans="1:25">
      <c r="A1205" s="125">
        <v>1207</v>
      </c>
      <c r="B1205" s="125">
        <v>1207</v>
      </c>
      <c r="C1205" s="125" t="s">
        <v>1862</v>
      </c>
      <c r="D1205" s="125" t="s">
        <v>202</v>
      </c>
      <c r="E1205" s="125" t="s">
        <v>202</v>
      </c>
      <c r="F1205" s="125" t="s">
        <v>1788</v>
      </c>
      <c r="G1205" s="125" t="s">
        <v>1789</v>
      </c>
      <c r="H1205" s="125" t="s">
        <v>184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  <c r="X1205" s="151">
        <v>4.2</v>
      </c>
      <c r="Y1205" s="150">
        <v>367.91428571428571</v>
      </c>
    </row>
    <row r="1206" spans="1:25">
      <c r="A1206" s="125">
        <v>1208</v>
      </c>
      <c r="B1206" s="125">
        <v>1208</v>
      </c>
      <c r="C1206" s="125" t="s">
        <v>1863</v>
      </c>
      <c r="D1206" s="125" t="s">
        <v>1816</v>
      </c>
      <c r="E1206" s="125" t="s">
        <v>1816</v>
      </c>
      <c r="F1206" s="125" t="s">
        <v>1703</v>
      </c>
      <c r="G1206" s="125" t="s">
        <v>1704</v>
      </c>
      <c r="H1206" s="125" t="s">
        <v>204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  <c r="X1206" s="151">
        <v>4.2</v>
      </c>
      <c r="Y1206" s="150">
        <v>183.19285714285712</v>
      </c>
    </row>
    <row r="1207" spans="1:25">
      <c r="A1207" s="125">
        <v>1209</v>
      </c>
      <c r="B1207" s="125">
        <v>1209</v>
      </c>
      <c r="C1207" s="125" t="s">
        <v>1864</v>
      </c>
      <c r="D1207" s="125" t="s">
        <v>1816</v>
      </c>
      <c r="E1207" s="125" t="s">
        <v>1816</v>
      </c>
      <c r="F1207" s="125" t="s">
        <v>1703</v>
      </c>
      <c r="G1207" s="125" t="s">
        <v>1704</v>
      </c>
      <c r="H1207" s="125" t="s">
        <v>204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  <c r="X1207" s="151">
        <v>4.2</v>
      </c>
      <c r="Y1207" s="150">
        <v>412.54047619047617</v>
      </c>
    </row>
    <row r="1208" spans="1:25">
      <c r="A1208" s="125">
        <v>1210</v>
      </c>
      <c r="B1208" s="125">
        <v>1210</v>
      </c>
      <c r="C1208" s="125" t="s">
        <v>1865</v>
      </c>
      <c r="D1208" s="125" t="s">
        <v>455</v>
      </c>
      <c r="E1208" s="125" t="s">
        <v>455</v>
      </c>
      <c r="F1208" s="125" t="s">
        <v>936</v>
      </c>
      <c r="G1208" s="125" t="s">
        <v>937</v>
      </c>
      <c r="H1208" s="125" t="s">
        <v>204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  <c r="X1208" s="151">
        <v>4.2</v>
      </c>
      <c r="Y1208" s="150">
        <v>412.54047619047617</v>
      </c>
    </row>
    <row r="1209" spans="1:25">
      <c r="A1209" s="125">
        <v>1211</v>
      </c>
      <c r="B1209" s="125">
        <v>1211</v>
      </c>
      <c r="C1209" s="125" t="s">
        <v>1866</v>
      </c>
      <c r="D1209" s="125" t="s">
        <v>494</v>
      </c>
      <c r="E1209" s="125" t="s">
        <v>494</v>
      </c>
      <c r="F1209" s="125" t="s">
        <v>1867</v>
      </c>
      <c r="G1209" s="125" t="s">
        <v>1868</v>
      </c>
      <c r="H1209" s="125" t="s">
        <v>184</v>
      </c>
      <c r="I1209" s="123">
        <v>38000</v>
      </c>
      <c r="J1209" s="123">
        <v>38000</v>
      </c>
      <c r="K1209" s="125" t="s">
        <v>190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  <c r="X1209" s="151">
        <v>4.2</v>
      </c>
      <c r="Y1209" s="150">
        <v>425.08809523809521</v>
      </c>
    </row>
    <row r="1210" spans="1:25">
      <c r="A1210" s="125">
        <v>1212</v>
      </c>
      <c r="B1210" s="125">
        <v>1212</v>
      </c>
      <c r="C1210" s="125" t="s">
        <v>1869</v>
      </c>
      <c r="D1210" s="125" t="s">
        <v>1174</v>
      </c>
      <c r="E1210" s="125" t="s">
        <v>1174</v>
      </c>
      <c r="F1210" s="125" t="s">
        <v>1175</v>
      </c>
      <c r="G1210" s="125" t="s">
        <v>1176</v>
      </c>
      <c r="H1210" s="125" t="s">
        <v>184</v>
      </c>
      <c r="I1210" s="123">
        <v>38000</v>
      </c>
      <c r="J1210" s="123">
        <v>38000</v>
      </c>
      <c r="K1210" s="125" t="s">
        <v>190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  <c r="X1210" s="151">
        <v>4.2</v>
      </c>
      <c r="Y1210" s="150">
        <v>149.73095238095235</v>
      </c>
    </row>
    <row r="1211" spans="1:25">
      <c r="A1211" s="125">
        <v>1213</v>
      </c>
      <c r="B1211" s="125">
        <v>1213</v>
      </c>
      <c r="C1211" s="125" t="s">
        <v>1870</v>
      </c>
      <c r="D1211" s="125" t="s">
        <v>415</v>
      </c>
      <c r="E1211" s="125" t="s">
        <v>415</v>
      </c>
      <c r="F1211" s="125" t="s">
        <v>1871</v>
      </c>
      <c r="G1211" s="125" t="s">
        <v>1872</v>
      </c>
      <c r="H1211" s="125" t="s">
        <v>184</v>
      </c>
      <c r="I1211" s="123">
        <v>38000</v>
      </c>
      <c r="J1211" s="123">
        <v>38000</v>
      </c>
      <c r="K1211" s="125" t="s">
        <v>190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  <c r="X1211" s="151">
        <v>4.2</v>
      </c>
      <c r="Y1211" s="150">
        <v>216.6547619047619</v>
      </c>
    </row>
    <row r="1212" spans="1:25">
      <c r="A1212" s="125">
        <v>1214</v>
      </c>
      <c r="B1212" s="125">
        <v>1214</v>
      </c>
      <c r="C1212" s="125" t="s">
        <v>1873</v>
      </c>
      <c r="D1212" s="125" t="s">
        <v>415</v>
      </c>
      <c r="E1212" s="125" t="s">
        <v>415</v>
      </c>
      <c r="F1212" s="125" t="s">
        <v>1874</v>
      </c>
      <c r="G1212" s="125" t="s">
        <v>1875</v>
      </c>
      <c r="H1212" s="125" t="s">
        <v>184</v>
      </c>
      <c r="I1212" s="123">
        <v>38000</v>
      </c>
      <c r="J1212" s="123">
        <v>38000</v>
      </c>
      <c r="K1212" s="125" t="s">
        <v>190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  <c r="X1212" s="151">
        <v>4.2</v>
      </c>
      <c r="Y1212" s="150">
        <v>380.46190476190475</v>
      </c>
    </row>
    <row r="1213" spans="1:25">
      <c r="A1213" s="125">
        <v>1215</v>
      </c>
      <c r="B1213" s="125">
        <v>1215</v>
      </c>
      <c r="C1213" s="125" t="s">
        <v>1876</v>
      </c>
      <c r="D1213" s="125" t="s">
        <v>202</v>
      </c>
      <c r="E1213" s="125" t="s">
        <v>202</v>
      </c>
      <c r="F1213" s="125" t="s">
        <v>491</v>
      </c>
      <c r="G1213" s="125" t="s">
        <v>492</v>
      </c>
      <c r="H1213" s="125" t="s">
        <v>184</v>
      </c>
      <c r="I1213" s="123">
        <v>38000</v>
      </c>
      <c r="J1213" s="123">
        <v>38000</v>
      </c>
      <c r="K1213" s="125" t="s">
        <v>190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  <c r="X1213" s="151">
        <v>4.2</v>
      </c>
      <c r="Y1213" s="150">
        <v>418.10476190476186</v>
      </c>
    </row>
    <row r="1214" spans="1:25">
      <c r="A1214" s="125">
        <v>1216</v>
      </c>
      <c r="B1214" s="125">
        <v>1216</v>
      </c>
      <c r="C1214" s="125" t="s">
        <v>1877</v>
      </c>
      <c r="D1214" s="125" t="s">
        <v>415</v>
      </c>
      <c r="E1214" s="125" t="s">
        <v>415</v>
      </c>
      <c r="F1214" s="125" t="s">
        <v>1874</v>
      </c>
      <c r="G1214" s="125" t="s">
        <v>1875</v>
      </c>
      <c r="H1214" s="125" t="s">
        <v>184</v>
      </c>
      <c r="I1214" s="123">
        <v>38000</v>
      </c>
      <c r="J1214" s="123">
        <v>38000</v>
      </c>
      <c r="K1214" s="125" t="s">
        <v>190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  <c r="X1214" s="151">
        <v>4.2</v>
      </c>
      <c r="Y1214" s="150">
        <v>355.36666666666662</v>
      </c>
    </row>
    <row r="1215" spans="1:25">
      <c r="A1215" s="125">
        <v>1217</v>
      </c>
      <c r="B1215" s="125">
        <v>1217</v>
      </c>
      <c r="C1215" s="125" t="s">
        <v>1878</v>
      </c>
      <c r="D1215" s="125" t="s">
        <v>1816</v>
      </c>
      <c r="E1215" s="125" t="s">
        <v>1816</v>
      </c>
      <c r="F1215" s="125" t="s">
        <v>1820</v>
      </c>
      <c r="G1215" s="125" t="s">
        <v>1821</v>
      </c>
      <c r="H1215" s="125" t="s">
        <v>204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  <c r="X1215" s="151">
        <v>4.2</v>
      </c>
      <c r="Y1215" s="150">
        <v>342.81904761904764</v>
      </c>
    </row>
    <row r="1216" spans="1:25">
      <c r="A1216" s="125">
        <v>1218</v>
      </c>
      <c r="B1216" s="125">
        <v>1218</v>
      </c>
      <c r="C1216" s="125" t="s">
        <v>1879</v>
      </c>
      <c r="D1216" s="125" t="s">
        <v>1816</v>
      </c>
      <c r="E1216" s="125" t="s">
        <v>1816</v>
      </c>
      <c r="F1216" s="125" t="s">
        <v>1820</v>
      </c>
      <c r="G1216" s="125" t="s">
        <v>1821</v>
      </c>
      <c r="H1216" s="125" t="s">
        <v>204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  <c r="X1216" s="151">
        <v>4.2</v>
      </c>
      <c r="Y1216" s="150">
        <v>399.99285714285708</v>
      </c>
    </row>
    <row r="1217" spans="1:25">
      <c r="A1217" s="125">
        <v>1219</v>
      </c>
      <c r="B1217" s="125">
        <v>1219</v>
      </c>
      <c r="C1217" s="125" t="s">
        <v>1880</v>
      </c>
      <c r="D1217" s="125" t="s">
        <v>187</v>
      </c>
      <c r="E1217" s="125" t="s">
        <v>187</v>
      </c>
      <c r="F1217" s="125" t="s">
        <v>1881</v>
      </c>
      <c r="G1217" s="125" t="s">
        <v>1882</v>
      </c>
      <c r="H1217" s="125" t="s">
        <v>184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  <c r="X1217" s="151">
        <v>4.2</v>
      </c>
      <c r="Y1217" s="150">
        <v>374.89761904761906</v>
      </c>
    </row>
    <row r="1218" spans="1:25">
      <c r="A1218" s="125">
        <v>1220</v>
      </c>
      <c r="B1218" s="125">
        <v>1220</v>
      </c>
      <c r="C1218" s="125" t="s">
        <v>1883</v>
      </c>
      <c r="D1218" s="125" t="s">
        <v>415</v>
      </c>
      <c r="E1218" s="125" t="s">
        <v>415</v>
      </c>
      <c r="F1218" s="125" t="s">
        <v>1884</v>
      </c>
      <c r="G1218" s="125" t="s">
        <v>1885</v>
      </c>
      <c r="H1218" s="125" t="s">
        <v>204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  <c r="X1218" s="151">
        <v>4.2</v>
      </c>
      <c r="Y1218" s="150">
        <v>342.81904761904764</v>
      </c>
    </row>
    <row r="1219" spans="1:25">
      <c r="A1219" s="125">
        <v>1221</v>
      </c>
      <c r="B1219" s="125">
        <v>1221</v>
      </c>
      <c r="C1219" s="125" t="s">
        <v>1886</v>
      </c>
      <c r="D1219" s="125" t="s">
        <v>1174</v>
      </c>
      <c r="E1219" s="125" t="s">
        <v>1174</v>
      </c>
      <c r="F1219" s="125" t="s">
        <v>874</v>
      </c>
      <c r="G1219" s="125" t="s">
        <v>875</v>
      </c>
      <c r="H1219" s="125" t="s">
        <v>184</v>
      </c>
      <c r="I1219" s="123">
        <v>38000</v>
      </c>
      <c r="J1219" s="123">
        <v>38000</v>
      </c>
      <c r="K1219" s="125" t="s">
        <v>190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  <c r="X1219" s="151">
        <v>4.2</v>
      </c>
      <c r="Y1219" s="150">
        <v>425.08809523809521</v>
      </c>
    </row>
    <row r="1220" spans="1:25">
      <c r="A1220" s="125">
        <v>1222</v>
      </c>
      <c r="B1220" s="125">
        <v>1222</v>
      </c>
      <c r="C1220" s="125" t="s">
        <v>1887</v>
      </c>
      <c r="D1220" s="125" t="s">
        <v>1174</v>
      </c>
      <c r="E1220" s="125" t="s">
        <v>1174</v>
      </c>
      <c r="F1220" s="125" t="s">
        <v>874</v>
      </c>
      <c r="G1220" s="125" t="s">
        <v>875</v>
      </c>
      <c r="H1220" s="125" t="s">
        <v>184</v>
      </c>
      <c r="I1220" s="123">
        <v>38000</v>
      </c>
      <c r="J1220" s="123">
        <v>38000</v>
      </c>
      <c r="K1220" s="125" t="s">
        <v>190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  <c r="X1220" s="151">
        <v>4.2</v>
      </c>
      <c r="Y1220" s="150">
        <v>317.72380952380951</v>
      </c>
    </row>
    <row r="1221" spans="1:25">
      <c r="A1221" s="125">
        <v>1223</v>
      </c>
      <c r="B1221" s="125">
        <v>1223</v>
      </c>
      <c r="C1221" s="125" t="s">
        <v>1888</v>
      </c>
      <c r="D1221" s="125" t="s">
        <v>1174</v>
      </c>
      <c r="E1221" s="125" t="s">
        <v>1174</v>
      </c>
      <c r="F1221" s="125" t="s">
        <v>1889</v>
      </c>
      <c r="G1221" s="125" t="s">
        <v>1890</v>
      </c>
      <c r="H1221" s="125" t="s">
        <v>184</v>
      </c>
      <c r="I1221" s="123">
        <v>38000</v>
      </c>
      <c r="J1221" s="123">
        <v>38000</v>
      </c>
      <c r="K1221" s="125" t="s">
        <v>190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  <c r="X1221" s="151">
        <v>4.2</v>
      </c>
      <c r="Y1221" s="150">
        <v>317.72380952380951</v>
      </c>
    </row>
    <row r="1222" spans="1:25">
      <c r="A1222" s="125">
        <v>1224</v>
      </c>
      <c r="B1222" s="125">
        <v>1224</v>
      </c>
      <c r="C1222" s="125" t="s">
        <v>1891</v>
      </c>
      <c r="D1222" s="125" t="s">
        <v>202</v>
      </c>
      <c r="E1222" s="125" t="s">
        <v>202</v>
      </c>
      <c r="F1222" s="125" t="s">
        <v>1788</v>
      </c>
      <c r="G1222" s="125" t="s">
        <v>1789</v>
      </c>
      <c r="H1222" s="125" t="s">
        <v>184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  <c r="X1222" s="151">
        <v>4.2</v>
      </c>
      <c r="Y1222" s="150">
        <v>317.72380952380951</v>
      </c>
    </row>
    <row r="1223" spans="1:25">
      <c r="A1223" s="125">
        <v>1225</v>
      </c>
      <c r="B1223" s="125">
        <v>1225</v>
      </c>
      <c r="C1223" s="125" t="s">
        <v>1892</v>
      </c>
      <c r="D1223" s="125" t="s">
        <v>187</v>
      </c>
      <c r="E1223" s="125" t="s">
        <v>187</v>
      </c>
      <c r="F1223" s="125" t="s">
        <v>491</v>
      </c>
      <c r="G1223" s="125" t="s">
        <v>492</v>
      </c>
      <c r="H1223" s="125" t="s">
        <v>184</v>
      </c>
      <c r="I1223" s="123">
        <v>38000</v>
      </c>
      <c r="J1223" s="123">
        <v>38000</v>
      </c>
      <c r="K1223" s="125" t="s">
        <v>190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  <c r="X1223" s="151">
        <v>4.2</v>
      </c>
      <c r="Y1223" s="150">
        <v>355.36666666666662</v>
      </c>
    </row>
    <row r="1224" spans="1:25">
      <c r="A1224" s="125">
        <v>1226</v>
      </c>
      <c r="B1224" s="125">
        <v>1226</v>
      </c>
      <c r="C1224" s="125" t="s">
        <v>1893</v>
      </c>
      <c r="D1224" s="125" t="s">
        <v>887</v>
      </c>
      <c r="E1224" s="125" t="s">
        <v>887</v>
      </c>
      <c r="F1224" s="125" t="s">
        <v>1894</v>
      </c>
      <c r="G1224" s="125" t="s">
        <v>1895</v>
      </c>
      <c r="H1224" s="125" t="s">
        <v>184</v>
      </c>
      <c r="I1224" s="123">
        <v>38000</v>
      </c>
      <c r="J1224" s="123">
        <v>38000</v>
      </c>
      <c r="K1224" s="125" t="s">
        <v>190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  <c r="X1224" s="151">
        <v>4.2</v>
      </c>
      <c r="Y1224" s="150">
        <v>166.46190476190475</v>
      </c>
    </row>
    <row r="1225" spans="1:25">
      <c r="A1225" s="125">
        <v>1227</v>
      </c>
      <c r="B1225" s="125">
        <v>1227</v>
      </c>
      <c r="C1225" s="125" t="s">
        <v>1896</v>
      </c>
      <c r="D1225" s="125" t="s">
        <v>887</v>
      </c>
      <c r="E1225" s="125" t="s">
        <v>887</v>
      </c>
      <c r="F1225" s="125" t="s">
        <v>1894</v>
      </c>
      <c r="G1225" s="125" t="s">
        <v>1895</v>
      </c>
      <c r="H1225" s="125" t="s">
        <v>184</v>
      </c>
      <c r="I1225" s="123">
        <v>38000</v>
      </c>
      <c r="J1225" s="123">
        <v>38000</v>
      </c>
      <c r="K1225" s="125" t="s">
        <v>190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  <c r="X1225" s="151">
        <v>4.2</v>
      </c>
      <c r="Y1225" s="150">
        <v>342.81904761904764</v>
      </c>
    </row>
    <row r="1226" spans="1:25">
      <c r="A1226" s="125">
        <v>1228</v>
      </c>
      <c r="B1226" s="125">
        <v>1228</v>
      </c>
      <c r="C1226" s="125" t="s">
        <v>1897</v>
      </c>
      <c r="D1226" s="125" t="s">
        <v>187</v>
      </c>
      <c r="E1226" s="125" t="s">
        <v>187</v>
      </c>
      <c r="F1226" s="125" t="s">
        <v>1898</v>
      </c>
      <c r="G1226" s="125" t="s">
        <v>1899</v>
      </c>
      <c r="H1226" s="125" t="s">
        <v>184</v>
      </c>
      <c r="I1226" s="123">
        <v>38000</v>
      </c>
      <c r="J1226" s="123">
        <v>38000</v>
      </c>
      <c r="K1226" s="125" t="s">
        <v>190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  <c r="X1226" s="151">
        <v>4.2</v>
      </c>
      <c r="Y1226" s="150">
        <v>342.81904761904764</v>
      </c>
    </row>
    <row r="1227" spans="1:25">
      <c r="A1227" s="125">
        <v>1229</v>
      </c>
      <c r="B1227" s="125">
        <v>1229</v>
      </c>
      <c r="C1227" s="125" t="s">
        <v>1900</v>
      </c>
      <c r="D1227" s="125" t="s">
        <v>187</v>
      </c>
      <c r="E1227" s="125" t="s">
        <v>187</v>
      </c>
      <c r="F1227" s="125" t="s">
        <v>1898</v>
      </c>
      <c r="G1227" s="125" t="s">
        <v>1899</v>
      </c>
      <c r="H1227" s="125" t="s">
        <v>184</v>
      </c>
      <c r="I1227" s="123">
        <v>38000</v>
      </c>
      <c r="J1227" s="123">
        <v>38000</v>
      </c>
      <c r="K1227" s="125" t="s">
        <v>190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  <c r="X1227" s="151">
        <v>4.2</v>
      </c>
      <c r="Y1227" s="150">
        <v>405.55714285714282</v>
      </c>
    </row>
    <row r="1228" spans="1:25">
      <c r="A1228" s="125">
        <v>1230</v>
      </c>
      <c r="B1228" s="125">
        <v>1230</v>
      </c>
      <c r="C1228" s="125" t="s">
        <v>1901</v>
      </c>
      <c r="D1228" s="125" t="s">
        <v>780</v>
      </c>
      <c r="E1228" s="125" t="s">
        <v>780</v>
      </c>
      <c r="F1228" s="125" t="s">
        <v>1902</v>
      </c>
      <c r="G1228" s="125" t="s">
        <v>1903</v>
      </c>
      <c r="H1228" s="125" t="s">
        <v>184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  <c r="X1228" s="151">
        <v>4.2</v>
      </c>
      <c r="Y1228" s="150">
        <v>405.55714285714282</v>
      </c>
    </row>
    <row r="1229" spans="1:25">
      <c r="A1229" s="125">
        <v>1231</v>
      </c>
      <c r="B1229" s="125">
        <v>1231</v>
      </c>
      <c r="C1229" s="125" t="s">
        <v>1904</v>
      </c>
      <c r="D1229" s="125" t="s">
        <v>857</v>
      </c>
      <c r="E1229" s="125" t="s">
        <v>857</v>
      </c>
      <c r="F1229" s="125" t="s">
        <v>1801</v>
      </c>
      <c r="G1229" s="125" t="s">
        <v>1802</v>
      </c>
      <c r="H1229" s="125" t="s">
        <v>204</v>
      </c>
      <c r="I1229" s="123">
        <v>110000</v>
      </c>
      <c r="J1229" s="125" t="s">
        <v>190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  <c r="X1229" s="151">
        <v>4.2</v>
      </c>
      <c r="Y1229" s="150">
        <v>199.92380952380952</v>
      </c>
    </row>
    <row r="1230" spans="1:25">
      <c r="A1230" s="125">
        <v>1232</v>
      </c>
      <c r="B1230" s="125">
        <v>1232</v>
      </c>
      <c r="C1230" s="125" t="s">
        <v>1905</v>
      </c>
      <c r="D1230" s="125" t="s">
        <v>415</v>
      </c>
      <c r="E1230" s="125" t="s">
        <v>415</v>
      </c>
      <c r="F1230" s="125" t="s">
        <v>416</v>
      </c>
      <c r="G1230" s="125" t="s">
        <v>417</v>
      </c>
      <c r="H1230" s="125" t="s">
        <v>184</v>
      </c>
      <c r="I1230" s="123">
        <v>38000</v>
      </c>
      <c r="J1230" s="123">
        <v>38000</v>
      </c>
      <c r="K1230" s="125" t="s">
        <v>190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  <c r="X1230" s="151">
        <v>4.2</v>
      </c>
      <c r="Y1230" s="150">
        <v>425.08809523809521</v>
      </c>
    </row>
    <row r="1231" spans="1:25">
      <c r="A1231" s="125">
        <v>1233</v>
      </c>
      <c r="B1231" s="125">
        <v>1233</v>
      </c>
      <c r="C1231" s="125" t="s">
        <v>1906</v>
      </c>
      <c r="D1231" s="125" t="s">
        <v>887</v>
      </c>
      <c r="E1231" s="125" t="s">
        <v>887</v>
      </c>
      <c r="F1231" s="125" t="s">
        <v>1154</v>
      </c>
      <c r="G1231" s="125" t="s">
        <v>1155</v>
      </c>
      <c r="H1231" s="125" t="s">
        <v>184</v>
      </c>
      <c r="I1231" s="123">
        <v>38000</v>
      </c>
      <c r="J1231" s="123">
        <v>38000</v>
      </c>
      <c r="K1231" s="125" t="s">
        <v>190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  <c r="X1231" s="151">
        <v>4.2</v>
      </c>
      <c r="Y1231" s="150">
        <v>199.92380952380952</v>
      </c>
    </row>
    <row r="1232" spans="1:25">
      <c r="A1232" s="125">
        <v>1234</v>
      </c>
      <c r="B1232" s="125">
        <v>1234</v>
      </c>
      <c r="C1232" s="125" t="s">
        <v>1907</v>
      </c>
      <c r="D1232" s="125" t="s">
        <v>187</v>
      </c>
      <c r="E1232" s="125" t="s">
        <v>187</v>
      </c>
      <c r="F1232" s="125" t="s">
        <v>1908</v>
      </c>
      <c r="G1232" s="125" t="s">
        <v>1909</v>
      </c>
      <c r="H1232" s="125" t="s">
        <v>184</v>
      </c>
      <c r="I1232" s="123">
        <v>38000</v>
      </c>
      <c r="J1232" s="123">
        <v>38000</v>
      </c>
      <c r="K1232" s="125" t="s">
        <v>190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  <c r="X1232" s="151">
        <v>4.2</v>
      </c>
      <c r="Y1232" s="150">
        <v>199.92380952380952</v>
      </c>
    </row>
    <row r="1233" spans="1:25">
      <c r="A1233" s="125">
        <v>1235</v>
      </c>
      <c r="B1233" s="125">
        <v>1235</v>
      </c>
      <c r="C1233" s="125" t="s">
        <v>1910</v>
      </c>
      <c r="D1233" s="125" t="s">
        <v>1195</v>
      </c>
      <c r="E1233" s="125" t="s">
        <v>1195</v>
      </c>
      <c r="F1233" s="125" t="s">
        <v>1911</v>
      </c>
      <c r="G1233" s="125" t="s">
        <v>1912</v>
      </c>
      <c r="H1233" s="125" t="s">
        <v>184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  <c r="X1233" s="151">
        <v>4.2</v>
      </c>
      <c r="Y1233" s="150">
        <v>133</v>
      </c>
    </row>
    <row r="1234" spans="1:25">
      <c r="A1234" s="125">
        <v>1236</v>
      </c>
      <c r="B1234" s="125">
        <v>1236</v>
      </c>
      <c r="C1234" s="125" t="s">
        <v>1913</v>
      </c>
      <c r="D1234" s="125" t="s">
        <v>857</v>
      </c>
      <c r="E1234" s="125" t="s">
        <v>857</v>
      </c>
      <c r="F1234" s="125" t="s">
        <v>1881</v>
      </c>
      <c r="G1234" s="125" t="s">
        <v>1882</v>
      </c>
      <c r="H1234" s="125" t="s">
        <v>184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  <c r="X1234" s="151">
        <v>4.2</v>
      </c>
      <c r="Y1234" s="150">
        <v>166.46190476190475</v>
      </c>
    </row>
    <row r="1235" spans="1:25">
      <c r="A1235" s="125">
        <v>1237</v>
      </c>
      <c r="B1235" s="125">
        <v>1237</v>
      </c>
      <c r="C1235" s="125" t="s">
        <v>1914</v>
      </c>
      <c r="D1235" s="125" t="s">
        <v>181</v>
      </c>
      <c r="E1235" s="125" t="s">
        <v>181</v>
      </c>
      <c r="F1235" s="125" t="s">
        <v>262</v>
      </c>
      <c r="G1235" s="125" t="s">
        <v>263</v>
      </c>
      <c r="H1235" s="125" t="s">
        <v>184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  <c r="X1235" s="151">
        <v>4.2</v>
      </c>
      <c r="Y1235" s="150">
        <v>199.92380952380952</v>
      </c>
    </row>
    <row r="1236" spans="1:25">
      <c r="A1236" s="125">
        <v>1238</v>
      </c>
      <c r="B1236" s="125">
        <v>1238</v>
      </c>
      <c r="C1236" s="125" t="s">
        <v>1915</v>
      </c>
      <c r="D1236" s="125" t="s">
        <v>220</v>
      </c>
      <c r="E1236" s="125" t="s">
        <v>220</v>
      </c>
      <c r="F1236" s="125" t="s">
        <v>1700</v>
      </c>
      <c r="G1236" s="125" t="s">
        <v>1701</v>
      </c>
      <c r="H1236" s="125" t="s">
        <v>204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  <c r="X1236" s="151">
        <v>4.2</v>
      </c>
      <c r="Y1236" s="150">
        <v>355.36666666666662</v>
      </c>
    </row>
    <row r="1237" spans="1:25">
      <c r="A1237" s="125">
        <v>1239</v>
      </c>
      <c r="B1237" s="125">
        <v>1239</v>
      </c>
      <c r="C1237" s="125" t="s">
        <v>1916</v>
      </c>
      <c r="D1237" s="125" t="s">
        <v>202</v>
      </c>
      <c r="E1237" s="125" t="s">
        <v>202</v>
      </c>
      <c r="F1237" s="125" t="s">
        <v>1917</v>
      </c>
      <c r="G1237" s="125" t="s">
        <v>1918</v>
      </c>
      <c r="H1237" s="125" t="s">
        <v>184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  <c r="X1237" s="151">
        <v>4.2</v>
      </c>
      <c r="Y1237" s="150">
        <v>374.89761904761906</v>
      </c>
    </row>
    <row r="1238" spans="1:25">
      <c r="A1238" s="125">
        <v>1240</v>
      </c>
      <c r="B1238" s="125">
        <v>1240</v>
      </c>
      <c r="C1238" s="125" t="s">
        <v>1919</v>
      </c>
      <c r="D1238" s="125" t="s">
        <v>187</v>
      </c>
      <c r="E1238" s="125" t="s">
        <v>187</v>
      </c>
      <c r="F1238" s="125" t="s">
        <v>1795</v>
      </c>
      <c r="G1238" s="125" t="s">
        <v>1796</v>
      </c>
      <c r="H1238" s="125" t="s">
        <v>184</v>
      </c>
      <c r="I1238" s="123">
        <v>38000</v>
      </c>
      <c r="J1238" s="123">
        <v>38000</v>
      </c>
      <c r="K1238" s="125" t="s">
        <v>190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  <c r="X1238" s="151">
        <v>4.2</v>
      </c>
      <c r="Y1238" s="150">
        <v>199.92380952380952</v>
      </c>
    </row>
    <row r="1239" spans="1:25">
      <c r="A1239" s="125">
        <v>1241</v>
      </c>
      <c r="B1239" s="125">
        <v>1241</v>
      </c>
      <c r="C1239" s="125" t="s">
        <v>1920</v>
      </c>
      <c r="D1239" s="125" t="s">
        <v>181</v>
      </c>
      <c r="E1239" s="125" t="s">
        <v>181</v>
      </c>
      <c r="F1239" s="125" t="s">
        <v>262</v>
      </c>
      <c r="G1239" s="125" t="s">
        <v>263</v>
      </c>
      <c r="H1239" s="125" t="s">
        <v>184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  <c r="X1239" s="151">
        <v>4.2</v>
      </c>
      <c r="Y1239" s="150">
        <v>317.72380952380951</v>
      </c>
    </row>
    <row r="1240" spans="1:25">
      <c r="A1240" s="125">
        <v>1242</v>
      </c>
      <c r="B1240" s="125">
        <v>1242</v>
      </c>
      <c r="C1240" s="125" t="s">
        <v>1921</v>
      </c>
      <c r="D1240" s="125" t="s">
        <v>220</v>
      </c>
      <c r="E1240" s="125" t="s">
        <v>220</v>
      </c>
      <c r="F1240" s="125" t="s">
        <v>1922</v>
      </c>
      <c r="G1240" s="125" t="s">
        <v>1923</v>
      </c>
      <c r="H1240" s="125" t="s">
        <v>184</v>
      </c>
      <c r="I1240" s="123">
        <v>38000</v>
      </c>
      <c r="J1240" s="123">
        <v>38000</v>
      </c>
      <c r="K1240" s="125" t="s">
        <v>190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  <c r="X1240" s="151">
        <v>4.2</v>
      </c>
      <c r="Y1240" s="150">
        <v>330.2714285714286</v>
      </c>
    </row>
    <row r="1241" spans="1:25">
      <c r="A1241" s="125">
        <v>1243</v>
      </c>
      <c r="B1241" s="125">
        <v>1243</v>
      </c>
      <c r="C1241" s="125" t="s">
        <v>1924</v>
      </c>
      <c r="D1241" s="125" t="s">
        <v>494</v>
      </c>
      <c r="E1241" s="125" t="s">
        <v>494</v>
      </c>
      <c r="F1241" s="125" t="s">
        <v>1867</v>
      </c>
      <c r="G1241" s="125" t="s">
        <v>1868</v>
      </c>
      <c r="H1241" s="125" t="s">
        <v>184</v>
      </c>
      <c r="I1241" s="123">
        <v>38000</v>
      </c>
      <c r="J1241" s="123">
        <v>38000</v>
      </c>
      <c r="K1241" s="125" t="s">
        <v>190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  <c r="X1241" s="151">
        <v>4.2</v>
      </c>
      <c r="Y1241" s="150">
        <v>166.46190476190475</v>
      </c>
    </row>
    <row r="1242" spans="1:25">
      <c r="A1242" s="125">
        <v>1244</v>
      </c>
      <c r="B1242" s="125">
        <v>1244</v>
      </c>
      <c r="C1242" s="125" t="s">
        <v>1925</v>
      </c>
      <c r="D1242" s="125" t="s">
        <v>887</v>
      </c>
      <c r="E1242" s="125" t="s">
        <v>887</v>
      </c>
      <c r="F1242" s="125" t="s">
        <v>1926</v>
      </c>
      <c r="G1242" s="125" t="s">
        <v>1927</v>
      </c>
      <c r="H1242" s="125" t="s">
        <v>184</v>
      </c>
      <c r="I1242" s="123">
        <v>38000</v>
      </c>
      <c r="J1242" s="123">
        <v>38000</v>
      </c>
      <c r="K1242" s="125" t="s">
        <v>190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  <c r="X1242" s="151">
        <v>4.2</v>
      </c>
      <c r="Y1242" s="150">
        <v>216.6547619047619</v>
      </c>
    </row>
    <row r="1243" spans="1:25">
      <c r="A1243" s="125">
        <v>1245</v>
      </c>
      <c r="B1243" s="125">
        <v>1245</v>
      </c>
      <c r="C1243" s="125" t="s">
        <v>1928</v>
      </c>
      <c r="D1243" s="125" t="s">
        <v>415</v>
      </c>
      <c r="E1243" s="125" t="s">
        <v>415</v>
      </c>
      <c r="F1243" s="125" t="s">
        <v>1867</v>
      </c>
      <c r="G1243" s="125" t="s">
        <v>1868</v>
      </c>
      <c r="H1243" s="125" t="s">
        <v>184</v>
      </c>
      <c r="I1243" s="123">
        <v>38000</v>
      </c>
      <c r="J1243" s="123">
        <v>38000</v>
      </c>
      <c r="K1243" s="125" t="s">
        <v>190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  <c r="X1243" s="151">
        <v>4.2</v>
      </c>
      <c r="Y1243" s="150">
        <v>199.92380952380952</v>
      </c>
    </row>
    <row r="1244" spans="1:25">
      <c r="A1244" s="125">
        <v>1246</v>
      </c>
      <c r="B1244" s="125">
        <v>1246</v>
      </c>
      <c r="C1244" s="125" t="s">
        <v>1929</v>
      </c>
      <c r="D1244" s="125" t="s">
        <v>887</v>
      </c>
      <c r="E1244" s="125" t="s">
        <v>887</v>
      </c>
      <c r="F1244" s="125" t="s">
        <v>1930</v>
      </c>
      <c r="G1244" s="125" t="s">
        <v>1931</v>
      </c>
      <c r="H1244" s="125" t="s">
        <v>184</v>
      </c>
      <c r="I1244" s="123">
        <v>38000</v>
      </c>
      <c r="J1244" s="123">
        <v>38000</v>
      </c>
      <c r="K1244" s="125" t="s">
        <v>190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  <c r="X1244" s="151">
        <v>4.2</v>
      </c>
      <c r="Y1244" s="150">
        <v>342.81904761904764</v>
      </c>
    </row>
    <row r="1245" spans="1:25">
      <c r="A1245" s="125">
        <v>1247</v>
      </c>
      <c r="B1245" s="125">
        <v>1247</v>
      </c>
      <c r="C1245" s="125" t="s">
        <v>1932</v>
      </c>
      <c r="D1245" s="125" t="s">
        <v>220</v>
      </c>
      <c r="E1245" s="125" t="s">
        <v>220</v>
      </c>
      <c r="F1245" s="125" t="s">
        <v>1933</v>
      </c>
      <c r="G1245" s="125" t="s">
        <v>1934</v>
      </c>
      <c r="H1245" s="125" t="s">
        <v>184</v>
      </c>
      <c r="I1245" s="123">
        <v>38000</v>
      </c>
      <c r="J1245" s="123">
        <v>38000</v>
      </c>
      <c r="K1245" s="125" t="s">
        <v>190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  <c r="X1245" s="151">
        <v>4.2</v>
      </c>
      <c r="Y1245" s="150">
        <v>166.46190476190475</v>
      </c>
    </row>
    <row r="1246" spans="1:25">
      <c r="A1246" s="125">
        <v>1248</v>
      </c>
      <c r="B1246" s="125">
        <v>1248</v>
      </c>
      <c r="C1246" s="125" t="s">
        <v>1935</v>
      </c>
      <c r="D1246" s="125" t="s">
        <v>220</v>
      </c>
      <c r="E1246" s="125" t="s">
        <v>220</v>
      </c>
      <c r="F1246" s="125" t="s">
        <v>1649</v>
      </c>
      <c r="G1246" s="125" t="s">
        <v>1650</v>
      </c>
      <c r="H1246" s="125" t="s">
        <v>184</v>
      </c>
      <c r="I1246" s="123">
        <v>38000</v>
      </c>
      <c r="J1246" s="123">
        <v>38000</v>
      </c>
      <c r="K1246" s="125" t="s">
        <v>190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  <c r="X1246" s="151">
        <v>4.2</v>
      </c>
      <c r="Y1246" s="150">
        <v>183.19285714285712</v>
      </c>
    </row>
    <row r="1247" spans="1:25">
      <c r="A1247" s="125">
        <v>1249</v>
      </c>
      <c r="B1247" s="125">
        <v>1249</v>
      </c>
      <c r="C1247" s="125" t="s">
        <v>1936</v>
      </c>
      <c r="D1247" s="125" t="s">
        <v>415</v>
      </c>
      <c r="E1247" s="125" t="s">
        <v>1174</v>
      </c>
      <c r="F1247" s="125" t="s">
        <v>1937</v>
      </c>
      <c r="G1247" s="125" t="s">
        <v>1716</v>
      </c>
      <c r="H1247" s="125" t="s">
        <v>184</v>
      </c>
      <c r="I1247" s="123">
        <v>38000</v>
      </c>
      <c r="J1247" s="125" t="s">
        <v>190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  <c r="X1247" s="151">
        <v>4.2</v>
      </c>
      <c r="Y1247" s="150">
        <v>330.2714285714286</v>
      </c>
    </row>
    <row r="1248" spans="1:25">
      <c r="A1248" s="125">
        <v>1250</v>
      </c>
      <c r="B1248" s="125">
        <v>1250</v>
      </c>
      <c r="C1248" s="125" t="s">
        <v>1938</v>
      </c>
      <c r="D1248" s="125" t="s">
        <v>212</v>
      </c>
      <c r="E1248" s="125" t="s">
        <v>212</v>
      </c>
      <c r="F1248" s="125" t="s">
        <v>710</v>
      </c>
      <c r="G1248" s="125" t="s">
        <v>711</v>
      </c>
      <c r="H1248" s="125" t="s">
        <v>184</v>
      </c>
      <c r="I1248" s="123">
        <v>38000</v>
      </c>
      <c r="J1248" s="125" t="s">
        <v>190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  <c r="X1248" s="151">
        <v>4.2</v>
      </c>
      <c r="Y1248" s="150">
        <v>199.92380952380952</v>
      </c>
    </row>
    <row r="1249" spans="1:25">
      <c r="A1249" s="125">
        <v>1251</v>
      </c>
      <c r="B1249" s="125">
        <v>1251</v>
      </c>
      <c r="C1249" s="125" t="s">
        <v>1939</v>
      </c>
      <c r="D1249" s="125" t="s">
        <v>887</v>
      </c>
      <c r="E1249" s="125" t="s">
        <v>887</v>
      </c>
      <c r="F1249" s="125" t="s">
        <v>1940</v>
      </c>
      <c r="G1249" s="125" t="s">
        <v>1941</v>
      </c>
      <c r="H1249" s="125" t="s">
        <v>184</v>
      </c>
      <c r="I1249" s="123">
        <v>38000</v>
      </c>
      <c r="J1249" s="123">
        <v>38000</v>
      </c>
      <c r="K1249" s="125" t="s">
        <v>190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  <c r="X1249" s="151">
        <v>4.2</v>
      </c>
      <c r="Y1249" s="150">
        <v>149.73095238095235</v>
      </c>
    </row>
    <row r="1250" spans="1:25">
      <c r="A1250" s="125">
        <v>1252</v>
      </c>
      <c r="B1250" s="125">
        <v>1252</v>
      </c>
      <c r="C1250" s="125" t="s">
        <v>1942</v>
      </c>
      <c r="D1250" s="125" t="s">
        <v>1816</v>
      </c>
      <c r="E1250" s="125" t="s">
        <v>1816</v>
      </c>
      <c r="F1250" s="125" t="s">
        <v>1835</v>
      </c>
      <c r="G1250" s="125" t="s">
        <v>1836</v>
      </c>
      <c r="H1250" s="125" t="s">
        <v>204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  <c r="X1250" s="151">
        <v>4.2</v>
      </c>
      <c r="Y1250" s="150">
        <v>133</v>
      </c>
    </row>
    <row r="1251" spans="1:25">
      <c r="A1251" s="125">
        <v>1253</v>
      </c>
      <c r="B1251" s="125">
        <v>1253</v>
      </c>
      <c r="C1251" s="125" t="s">
        <v>1943</v>
      </c>
      <c r="D1251" s="125" t="s">
        <v>1174</v>
      </c>
      <c r="E1251" s="125" t="s">
        <v>1174</v>
      </c>
      <c r="F1251" s="125" t="s">
        <v>1944</v>
      </c>
      <c r="G1251" s="125" t="s">
        <v>1945</v>
      </c>
      <c r="H1251" s="125" t="s">
        <v>184</v>
      </c>
      <c r="I1251" s="123">
        <v>38000</v>
      </c>
      <c r="J1251" s="123">
        <v>38000</v>
      </c>
      <c r="K1251" s="125" t="s">
        <v>190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  <c r="X1251" s="151">
        <v>4.2</v>
      </c>
      <c r="Y1251" s="150">
        <v>374.89761904761906</v>
      </c>
    </row>
    <row r="1252" spans="1:25">
      <c r="A1252" s="125">
        <v>1254</v>
      </c>
      <c r="B1252" s="125">
        <v>1254</v>
      </c>
      <c r="C1252" s="125" t="s">
        <v>1946</v>
      </c>
      <c r="D1252" s="125" t="s">
        <v>1174</v>
      </c>
      <c r="E1252" s="125" t="s">
        <v>1174</v>
      </c>
      <c r="F1252" s="125" t="s">
        <v>1703</v>
      </c>
      <c r="G1252" s="125" t="s">
        <v>1704</v>
      </c>
      <c r="H1252" s="125" t="s">
        <v>204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  <c r="X1252" s="151">
        <v>4.2</v>
      </c>
      <c r="Y1252" s="150">
        <v>317.72380952380951</v>
      </c>
    </row>
    <row r="1253" spans="1:25">
      <c r="A1253" s="125">
        <v>1255</v>
      </c>
      <c r="B1253" s="125">
        <v>1255</v>
      </c>
      <c r="C1253" s="125" t="s">
        <v>1947</v>
      </c>
      <c r="D1253" s="125" t="s">
        <v>887</v>
      </c>
      <c r="E1253" s="125" t="s">
        <v>887</v>
      </c>
      <c r="F1253" s="125" t="s">
        <v>1894</v>
      </c>
      <c r="G1253" s="125" t="s">
        <v>1895</v>
      </c>
      <c r="H1253" s="125" t="s">
        <v>184</v>
      </c>
      <c r="I1253" s="123">
        <v>38000</v>
      </c>
      <c r="J1253" s="123">
        <v>38000</v>
      </c>
      <c r="K1253" s="125" t="s">
        <v>190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  <c r="X1253" s="151">
        <v>4.2</v>
      </c>
      <c r="Y1253" s="150">
        <v>450.18333333333334</v>
      </c>
    </row>
    <row r="1254" spans="1:25">
      <c r="A1254" s="125">
        <v>1256</v>
      </c>
      <c r="B1254" s="125">
        <v>1256</v>
      </c>
      <c r="C1254" s="125" t="s">
        <v>1948</v>
      </c>
      <c r="D1254" s="125" t="s">
        <v>887</v>
      </c>
      <c r="E1254" s="125" t="s">
        <v>1174</v>
      </c>
      <c r="F1254" s="125" t="s">
        <v>1949</v>
      </c>
      <c r="G1254" s="125" t="s">
        <v>1950</v>
      </c>
      <c r="H1254" s="125" t="s">
        <v>184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  <c r="X1254" s="151">
        <v>4.2</v>
      </c>
      <c r="Y1254" s="150">
        <v>380.46190476190475</v>
      </c>
    </row>
    <row r="1255" spans="1:25">
      <c r="A1255" s="125">
        <v>1257</v>
      </c>
      <c r="B1255" s="125">
        <v>1257</v>
      </c>
      <c r="C1255" s="125" t="s">
        <v>1951</v>
      </c>
      <c r="D1255" s="125" t="s">
        <v>187</v>
      </c>
      <c r="E1255" s="125" t="s">
        <v>187</v>
      </c>
      <c r="F1255" s="125" t="s">
        <v>1881</v>
      </c>
      <c r="G1255" s="125" t="s">
        <v>1882</v>
      </c>
      <c r="H1255" s="125" t="s">
        <v>184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  <c r="X1255" s="151">
        <v>4.2</v>
      </c>
      <c r="Y1255" s="150">
        <v>367.91428571428571</v>
      </c>
    </row>
    <row r="1256" spans="1:25">
      <c r="A1256" s="125">
        <v>1258</v>
      </c>
      <c r="B1256" s="125">
        <v>1258</v>
      </c>
      <c r="C1256" s="125" t="s">
        <v>1952</v>
      </c>
      <c r="D1256" s="125" t="s">
        <v>202</v>
      </c>
      <c r="E1256" s="125" t="s">
        <v>202</v>
      </c>
      <c r="F1256" s="125" t="s">
        <v>1917</v>
      </c>
      <c r="G1256" s="125" t="s">
        <v>1918</v>
      </c>
      <c r="H1256" s="125" t="s">
        <v>184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  <c r="X1256" s="151">
        <v>4.2</v>
      </c>
      <c r="Y1256" s="150">
        <v>199.92380952380952</v>
      </c>
    </row>
    <row r="1257" spans="1:25">
      <c r="A1257" s="125">
        <v>1259</v>
      </c>
      <c r="B1257" s="125">
        <v>1259</v>
      </c>
      <c r="C1257" s="125" t="s">
        <v>1953</v>
      </c>
      <c r="D1257" s="125" t="s">
        <v>212</v>
      </c>
      <c r="E1257" s="125" t="s">
        <v>212</v>
      </c>
      <c r="F1257" s="125" t="s">
        <v>710</v>
      </c>
      <c r="G1257" s="125" t="s">
        <v>711</v>
      </c>
      <c r="H1257" s="125" t="s">
        <v>184</v>
      </c>
      <c r="I1257" s="123">
        <v>38000</v>
      </c>
      <c r="J1257" s="125" t="s">
        <v>190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  <c r="X1257" s="151">
        <v>4.2</v>
      </c>
      <c r="Y1257" s="150">
        <v>166.46190476190475</v>
      </c>
    </row>
    <row r="1258" spans="1:25">
      <c r="A1258" s="125">
        <v>1260</v>
      </c>
      <c r="B1258" s="125">
        <v>1260</v>
      </c>
      <c r="C1258" s="125" t="s">
        <v>1954</v>
      </c>
      <c r="D1258" s="125" t="s">
        <v>1816</v>
      </c>
      <c r="E1258" s="125" t="s">
        <v>1174</v>
      </c>
      <c r="F1258" s="125" t="s">
        <v>1940</v>
      </c>
      <c r="G1258" s="125" t="s">
        <v>1941</v>
      </c>
      <c r="H1258" s="125" t="s">
        <v>184</v>
      </c>
      <c r="I1258" s="123">
        <v>38000</v>
      </c>
      <c r="J1258" s="123">
        <v>38000</v>
      </c>
      <c r="K1258" s="125" t="s">
        <v>190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  <c r="X1258" s="151">
        <v>4.2</v>
      </c>
      <c r="Y1258" s="150">
        <v>317.72380952380951</v>
      </c>
    </row>
    <row r="1259" spans="1:25">
      <c r="A1259" s="125">
        <v>1261</v>
      </c>
      <c r="B1259" s="125">
        <v>1261</v>
      </c>
      <c r="C1259" s="125" t="s">
        <v>1955</v>
      </c>
      <c r="D1259" s="125" t="s">
        <v>887</v>
      </c>
      <c r="E1259" s="125" t="s">
        <v>887</v>
      </c>
      <c r="F1259" s="125" t="s">
        <v>1949</v>
      </c>
      <c r="G1259" s="125" t="s">
        <v>1950</v>
      </c>
      <c r="H1259" s="125" t="s">
        <v>184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  <c r="X1259" s="151">
        <v>4.2</v>
      </c>
      <c r="Y1259" s="150">
        <v>330.2714285714286</v>
      </c>
    </row>
    <row r="1260" spans="1:25">
      <c r="A1260" s="125">
        <v>1262</v>
      </c>
      <c r="B1260" s="125">
        <v>1262</v>
      </c>
      <c r="C1260" s="125" t="s">
        <v>1956</v>
      </c>
      <c r="D1260" s="125" t="s">
        <v>220</v>
      </c>
      <c r="E1260" s="125" t="s">
        <v>220</v>
      </c>
      <c r="F1260" s="125" t="s">
        <v>1957</v>
      </c>
      <c r="G1260" s="125" t="s">
        <v>1958</v>
      </c>
      <c r="H1260" s="125" t="s">
        <v>184</v>
      </c>
      <c r="I1260" s="123">
        <v>38000</v>
      </c>
      <c r="J1260" s="123">
        <v>38000</v>
      </c>
      <c r="K1260" s="125" t="s">
        <v>190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  <c r="X1260" s="151">
        <v>4.2</v>
      </c>
      <c r="Y1260" s="150">
        <v>216.6547619047619</v>
      </c>
    </row>
    <row r="1261" spans="1:25">
      <c r="A1261" s="125">
        <v>1263</v>
      </c>
      <c r="B1261" s="125">
        <v>1263</v>
      </c>
      <c r="C1261" s="125" t="s">
        <v>1959</v>
      </c>
      <c r="D1261" s="125" t="s">
        <v>212</v>
      </c>
      <c r="E1261" s="125" t="s">
        <v>212</v>
      </c>
      <c r="F1261" s="125" t="s">
        <v>1960</v>
      </c>
      <c r="G1261" s="123"/>
      <c r="H1261" s="125" t="s">
        <v>204</v>
      </c>
      <c r="I1261" s="123">
        <v>110000</v>
      </c>
      <c r="J1261" s="123">
        <v>110000</v>
      </c>
      <c r="K1261" s="125" t="s">
        <v>190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  <c r="X1261" s="151">
        <v>4.2</v>
      </c>
      <c r="Y1261" s="150">
        <v>199.92380952380952</v>
      </c>
    </row>
    <row r="1262" spans="1:25">
      <c r="A1262" s="125">
        <v>1264</v>
      </c>
      <c r="B1262" s="125">
        <v>1264</v>
      </c>
      <c r="C1262" s="125" t="s">
        <v>1961</v>
      </c>
      <c r="D1262" s="125" t="s">
        <v>415</v>
      </c>
      <c r="E1262" s="125" t="s">
        <v>415</v>
      </c>
      <c r="F1262" s="125" t="s">
        <v>1874</v>
      </c>
      <c r="G1262" s="125" t="s">
        <v>1875</v>
      </c>
      <c r="H1262" s="125" t="s">
        <v>184</v>
      </c>
      <c r="I1262" s="123">
        <v>38000</v>
      </c>
      <c r="J1262" s="123">
        <v>38000</v>
      </c>
      <c r="K1262" s="125" t="s">
        <v>190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  <c r="X1262" s="151">
        <v>4.2</v>
      </c>
      <c r="Y1262" s="150">
        <v>374.89761904761906</v>
      </c>
    </row>
    <row r="1263" spans="1:25">
      <c r="A1263" s="125">
        <v>1265</v>
      </c>
      <c r="B1263" s="125">
        <v>1265</v>
      </c>
      <c r="C1263" s="125" t="s">
        <v>1962</v>
      </c>
      <c r="D1263" s="125" t="s">
        <v>187</v>
      </c>
      <c r="E1263" s="125" t="s">
        <v>187</v>
      </c>
      <c r="F1263" s="125" t="s">
        <v>1844</v>
      </c>
      <c r="G1263" s="125" t="s">
        <v>1845</v>
      </c>
      <c r="H1263" s="125" t="s">
        <v>184</v>
      </c>
      <c r="I1263" s="123">
        <v>38000</v>
      </c>
      <c r="J1263" s="123">
        <v>38000</v>
      </c>
      <c r="K1263" s="125" t="s">
        <v>190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  <c r="X1263" s="151">
        <v>4.2</v>
      </c>
      <c r="Y1263" s="150">
        <v>367.91428571428571</v>
      </c>
    </row>
    <row r="1264" spans="1:25">
      <c r="A1264" s="125">
        <v>1266</v>
      </c>
      <c r="B1264" s="125">
        <v>1266</v>
      </c>
      <c r="C1264" s="125" t="s">
        <v>1963</v>
      </c>
      <c r="D1264" s="125" t="s">
        <v>415</v>
      </c>
      <c r="E1264" s="125" t="s">
        <v>415</v>
      </c>
      <c r="F1264" s="125" t="s">
        <v>1871</v>
      </c>
      <c r="G1264" s="125" t="s">
        <v>1872</v>
      </c>
      <c r="H1264" s="125" t="s">
        <v>184</v>
      </c>
      <c r="I1264" s="123">
        <v>38000</v>
      </c>
      <c r="J1264" s="123">
        <v>38000</v>
      </c>
      <c r="K1264" s="125" t="s">
        <v>190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  <c r="X1264" s="151">
        <v>4.2</v>
      </c>
      <c r="Y1264" s="150">
        <v>367.91428571428571</v>
      </c>
    </row>
    <row r="1265" spans="1:25">
      <c r="A1265" s="125">
        <v>1267</v>
      </c>
      <c r="B1265" s="125">
        <v>1267</v>
      </c>
      <c r="C1265" s="125" t="s">
        <v>1964</v>
      </c>
      <c r="D1265" s="125" t="s">
        <v>887</v>
      </c>
      <c r="E1265" s="125" t="s">
        <v>887</v>
      </c>
      <c r="F1265" s="125" t="s">
        <v>1930</v>
      </c>
      <c r="G1265" s="125" t="s">
        <v>1931</v>
      </c>
      <c r="H1265" s="125" t="s">
        <v>184</v>
      </c>
      <c r="I1265" s="123">
        <v>38000</v>
      </c>
      <c r="J1265" s="123">
        <v>38000</v>
      </c>
      <c r="K1265" s="125" t="s">
        <v>190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  <c r="X1265" s="151">
        <v>4.2</v>
      </c>
      <c r="Y1265" s="150">
        <v>393.00952380952378</v>
      </c>
    </row>
    <row r="1266" spans="1:25">
      <c r="A1266" s="125">
        <v>1268</v>
      </c>
      <c r="B1266" s="125">
        <v>1268</v>
      </c>
      <c r="C1266" s="125" t="s">
        <v>1965</v>
      </c>
      <c r="D1266" s="125" t="s">
        <v>415</v>
      </c>
      <c r="E1266" s="125" t="s">
        <v>415</v>
      </c>
      <c r="F1266" s="125" t="s">
        <v>1118</v>
      </c>
      <c r="G1266" s="125" t="s">
        <v>1119</v>
      </c>
      <c r="H1266" s="125" t="s">
        <v>184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  <c r="X1266" s="151">
        <v>4.2</v>
      </c>
      <c r="Y1266" s="150">
        <v>133</v>
      </c>
    </row>
    <row r="1267" spans="1:25">
      <c r="A1267" s="125">
        <v>1269</v>
      </c>
      <c r="B1267" s="125">
        <v>1269</v>
      </c>
      <c r="C1267" s="125" t="s">
        <v>1966</v>
      </c>
      <c r="D1267" s="125" t="s">
        <v>1174</v>
      </c>
      <c r="E1267" s="125" t="s">
        <v>1174</v>
      </c>
      <c r="F1267" s="125" t="s">
        <v>874</v>
      </c>
      <c r="G1267" s="125" t="s">
        <v>875</v>
      </c>
      <c r="H1267" s="125" t="s">
        <v>184</v>
      </c>
      <c r="I1267" s="123">
        <v>38000</v>
      </c>
      <c r="J1267" s="123">
        <v>38000</v>
      </c>
      <c r="K1267" s="125" t="s">
        <v>190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  <c r="X1267" s="151">
        <v>4.2</v>
      </c>
      <c r="Y1267" s="150">
        <v>133</v>
      </c>
    </row>
    <row r="1268" spans="1:25">
      <c r="A1268" s="125">
        <v>1270</v>
      </c>
      <c r="B1268" s="125">
        <v>1270</v>
      </c>
      <c r="C1268" s="125" t="s">
        <v>1967</v>
      </c>
      <c r="D1268" s="125" t="s">
        <v>887</v>
      </c>
      <c r="E1268" s="125" t="s">
        <v>887</v>
      </c>
      <c r="F1268" s="125" t="s">
        <v>1926</v>
      </c>
      <c r="G1268" s="125" t="s">
        <v>1927</v>
      </c>
      <c r="H1268" s="125" t="s">
        <v>184</v>
      </c>
      <c r="I1268" s="123">
        <v>38000</v>
      </c>
      <c r="J1268" s="123">
        <v>38000</v>
      </c>
      <c r="K1268" s="125" t="s">
        <v>190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  <c r="X1268" s="151">
        <v>4.2</v>
      </c>
      <c r="Y1268" s="150">
        <v>342.81904761904764</v>
      </c>
    </row>
    <row r="1269" spans="1:25">
      <c r="A1269" s="125">
        <v>1271</v>
      </c>
      <c r="B1269" s="125">
        <v>1271</v>
      </c>
      <c r="C1269" s="125" t="s">
        <v>1968</v>
      </c>
      <c r="D1269" s="125" t="s">
        <v>857</v>
      </c>
      <c r="E1269" s="125" t="s">
        <v>857</v>
      </c>
      <c r="F1269" s="125" t="s">
        <v>1969</v>
      </c>
      <c r="G1269" s="125" t="s">
        <v>1970</v>
      </c>
      <c r="H1269" s="125" t="s">
        <v>184</v>
      </c>
      <c r="I1269" s="123">
        <v>38000</v>
      </c>
      <c r="J1269" s="123">
        <v>38000</v>
      </c>
      <c r="K1269" s="125" t="s">
        <v>190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  <c r="X1269" s="151">
        <v>4.2</v>
      </c>
      <c r="Y1269" s="150">
        <v>317.72380952380951</v>
      </c>
    </row>
    <row r="1270" spans="1:25">
      <c r="A1270" s="125">
        <v>1272</v>
      </c>
      <c r="B1270" s="125">
        <v>1272</v>
      </c>
      <c r="C1270" s="125" t="s">
        <v>1971</v>
      </c>
      <c r="D1270" s="125" t="s">
        <v>1195</v>
      </c>
      <c r="E1270" s="125" t="s">
        <v>1195</v>
      </c>
      <c r="F1270" s="125" t="s">
        <v>1972</v>
      </c>
      <c r="G1270" s="125" t="s">
        <v>1973</v>
      </c>
      <c r="H1270" s="125" t="s">
        <v>204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  <c r="X1270" s="151">
        <v>4.2</v>
      </c>
      <c r="Y1270" s="150">
        <v>133</v>
      </c>
    </row>
    <row r="1271" spans="1:25">
      <c r="A1271" s="125">
        <v>1273</v>
      </c>
      <c r="B1271" s="125">
        <v>1273</v>
      </c>
      <c r="C1271" s="125" t="s">
        <v>1974</v>
      </c>
      <c r="D1271" s="125" t="s">
        <v>389</v>
      </c>
      <c r="E1271" s="125" t="s">
        <v>389</v>
      </c>
      <c r="F1271" s="125" t="s">
        <v>1109</v>
      </c>
      <c r="G1271" s="125" t="s">
        <v>1110</v>
      </c>
      <c r="H1271" s="125" t="s">
        <v>184</v>
      </c>
      <c r="I1271" s="123">
        <v>38000</v>
      </c>
      <c r="J1271" s="123">
        <v>38000</v>
      </c>
      <c r="K1271" s="125" t="s">
        <v>190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  <c r="X1271" s="151">
        <v>4.2</v>
      </c>
      <c r="Y1271" s="150">
        <v>487.82619047619045</v>
      </c>
    </row>
    <row r="1272" spans="1:25">
      <c r="A1272" s="125">
        <v>1274</v>
      </c>
      <c r="B1272" s="125">
        <v>1274</v>
      </c>
      <c r="C1272" s="125" t="s">
        <v>1975</v>
      </c>
      <c r="D1272" s="125" t="s">
        <v>780</v>
      </c>
      <c r="E1272" s="125" t="s">
        <v>780</v>
      </c>
      <c r="F1272" s="125" t="s">
        <v>1902</v>
      </c>
      <c r="G1272" s="125" t="s">
        <v>1903</v>
      </c>
      <c r="H1272" s="125" t="s">
        <v>184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  <c r="X1272" s="151">
        <v>4.2</v>
      </c>
      <c r="Y1272" s="150">
        <v>183.19285714285712</v>
      </c>
    </row>
    <row r="1273" spans="1:25">
      <c r="A1273" s="125">
        <v>1275</v>
      </c>
      <c r="B1273" s="125">
        <v>1275</v>
      </c>
      <c r="C1273" s="125" t="s">
        <v>1976</v>
      </c>
      <c r="D1273" s="125" t="s">
        <v>857</v>
      </c>
      <c r="E1273" s="125" t="s">
        <v>857</v>
      </c>
      <c r="F1273" s="125" t="s">
        <v>1881</v>
      </c>
      <c r="G1273" s="125" t="s">
        <v>1882</v>
      </c>
      <c r="H1273" s="125" t="s">
        <v>184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  <c r="X1273" s="151">
        <v>4.2</v>
      </c>
      <c r="Y1273" s="150">
        <v>380.46190476190475</v>
      </c>
    </row>
    <row r="1274" spans="1:25">
      <c r="A1274" s="125">
        <v>1276</v>
      </c>
      <c r="B1274" s="125">
        <v>1276</v>
      </c>
      <c r="C1274" s="125" t="s">
        <v>1977</v>
      </c>
      <c r="D1274" s="125" t="s">
        <v>1174</v>
      </c>
      <c r="E1274" s="125" t="s">
        <v>1174</v>
      </c>
      <c r="F1274" s="125" t="s">
        <v>1978</v>
      </c>
      <c r="G1274" s="125" t="s">
        <v>1979</v>
      </c>
      <c r="H1274" s="125" t="s">
        <v>204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  <c r="X1274" s="151">
        <v>4.2</v>
      </c>
      <c r="Y1274" s="150">
        <v>149.73095238095235</v>
      </c>
    </row>
    <row r="1275" spans="1:25">
      <c r="A1275" s="125">
        <v>1277</v>
      </c>
      <c r="B1275" s="125">
        <v>1277</v>
      </c>
      <c r="C1275" s="125" t="s">
        <v>1980</v>
      </c>
      <c r="D1275" s="125" t="s">
        <v>1174</v>
      </c>
      <c r="E1275" s="125" t="s">
        <v>1174</v>
      </c>
      <c r="F1275" s="125" t="s">
        <v>1981</v>
      </c>
      <c r="G1275" s="125" t="s">
        <v>1982</v>
      </c>
      <c r="H1275" s="125" t="s">
        <v>184</v>
      </c>
      <c r="I1275" s="123">
        <v>38000</v>
      </c>
      <c r="J1275" s="123">
        <v>38000</v>
      </c>
      <c r="K1275" s="125" t="s">
        <v>190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  <c r="X1275" s="151">
        <v>4.2</v>
      </c>
      <c r="Y1275" s="150">
        <v>450.18333333333334</v>
      </c>
    </row>
    <row r="1276" spans="1:25">
      <c r="A1276" s="125">
        <v>1278</v>
      </c>
      <c r="B1276" s="125">
        <v>1278</v>
      </c>
      <c r="C1276" s="125" t="s">
        <v>1983</v>
      </c>
      <c r="D1276" s="125" t="s">
        <v>887</v>
      </c>
      <c r="E1276" s="125" t="s">
        <v>887</v>
      </c>
      <c r="F1276" s="125" t="s">
        <v>1154</v>
      </c>
      <c r="G1276" s="125" t="s">
        <v>1155</v>
      </c>
      <c r="H1276" s="125" t="s">
        <v>184</v>
      </c>
      <c r="I1276" s="123">
        <v>38000</v>
      </c>
      <c r="J1276" s="123">
        <v>38000</v>
      </c>
      <c r="K1276" s="125" t="s">
        <v>190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  <c r="X1276" s="151">
        <v>4.2</v>
      </c>
      <c r="Y1276" s="150">
        <v>199.92380952380952</v>
      </c>
    </row>
    <row r="1277" spans="1:25">
      <c r="A1277" s="125">
        <v>1279</v>
      </c>
      <c r="B1277" s="125">
        <v>1279</v>
      </c>
      <c r="C1277" s="125" t="s">
        <v>1984</v>
      </c>
      <c r="D1277" s="125" t="s">
        <v>887</v>
      </c>
      <c r="E1277" s="125" t="s">
        <v>887</v>
      </c>
      <c r="F1277" s="125" t="s">
        <v>1985</v>
      </c>
      <c r="G1277" s="125" t="s">
        <v>1986</v>
      </c>
      <c r="H1277" s="125" t="s">
        <v>184</v>
      </c>
      <c r="I1277" s="123">
        <v>38000</v>
      </c>
      <c r="J1277" s="123">
        <v>38000</v>
      </c>
      <c r="K1277" s="125" t="s">
        <v>190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  <c r="X1277" s="151">
        <v>4.2</v>
      </c>
      <c r="Y1277" s="150">
        <v>166.46190476190475</v>
      </c>
    </row>
    <row r="1278" spans="1:25">
      <c r="A1278" s="125">
        <v>1280</v>
      </c>
      <c r="B1278" s="125">
        <v>1280</v>
      </c>
      <c r="C1278" s="125" t="s">
        <v>1987</v>
      </c>
      <c r="D1278" s="125" t="s">
        <v>181</v>
      </c>
      <c r="E1278" s="125" t="s">
        <v>181</v>
      </c>
      <c r="F1278" s="125" t="s">
        <v>270</v>
      </c>
      <c r="G1278" s="125" t="s">
        <v>271</v>
      </c>
      <c r="H1278" s="125" t="s">
        <v>184</v>
      </c>
      <c r="I1278" s="123">
        <v>38000</v>
      </c>
      <c r="J1278" s="123">
        <v>38000</v>
      </c>
      <c r="K1278" s="125" t="s">
        <v>190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  <c r="X1278" s="151">
        <v>4.2</v>
      </c>
      <c r="Y1278" s="150">
        <v>216.6547619047619</v>
      </c>
    </row>
    <row r="1279" spans="1:25">
      <c r="A1279" s="125">
        <v>1281</v>
      </c>
      <c r="B1279" s="125">
        <v>1281</v>
      </c>
      <c r="C1279" s="125" t="s">
        <v>1988</v>
      </c>
      <c r="D1279" s="125" t="s">
        <v>385</v>
      </c>
      <c r="E1279" s="125" t="s">
        <v>385</v>
      </c>
      <c r="F1279" s="125" t="s">
        <v>1151</v>
      </c>
      <c r="G1279" s="125" t="s">
        <v>1152</v>
      </c>
      <c r="H1279" s="125" t="s">
        <v>184</v>
      </c>
      <c r="I1279" s="123">
        <v>38000</v>
      </c>
      <c r="J1279" s="125" t="s">
        <v>190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  <c r="X1279" s="151">
        <v>4.2</v>
      </c>
      <c r="Y1279" s="150">
        <v>166.46190476190475</v>
      </c>
    </row>
    <row r="1280" spans="1:25">
      <c r="A1280" s="125">
        <v>1282</v>
      </c>
      <c r="B1280" s="125">
        <v>1282</v>
      </c>
      <c r="C1280" s="125" t="s">
        <v>1989</v>
      </c>
      <c r="D1280" s="125" t="s">
        <v>202</v>
      </c>
      <c r="E1280" s="125" t="s">
        <v>202</v>
      </c>
      <c r="F1280" s="125" t="s">
        <v>499</v>
      </c>
      <c r="G1280" s="125" t="s">
        <v>500</v>
      </c>
      <c r="H1280" s="125" t="s">
        <v>184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  <c r="X1280" s="151">
        <v>4.2</v>
      </c>
      <c r="Y1280" s="150">
        <v>199.92380952380952</v>
      </c>
    </row>
    <row r="1281" spans="1:25">
      <c r="A1281" s="125">
        <v>1283</v>
      </c>
      <c r="B1281" s="125">
        <v>1283</v>
      </c>
      <c r="C1281" s="125" t="s">
        <v>1990</v>
      </c>
      <c r="D1281" s="125" t="s">
        <v>1174</v>
      </c>
      <c r="E1281" s="125" t="s">
        <v>1174</v>
      </c>
      <c r="F1281" s="125" t="s">
        <v>1940</v>
      </c>
      <c r="G1281" s="125" t="s">
        <v>1941</v>
      </c>
      <c r="H1281" s="125" t="s">
        <v>184</v>
      </c>
      <c r="I1281" s="123">
        <v>38000</v>
      </c>
      <c r="J1281" s="123">
        <v>38000</v>
      </c>
      <c r="K1281" s="125" t="s">
        <v>190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  <c r="X1281" s="151">
        <v>4.2</v>
      </c>
      <c r="Y1281" s="150">
        <v>183.19285714285712</v>
      </c>
    </row>
    <row r="1282" spans="1:25">
      <c r="A1282" s="125">
        <v>1284</v>
      </c>
      <c r="B1282" s="125">
        <v>1284</v>
      </c>
      <c r="C1282" s="125" t="s">
        <v>1991</v>
      </c>
      <c r="D1282" s="125" t="s">
        <v>220</v>
      </c>
      <c r="E1282" s="125" t="s">
        <v>780</v>
      </c>
      <c r="F1282" s="125" t="s">
        <v>1992</v>
      </c>
      <c r="G1282" s="125" t="s">
        <v>1993</v>
      </c>
      <c r="H1282" s="125" t="s">
        <v>184</v>
      </c>
      <c r="I1282" s="123">
        <v>38000</v>
      </c>
      <c r="J1282" s="123">
        <v>38000</v>
      </c>
      <c r="K1282" s="125" t="s">
        <v>190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  <c r="X1282" s="151">
        <v>4.2</v>
      </c>
      <c r="Y1282" s="150">
        <v>355.36666666666662</v>
      </c>
    </row>
    <row r="1283" spans="1:25">
      <c r="A1283" s="125">
        <v>1285</v>
      </c>
      <c r="B1283" s="125">
        <v>1285</v>
      </c>
      <c r="C1283" s="125" t="s">
        <v>1994</v>
      </c>
      <c r="D1283" s="125" t="s">
        <v>455</v>
      </c>
      <c r="E1283" s="125" t="s">
        <v>1174</v>
      </c>
      <c r="F1283" s="125" t="s">
        <v>888</v>
      </c>
      <c r="G1283" s="125" t="s">
        <v>889</v>
      </c>
      <c r="H1283" s="125" t="s">
        <v>184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  <c r="X1283" s="151">
        <v>4.2</v>
      </c>
      <c r="Y1283" s="150">
        <v>116.26904761904763</v>
      </c>
    </row>
    <row r="1284" spans="1:25">
      <c r="A1284" s="125">
        <v>1286</v>
      </c>
      <c r="B1284" s="125">
        <v>1286</v>
      </c>
      <c r="C1284" s="125" t="s">
        <v>1995</v>
      </c>
      <c r="D1284" s="125" t="s">
        <v>1174</v>
      </c>
      <c r="E1284" s="125" t="s">
        <v>1174</v>
      </c>
      <c r="F1284" s="125" t="s">
        <v>1981</v>
      </c>
      <c r="G1284" s="125" t="s">
        <v>1982</v>
      </c>
      <c r="H1284" s="125" t="s">
        <v>184</v>
      </c>
      <c r="I1284" s="123">
        <v>38000</v>
      </c>
      <c r="J1284" s="123">
        <v>38000</v>
      </c>
      <c r="K1284" s="125" t="s">
        <v>190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  <c r="X1284" s="151">
        <v>4.2</v>
      </c>
      <c r="Y1284" s="150">
        <v>149.73095238095235</v>
      </c>
    </row>
    <row r="1285" spans="1:25">
      <c r="A1285" s="125">
        <v>1287</v>
      </c>
      <c r="B1285" s="125">
        <v>1287</v>
      </c>
      <c r="C1285" s="125" t="s">
        <v>1996</v>
      </c>
      <c r="D1285" s="125" t="s">
        <v>220</v>
      </c>
      <c r="E1285" s="125" t="s">
        <v>220</v>
      </c>
      <c r="F1285" s="125" t="s">
        <v>1666</v>
      </c>
      <c r="G1285" s="125" t="s">
        <v>1667</v>
      </c>
      <c r="H1285" s="125" t="s">
        <v>184</v>
      </c>
      <c r="I1285" s="123">
        <v>38000</v>
      </c>
      <c r="J1285" s="123">
        <v>38000</v>
      </c>
      <c r="K1285" s="125" t="s">
        <v>190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  <c r="X1285" s="151">
        <v>4.2</v>
      </c>
      <c r="Y1285" s="150">
        <v>317.72380952380951</v>
      </c>
    </row>
    <row r="1286" spans="1:25">
      <c r="A1286" s="125">
        <v>1288</v>
      </c>
      <c r="B1286" s="125">
        <v>1288</v>
      </c>
      <c r="C1286" s="125" t="s">
        <v>1997</v>
      </c>
      <c r="D1286" s="125" t="s">
        <v>415</v>
      </c>
      <c r="E1286" s="125" t="s">
        <v>415</v>
      </c>
      <c r="F1286" s="125" t="s">
        <v>1998</v>
      </c>
      <c r="G1286" s="125" t="s">
        <v>1999</v>
      </c>
      <c r="H1286" s="125" t="s">
        <v>184</v>
      </c>
      <c r="I1286" s="123">
        <v>38000</v>
      </c>
      <c r="J1286" s="123">
        <v>38000</v>
      </c>
      <c r="K1286" s="125" t="s">
        <v>190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  <c r="X1286" s="151">
        <v>4.2</v>
      </c>
      <c r="Y1286" s="150">
        <v>342.81904761904764</v>
      </c>
    </row>
    <row r="1287" spans="1:25">
      <c r="A1287" s="125">
        <v>1289</v>
      </c>
      <c r="B1287" s="125">
        <v>1289</v>
      </c>
      <c r="C1287" s="125" t="s">
        <v>2000</v>
      </c>
      <c r="D1287" s="125" t="s">
        <v>415</v>
      </c>
      <c r="E1287" s="125" t="s">
        <v>415</v>
      </c>
      <c r="F1287" s="125" t="s">
        <v>2001</v>
      </c>
      <c r="G1287" s="125" t="s">
        <v>2002</v>
      </c>
      <c r="H1287" s="125" t="s">
        <v>184</v>
      </c>
      <c r="I1287" s="123">
        <v>38000</v>
      </c>
      <c r="J1287" s="123">
        <v>38000</v>
      </c>
      <c r="K1287" s="125" t="s">
        <v>190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  <c r="X1287" s="151">
        <v>4.2</v>
      </c>
      <c r="Y1287" s="150">
        <v>317.72380952380951</v>
      </c>
    </row>
    <row r="1288" spans="1:25">
      <c r="A1288" s="125">
        <v>1290</v>
      </c>
      <c r="B1288" s="125">
        <v>1290</v>
      </c>
      <c r="C1288" s="125" t="s">
        <v>2003</v>
      </c>
      <c r="D1288" s="125" t="s">
        <v>494</v>
      </c>
      <c r="E1288" s="125" t="s">
        <v>494</v>
      </c>
      <c r="F1288" s="125" t="s">
        <v>1166</v>
      </c>
      <c r="G1288" s="125" t="s">
        <v>1167</v>
      </c>
      <c r="H1288" s="125" t="s">
        <v>184</v>
      </c>
      <c r="I1288" s="123">
        <v>38000</v>
      </c>
      <c r="J1288" s="123">
        <v>38000</v>
      </c>
      <c r="K1288" s="125" t="s">
        <v>190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  <c r="X1288" s="151">
        <v>4.2</v>
      </c>
      <c r="Y1288" s="150">
        <v>342.81904761904764</v>
      </c>
    </row>
    <row r="1289" spans="1:25">
      <c r="A1289" s="125">
        <v>1291</v>
      </c>
      <c r="B1289" s="125">
        <v>1291</v>
      </c>
      <c r="C1289" s="125" t="s">
        <v>2004</v>
      </c>
      <c r="D1289" s="125" t="s">
        <v>1174</v>
      </c>
      <c r="E1289" s="125" t="s">
        <v>1174</v>
      </c>
      <c r="F1289" s="125" t="s">
        <v>1175</v>
      </c>
      <c r="G1289" s="125" t="s">
        <v>1176</v>
      </c>
      <c r="H1289" s="125" t="s">
        <v>184</v>
      </c>
      <c r="I1289" s="123">
        <v>38000</v>
      </c>
      <c r="J1289" s="123">
        <v>38000</v>
      </c>
      <c r="K1289" s="125" t="s">
        <v>190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  <c r="X1289" s="151">
        <v>4.2</v>
      </c>
      <c r="Y1289" s="150">
        <v>317.72380952380951</v>
      </c>
    </row>
    <row r="1290" spans="1:25">
      <c r="A1290" s="125">
        <v>1292</v>
      </c>
      <c r="B1290" s="125">
        <v>1292</v>
      </c>
      <c r="C1290" s="125" t="s">
        <v>2005</v>
      </c>
      <c r="D1290" s="125" t="s">
        <v>415</v>
      </c>
      <c r="E1290" s="125" t="s">
        <v>415</v>
      </c>
      <c r="F1290" s="125" t="s">
        <v>1884</v>
      </c>
      <c r="G1290" s="125" t="s">
        <v>1885</v>
      </c>
      <c r="H1290" s="125" t="s">
        <v>204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  <c r="X1290" s="151">
        <v>4.2</v>
      </c>
      <c r="Y1290" s="150">
        <v>342.81904761904764</v>
      </c>
    </row>
    <row r="1291" spans="1:25">
      <c r="A1291" s="125">
        <v>1293</v>
      </c>
      <c r="B1291" s="125">
        <v>1293</v>
      </c>
      <c r="C1291" s="125" t="s">
        <v>2006</v>
      </c>
      <c r="D1291" s="125" t="s">
        <v>1174</v>
      </c>
      <c r="E1291" s="125" t="s">
        <v>1174</v>
      </c>
      <c r="F1291" s="125" t="s">
        <v>888</v>
      </c>
      <c r="G1291" s="125" t="s">
        <v>889</v>
      </c>
      <c r="H1291" s="125" t="s">
        <v>184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  <c r="X1291" s="151">
        <v>4.2</v>
      </c>
      <c r="Y1291" s="150">
        <v>374.89761904761906</v>
      </c>
    </row>
    <row r="1292" spans="1:25">
      <c r="A1292" s="125">
        <v>1294</v>
      </c>
      <c r="B1292" s="125">
        <v>1294</v>
      </c>
      <c r="C1292" s="125" t="s">
        <v>2007</v>
      </c>
      <c r="D1292" s="125" t="s">
        <v>181</v>
      </c>
      <c r="E1292" s="125" t="s">
        <v>181</v>
      </c>
      <c r="F1292" s="125" t="s">
        <v>2008</v>
      </c>
      <c r="G1292" s="125" t="s">
        <v>2009</v>
      </c>
      <c r="H1292" s="125" t="s">
        <v>184</v>
      </c>
      <c r="I1292" s="123">
        <v>38000</v>
      </c>
      <c r="J1292" s="125" t="s">
        <v>190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  <c r="X1292" s="151">
        <v>4.2</v>
      </c>
      <c r="Y1292" s="150">
        <v>317.72380952380951</v>
      </c>
    </row>
    <row r="1293" spans="1:25">
      <c r="A1293" s="125">
        <v>1295</v>
      </c>
      <c r="B1293" s="125">
        <v>1295</v>
      </c>
      <c r="C1293" s="125" t="s">
        <v>2010</v>
      </c>
      <c r="D1293" s="125" t="s">
        <v>181</v>
      </c>
      <c r="E1293" s="125" t="s">
        <v>181</v>
      </c>
      <c r="F1293" s="125" t="s">
        <v>933</v>
      </c>
      <c r="G1293" s="125" t="s">
        <v>934</v>
      </c>
      <c r="H1293" s="125" t="s">
        <v>204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  <c r="X1293" s="151">
        <v>4.2</v>
      </c>
      <c r="Y1293" s="150">
        <v>116.26904761904763</v>
      </c>
    </row>
    <row r="1294" spans="1:25">
      <c r="A1294" s="125">
        <v>1296</v>
      </c>
      <c r="B1294" s="125">
        <v>1296</v>
      </c>
      <c r="C1294" s="125" t="s">
        <v>2011</v>
      </c>
      <c r="D1294" s="125" t="s">
        <v>254</v>
      </c>
      <c r="E1294" s="125" t="s">
        <v>254</v>
      </c>
      <c r="F1294" s="125" t="s">
        <v>427</v>
      </c>
      <c r="G1294" s="125" t="s">
        <v>428</v>
      </c>
      <c r="H1294" s="125" t="s">
        <v>204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  <c r="X1294" s="151">
        <v>4.2</v>
      </c>
      <c r="Y1294" s="150">
        <v>399.99285714285708</v>
      </c>
    </row>
    <row r="1295" spans="1:25">
      <c r="A1295" s="125">
        <v>1297</v>
      </c>
      <c r="B1295" s="125">
        <v>1297</v>
      </c>
      <c r="C1295" s="125" t="s">
        <v>2012</v>
      </c>
      <c r="D1295" s="125" t="s">
        <v>254</v>
      </c>
      <c r="E1295" s="125" t="s">
        <v>254</v>
      </c>
      <c r="F1295" s="125" t="s">
        <v>255</v>
      </c>
      <c r="G1295" s="125" t="s">
        <v>256</v>
      </c>
      <c r="H1295" s="125" t="s">
        <v>204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  <c r="X1295" s="151">
        <v>4.2</v>
      </c>
      <c r="Y1295" s="150">
        <v>500.37380952380948</v>
      </c>
    </row>
    <row r="1296" spans="1:25">
      <c r="A1296" s="125">
        <v>1298</v>
      </c>
      <c r="B1296" s="125">
        <v>1298</v>
      </c>
      <c r="C1296" s="125" t="s">
        <v>2013</v>
      </c>
      <c r="D1296" s="125" t="s">
        <v>187</v>
      </c>
      <c r="E1296" s="125" t="s">
        <v>187</v>
      </c>
      <c r="F1296" s="125" t="s">
        <v>600</v>
      </c>
      <c r="G1296" s="125" t="s">
        <v>601</v>
      </c>
      <c r="H1296" s="125" t="s">
        <v>184</v>
      </c>
      <c r="I1296" s="123">
        <v>38000</v>
      </c>
      <c r="J1296" s="123">
        <v>38000</v>
      </c>
      <c r="K1296" s="125" t="s">
        <v>190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  <c r="X1296" s="151">
        <v>4.2</v>
      </c>
      <c r="Y1296" s="150">
        <v>538.01666666666654</v>
      </c>
    </row>
    <row r="1297" spans="1:25">
      <c r="A1297" s="125">
        <v>1299</v>
      </c>
      <c r="B1297" s="125">
        <v>1299</v>
      </c>
      <c r="C1297" s="125" t="s">
        <v>2014</v>
      </c>
      <c r="D1297" s="125" t="s">
        <v>187</v>
      </c>
      <c r="E1297" s="125" t="s">
        <v>187</v>
      </c>
      <c r="F1297" s="125" t="s">
        <v>600</v>
      </c>
      <c r="G1297" s="125" t="s">
        <v>601</v>
      </c>
      <c r="H1297" s="125" t="s">
        <v>184</v>
      </c>
      <c r="I1297" s="123">
        <v>38000</v>
      </c>
      <c r="J1297" s="123">
        <v>38000</v>
      </c>
      <c r="K1297" s="125" t="s">
        <v>190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  <c r="X1297" s="151">
        <v>4.2</v>
      </c>
      <c r="Y1297" s="150">
        <v>199.92380952380952</v>
      </c>
    </row>
    <row r="1298" spans="1:25">
      <c r="A1298" s="125">
        <v>1300</v>
      </c>
      <c r="B1298" s="125">
        <v>1300</v>
      </c>
      <c r="C1298" s="125" t="s">
        <v>2015</v>
      </c>
      <c r="D1298" s="125" t="s">
        <v>356</v>
      </c>
      <c r="E1298" s="125" t="s">
        <v>356</v>
      </c>
      <c r="F1298" s="125" t="s">
        <v>427</v>
      </c>
      <c r="G1298" s="125" t="s">
        <v>428</v>
      </c>
      <c r="H1298" s="125" t="s">
        <v>204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  <c r="X1298" s="151">
        <v>4.2</v>
      </c>
      <c r="Y1298" s="150">
        <v>199.92380952380952</v>
      </c>
    </row>
    <row r="1299" spans="1:25">
      <c r="A1299" s="125">
        <v>1301</v>
      </c>
      <c r="B1299" s="125">
        <v>1301</v>
      </c>
      <c r="C1299" s="125" t="s">
        <v>2016</v>
      </c>
      <c r="D1299" s="125" t="s">
        <v>351</v>
      </c>
      <c r="E1299" s="125" t="s">
        <v>351</v>
      </c>
      <c r="F1299" s="125" t="s">
        <v>352</v>
      </c>
      <c r="G1299" s="125" t="s">
        <v>353</v>
      </c>
      <c r="H1299" s="125" t="s">
        <v>204</v>
      </c>
      <c r="I1299" s="123">
        <v>110000</v>
      </c>
      <c r="J1299" s="123">
        <v>110000</v>
      </c>
      <c r="K1299" s="125" t="s">
        <v>205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  <c r="X1299" s="151">
        <v>4.2</v>
      </c>
      <c r="Y1299" s="150">
        <v>437.63571428571424</v>
      </c>
    </row>
    <row r="1300" spans="1:25">
      <c r="A1300" s="125">
        <v>1302</v>
      </c>
      <c r="B1300" s="125">
        <v>1302</v>
      </c>
      <c r="C1300" s="125" t="s">
        <v>2017</v>
      </c>
      <c r="D1300" s="125" t="s">
        <v>351</v>
      </c>
      <c r="E1300" s="125" t="s">
        <v>351</v>
      </c>
      <c r="F1300" s="125" t="s">
        <v>352</v>
      </c>
      <c r="G1300" s="125" t="s">
        <v>353</v>
      </c>
      <c r="H1300" s="125" t="s">
        <v>204</v>
      </c>
      <c r="I1300" s="123">
        <v>110000</v>
      </c>
      <c r="J1300" s="123">
        <v>110000</v>
      </c>
      <c r="K1300" s="125" t="s">
        <v>205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  <c r="X1300" s="151">
        <v>4.2</v>
      </c>
      <c r="Y1300" s="150">
        <v>319.06666666666661</v>
      </c>
    </row>
    <row r="1301" spans="1:25">
      <c r="A1301" s="125">
        <v>1303</v>
      </c>
      <c r="B1301" s="125">
        <v>1303</v>
      </c>
      <c r="C1301" s="125" t="s">
        <v>2018</v>
      </c>
      <c r="D1301" s="125" t="s">
        <v>857</v>
      </c>
      <c r="E1301" s="125" t="s">
        <v>857</v>
      </c>
      <c r="F1301" s="125" t="s">
        <v>522</v>
      </c>
      <c r="G1301" s="125" t="s">
        <v>523</v>
      </c>
      <c r="H1301" s="125" t="s">
        <v>184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  <c r="X1301" s="151">
        <v>4.2</v>
      </c>
      <c r="Y1301" s="150">
        <v>387.4452380952381</v>
      </c>
    </row>
    <row r="1302" spans="1:25">
      <c r="A1302" s="125">
        <v>1304</v>
      </c>
      <c r="B1302" s="125">
        <v>1304</v>
      </c>
      <c r="C1302" s="125" t="s">
        <v>2019</v>
      </c>
      <c r="D1302" s="125" t="s">
        <v>857</v>
      </c>
      <c r="E1302" s="125" t="s">
        <v>857</v>
      </c>
      <c r="F1302" s="125" t="s">
        <v>522</v>
      </c>
      <c r="G1302" s="125" t="s">
        <v>523</v>
      </c>
      <c r="H1302" s="125" t="s">
        <v>184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  <c r="X1302" s="151">
        <v>4.2</v>
      </c>
      <c r="Y1302" s="150">
        <v>380.46190476190475</v>
      </c>
    </row>
    <row r="1303" spans="1:25">
      <c r="A1303" s="125">
        <v>1305</v>
      </c>
      <c r="B1303" s="125">
        <v>1305</v>
      </c>
      <c r="C1303" s="125" t="s">
        <v>2020</v>
      </c>
      <c r="D1303" s="125" t="s">
        <v>857</v>
      </c>
      <c r="E1303" s="125" t="s">
        <v>857</v>
      </c>
      <c r="F1303" s="125" t="s">
        <v>2021</v>
      </c>
      <c r="G1303" s="125" t="s">
        <v>2022</v>
      </c>
      <c r="H1303" s="125" t="s">
        <v>184</v>
      </c>
      <c r="I1303" s="123">
        <v>38000</v>
      </c>
      <c r="J1303" s="123">
        <v>38000</v>
      </c>
      <c r="K1303" s="125" t="s">
        <v>190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  <c r="X1303" s="151">
        <v>4.2</v>
      </c>
      <c r="Y1303" s="150">
        <v>355.36666666666662</v>
      </c>
    </row>
    <row r="1304" spans="1:25">
      <c r="A1304" s="125">
        <v>1306</v>
      </c>
      <c r="B1304" s="125">
        <v>1306</v>
      </c>
      <c r="C1304" s="125" t="s">
        <v>2023</v>
      </c>
      <c r="D1304" s="125" t="s">
        <v>857</v>
      </c>
      <c r="E1304" s="125" t="s">
        <v>857</v>
      </c>
      <c r="F1304" s="125" t="s">
        <v>2021</v>
      </c>
      <c r="G1304" s="125" t="s">
        <v>2022</v>
      </c>
      <c r="H1304" s="125" t="s">
        <v>184</v>
      </c>
      <c r="I1304" s="123">
        <v>38000</v>
      </c>
      <c r="J1304" s="123">
        <v>38000</v>
      </c>
      <c r="K1304" s="125" t="s">
        <v>190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  <c r="X1304" s="151">
        <v>4.2</v>
      </c>
      <c r="Y1304" s="150">
        <v>199.92380952380952</v>
      </c>
    </row>
    <row r="1305" spans="1:25">
      <c r="A1305" s="125">
        <v>1307</v>
      </c>
      <c r="B1305" s="125">
        <v>1307</v>
      </c>
      <c r="C1305" s="125" t="s">
        <v>2024</v>
      </c>
      <c r="D1305" s="125" t="s">
        <v>356</v>
      </c>
      <c r="E1305" s="125" t="s">
        <v>356</v>
      </c>
      <c r="F1305" s="125" t="s">
        <v>2025</v>
      </c>
      <c r="G1305" s="125" t="s">
        <v>2026</v>
      </c>
      <c r="H1305" s="125" t="s">
        <v>184</v>
      </c>
      <c r="I1305" s="123">
        <v>38000</v>
      </c>
      <c r="J1305" s="123">
        <v>38000</v>
      </c>
      <c r="K1305" s="125" t="s">
        <v>190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  <c r="X1305" s="151">
        <v>4.2</v>
      </c>
      <c r="Y1305" s="150">
        <v>199.92380952380952</v>
      </c>
    </row>
    <row r="1306" spans="1:25">
      <c r="A1306" s="125">
        <v>1308</v>
      </c>
      <c r="B1306" s="125">
        <v>1308</v>
      </c>
      <c r="C1306" s="125" t="s">
        <v>2027</v>
      </c>
      <c r="D1306" s="125" t="s">
        <v>857</v>
      </c>
      <c r="E1306" s="125" t="s">
        <v>857</v>
      </c>
      <c r="F1306" s="125" t="s">
        <v>2028</v>
      </c>
      <c r="G1306" s="125" t="s">
        <v>2029</v>
      </c>
      <c r="H1306" s="125" t="s">
        <v>204</v>
      </c>
      <c r="I1306" s="123">
        <v>110000</v>
      </c>
      <c r="J1306" s="123">
        <v>110000</v>
      </c>
      <c r="K1306" s="125" t="s">
        <v>190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  <c r="X1306" s="151">
        <v>4.2</v>
      </c>
      <c r="Y1306" s="150">
        <v>149.73095238095235</v>
      </c>
    </row>
    <row r="1307" spans="1:25">
      <c r="A1307" s="125">
        <v>1309</v>
      </c>
      <c r="B1307" s="125">
        <v>1309</v>
      </c>
      <c r="C1307" s="125" t="s">
        <v>2030</v>
      </c>
      <c r="D1307" s="125" t="s">
        <v>857</v>
      </c>
      <c r="E1307" s="125" t="s">
        <v>857</v>
      </c>
      <c r="F1307" s="125" t="s">
        <v>522</v>
      </c>
      <c r="G1307" s="125" t="s">
        <v>523</v>
      </c>
      <c r="H1307" s="125" t="s">
        <v>184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  <c r="X1307" s="151">
        <v>4.2</v>
      </c>
      <c r="Y1307" s="150">
        <v>450.18333333333334</v>
      </c>
    </row>
    <row r="1308" spans="1:25">
      <c r="A1308" s="125">
        <v>1310</v>
      </c>
      <c r="B1308" s="125">
        <v>1310</v>
      </c>
      <c r="C1308" s="125" t="s">
        <v>2031</v>
      </c>
      <c r="D1308" s="125" t="s">
        <v>351</v>
      </c>
      <c r="E1308" s="125" t="s">
        <v>356</v>
      </c>
      <c r="F1308" s="125" t="s">
        <v>1432</v>
      </c>
      <c r="G1308" s="125" t="s">
        <v>1433</v>
      </c>
      <c r="H1308" s="125" t="s">
        <v>204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  <c r="X1308" s="151">
        <v>4.2</v>
      </c>
      <c r="Y1308" s="150">
        <v>166.46190476190475</v>
      </c>
    </row>
    <row r="1309" spans="1:25">
      <c r="A1309" s="125">
        <v>1311</v>
      </c>
      <c r="B1309" s="125">
        <v>1311</v>
      </c>
      <c r="C1309" s="125" t="s">
        <v>2032</v>
      </c>
      <c r="D1309" s="125" t="s">
        <v>239</v>
      </c>
      <c r="E1309" s="125" t="s">
        <v>239</v>
      </c>
      <c r="F1309" s="125" t="s">
        <v>2033</v>
      </c>
      <c r="G1309" s="125" t="s">
        <v>2034</v>
      </c>
      <c r="H1309" s="125" t="s">
        <v>184</v>
      </c>
      <c r="I1309" s="123">
        <v>38000</v>
      </c>
      <c r="J1309" s="123">
        <v>38000</v>
      </c>
      <c r="K1309" s="125" t="s">
        <v>190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  <c r="X1309" s="151">
        <v>4.2</v>
      </c>
      <c r="Y1309" s="150">
        <v>450.18333333333334</v>
      </c>
    </row>
    <row r="1310" spans="1:25">
      <c r="A1310" s="125">
        <v>1312</v>
      </c>
      <c r="B1310" s="125">
        <v>1312</v>
      </c>
      <c r="C1310" s="125" t="s">
        <v>2035</v>
      </c>
      <c r="D1310" s="125" t="s">
        <v>857</v>
      </c>
      <c r="E1310" s="125" t="s">
        <v>857</v>
      </c>
      <c r="F1310" s="125" t="s">
        <v>2021</v>
      </c>
      <c r="G1310" s="125" t="s">
        <v>2022</v>
      </c>
      <c r="H1310" s="125" t="s">
        <v>184</v>
      </c>
      <c r="I1310" s="123">
        <v>38000</v>
      </c>
      <c r="J1310" s="123">
        <v>38000</v>
      </c>
      <c r="K1310" s="125" t="s">
        <v>190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  <c r="X1310" s="151">
        <v>4.2</v>
      </c>
      <c r="Y1310" s="150">
        <v>199.92380952380952</v>
      </c>
    </row>
    <row r="1311" spans="1:25">
      <c r="A1311" s="125">
        <v>1313</v>
      </c>
      <c r="B1311" s="125">
        <v>1313</v>
      </c>
      <c r="C1311" s="125" t="s">
        <v>2036</v>
      </c>
      <c r="D1311" s="125" t="s">
        <v>857</v>
      </c>
      <c r="E1311" s="125" t="s">
        <v>857</v>
      </c>
      <c r="F1311" s="125" t="s">
        <v>1844</v>
      </c>
      <c r="G1311" s="125" t="s">
        <v>1845</v>
      </c>
      <c r="H1311" s="125" t="s">
        <v>184</v>
      </c>
      <c r="I1311" s="123">
        <v>38000</v>
      </c>
      <c r="J1311" s="123">
        <v>38000</v>
      </c>
      <c r="K1311" s="125" t="s">
        <v>190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  <c r="X1311" s="151">
        <v>4.2</v>
      </c>
      <c r="Y1311" s="150">
        <v>367.91428571428571</v>
      </c>
    </row>
    <row r="1312" spans="1:25">
      <c r="A1312" s="125">
        <v>1314</v>
      </c>
      <c r="B1312" s="125">
        <v>1314</v>
      </c>
      <c r="C1312" s="125" t="s">
        <v>2037</v>
      </c>
      <c r="D1312" s="125" t="s">
        <v>239</v>
      </c>
      <c r="E1312" s="125" t="s">
        <v>239</v>
      </c>
      <c r="F1312" s="125" t="s">
        <v>2038</v>
      </c>
      <c r="G1312" s="125" t="s">
        <v>2039</v>
      </c>
      <c r="H1312" s="125" t="s">
        <v>184</v>
      </c>
      <c r="I1312" s="123">
        <v>38000</v>
      </c>
      <c r="J1312" s="123">
        <v>38000</v>
      </c>
      <c r="K1312" s="125" t="s">
        <v>190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  <c r="X1312" s="151">
        <v>4.2</v>
      </c>
      <c r="Y1312" s="150">
        <v>342.81904761904764</v>
      </c>
    </row>
    <row r="1313" spans="1:25">
      <c r="A1313" s="125">
        <v>1315</v>
      </c>
      <c r="B1313" s="125">
        <v>1315</v>
      </c>
      <c r="C1313" s="125" t="s">
        <v>2040</v>
      </c>
      <c r="D1313" s="125" t="s">
        <v>857</v>
      </c>
      <c r="E1313" s="125" t="s">
        <v>857</v>
      </c>
      <c r="F1313" s="125" t="s">
        <v>2025</v>
      </c>
      <c r="G1313" s="125" t="s">
        <v>2026</v>
      </c>
      <c r="H1313" s="125" t="s">
        <v>184</v>
      </c>
      <c r="I1313" s="123">
        <v>38000</v>
      </c>
      <c r="J1313" s="123">
        <v>38000</v>
      </c>
      <c r="K1313" s="125" t="s">
        <v>190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  <c r="X1313" s="151">
        <v>4.2</v>
      </c>
      <c r="Y1313" s="150">
        <v>183.19285714285712</v>
      </c>
    </row>
    <row r="1314" spans="1:25">
      <c r="A1314" s="125">
        <v>1316</v>
      </c>
      <c r="B1314" s="125">
        <v>1316</v>
      </c>
      <c r="C1314" s="125" t="s">
        <v>2041</v>
      </c>
      <c r="D1314" s="125" t="s">
        <v>1811</v>
      </c>
      <c r="E1314" s="125" t="s">
        <v>1811</v>
      </c>
      <c r="F1314" s="125" t="s">
        <v>2042</v>
      </c>
      <c r="G1314" s="125" t="s">
        <v>2043</v>
      </c>
      <c r="H1314" s="125" t="s">
        <v>184</v>
      </c>
      <c r="I1314" s="123">
        <v>38000</v>
      </c>
      <c r="J1314" s="123">
        <v>38000</v>
      </c>
      <c r="K1314" s="125" t="s">
        <v>190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  <c r="X1314" s="151">
        <v>4.2</v>
      </c>
      <c r="Y1314" s="150">
        <v>149.73095238095235</v>
      </c>
    </row>
    <row r="1315" spans="1:25">
      <c r="A1315" s="125">
        <v>1317</v>
      </c>
      <c r="B1315" s="125">
        <v>1317</v>
      </c>
      <c r="C1315" s="125" t="s">
        <v>2044</v>
      </c>
      <c r="D1315" s="125" t="s">
        <v>1811</v>
      </c>
      <c r="E1315" s="125" t="s">
        <v>1811</v>
      </c>
      <c r="F1315" s="125" t="s">
        <v>2042</v>
      </c>
      <c r="G1315" s="125" t="s">
        <v>2043</v>
      </c>
      <c r="H1315" s="125" t="s">
        <v>184</v>
      </c>
      <c r="I1315" s="123">
        <v>38000</v>
      </c>
      <c r="J1315" s="123">
        <v>38000</v>
      </c>
      <c r="K1315" s="125" t="s">
        <v>190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  <c r="X1315" s="151">
        <v>4.2</v>
      </c>
      <c r="Y1315" s="150">
        <v>183.19285714285712</v>
      </c>
    </row>
    <row r="1316" spans="1:25">
      <c r="A1316" s="125">
        <v>1318</v>
      </c>
      <c r="B1316" s="125">
        <v>1318</v>
      </c>
      <c r="C1316" s="125" t="s">
        <v>2045</v>
      </c>
      <c r="D1316" s="125" t="s">
        <v>1811</v>
      </c>
      <c r="E1316" s="125" t="s">
        <v>1811</v>
      </c>
      <c r="F1316" s="125" t="s">
        <v>2042</v>
      </c>
      <c r="G1316" s="125" t="s">
        <v>2043</v>
      </c>
      <c r="H1316" s="125" t="s">
        <v>184</v>
      </c>
      <c r="I1316" s="123">
        <v>38000</v>
      </c>
      <c r="J1316" s="123">
        <v>38000</v>
      </c>
      <c r="K1316" s="125" t="s">
        <v>190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  <c r="X1316" s="151">
        <v>4.2</v>
      </c>
      <c r="Y1316" s="150">
        <v>133</v>
      </c>
    </row>
    <row r="1317" spans="1:25">
      <c r="A1317" s="125">
        <v>1319</v>
      </c>
      <c r="B1317" s="125">
        <v>1319</v>
      </c>
      <c r="C1317" s="125" t="s">
        <v>2046</v>
      </c>
      <c r="D1317" s="125" t="s">
        <v>1195</v>
      </c>
      <c r="E1317" s="125" t="s">
        <v>1195</v>
      </c>
      <c r="F1317" s="125" t="s">
        <v>2042</v>
      </c>
      <c r="G1317" s="125" t="s">
        <v>2043</v>
      </c>
      <c r="H1317" s="125" t="s">
        <v>184</v>
      </c>
      <c r="I1317" s="123">
        <v>38000</v>
      </c>
      <c r="J1317" s="123">
        <v>38000</v>
      </c>
      <c r="K1317" s="125" t="s">
        <v>190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  <c r="X1317" s="151">
        <v>4.2</v>
      </c>
      <c r="Y1317" s="150">
        <v>149.73095238095235</v>
      </c>
    </row>
    <row r="1318" spans="1:25">
      <c r="A1318" s="125">
        <v>1320</v>
      </c>
      <c r="B1318" s="125">
        <v>1320</v>
      </c>
      <c r="C1318" s="125" t="s">
        <v>2047</v>
      </c>
      <c r="D1318" s="125" t="s">
        <v>1811</v>
      </c>
      <c r="E1318" s="125" t="s">
        <v>1811</v>
      </c>
      <c r="F1318" s="125" t="s">
        <v>2042</v>
      </c>
      <c r="G1318" s="125" t="s">
        <v>2043</v>
      </c>
      <c r="H1318" s="125" t="s">
        <v>184</v>
      </c>
      <c r="I1318" s="123">
        <v>38000</v>
      </c>
      <c r="J1318" s="123">
        <v>38000</v>
      </c>
      <c r="K1318" s="125" t="s">
        <v>190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  <c r="X1318" s="151">
        <v>4.2</v>
      </c>
      <c r="Y1318" s="150">
        <v>183.19285714285712</v>
      </c>
    </row>
    <row r="1319" spans="1:25">
      <c r="A1319" s="125">
        <v>1321</v>
      </c>
      <c r="B1319" s="125">
        <v>1321</v>
      </c>
      <c r="C1319" s="125" t="s">
        <v>2048</v>
      </c>
      <c r="D1319" s="125" t="s">
        <v>857</v>
      </c>
      <c r="E1319" s="125" t="s">
        <v>857</v>
      </c>
      <c r="F1319" s="125" t="s">
        <v>2049</v>
      </c>
      <c r="G1319" s="125" t="s">
        <v>2050</v>
      </c>
      <c r="H1319" s="125" t="s">
        <v>184</v>
      </c>
      <c r="I1319" s="123">
        <v>38000</v>
      </c>
      <c r="J1319" s="123">
        <v>38000</v>
      </c>
      <c r="K1319" s="125" t="s">
        <v>190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  <c r="X1319" s="151">
        <v>4.2</v>
      </c>
      <c r="Y1319" s="150">
        <v>199.92380952380952</v>
      </c>
    </row>
    <row r="1320" spans="1:25">
      <c r="A1320" s="125">
        <v>1322</v>
      </c>
      <c r="B1320" s="125">
        <v>1322</v>
      </c>
      <c r="C1320" s="125" t="s">
        <v>2051</v>
      </c>
      <c r="D1320" s="125" t="s">
        <v>1811</v>
      </c>
      <c r="E1320" s="125" t="s">
        <v>1811</v>
      </c>
      <c r="F1320" s="125" t="s">
        <v>2042</v>
      </c>
      <c r="G1320" s="125" t="s">
        <v>2043</v>
      </c>
      <c r="H1320" s="125" t="s">
        <v>184</v>
      </c>
      <c r="I1320" s="123">
        <v>38000</v>
      </c>
      <c r="J1320" s="123">
        <v>38000</v>
      </c>
      <c r="K1320" s="125" t="s">
        <v>190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  <c r="X1320" s="151">
        <v>4.2</v>
      </c>
      <c r="Y1320" s="150">
        <v>199.92380952380952</v>
      </c>
    </row>
    <row r="1321" spans="1:25">
      <c r="A1321" s="125">
        <v>1323</v>
      </c>
      <c r="B1321" s="125">
        <v>1323</v>
      </c>
      <c r="C1321" s="125" t="s">
        <v>2052</v>
      </c>
      <c r="D1321" s="125" t="s">
        <v>389</v>
      </c>
      <c r="E1321" s="125" t="s">
        <v>1811</v>
      </c>
      <c r="F1321" s="125" t="s">
        <v>2053</v>
      </c>
      <c r="G1321" s="125" t="s">
        <v>2054</v>
      </c>
      <c r="H1321" s="125" t="s">
        <v>184</v>
      </c>
      <c r="I1321" s="123">
        <v>38000</v>
      </c>
      <c r="J1321" s="123">
        <v>38000</v>
      </c>
      <c r="K1321" s="125" t="s">
        <v>190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  <c r="X1321" s="151">
        <v>4.2</v>
      </c>
      <c r="Y1321" s="150">
        <v>199.92380952380952</v>
      </c>
    </row>
    <row r="1322" spans="1:25">
      <c r="A1322" s="125">
        <v>1324</v>
      </c>
      <c r="B1322" s="125">
        <v>1324</v>
      </c>
      <c r="C1322" s="125" t="s">
        <v>2055</v>
      </c>
      <c r="D1322" s="125" t="s">
        <v>1195</v>
      </c>
      <c r="E1322" s="125" t="s">
        <v>1195</v>
      </c>
      <c r="F1322" s="125" t="s">
        <v>1847</v>
      </c>
      <c r="G1322" s="125" t="s">
        <v>1848</v>
      </c>
      <c r="H1322" s="125" t="s">
        <v>204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  <c r="X1322" s="151">
        <v>4.2</v>
      </c>
      <c r="Y1322" s="150">
        <v>199.92380952380952</v>
      </c>
    </row>
    <row r="1323" spans="1:25">
      <c r="A1323" s="125">
        <v>1325</v>
      </c>
      <c r="B1323" s="125">
        <v>1325</v>
      </c>
      <c r="C1323" s="125" t="s">
        <v>2056</v>
      </c>
      <c r="D1323" s="125" t="s">
        <v>1195</v>
      </c>
      <c r="E1323" s="125" t="s">
        <v>1195</v>
      </c>
      <c r="F1323" s="125" t="s">
        <v>2042</v>
      </c>
      <c r="G1323" s="125" t="s">
        <v>2043</v>
      </c>
      <c r="H1323" s="125" t="s">
        <v>184</v>
      </c>
      <c r="I1323" s="123">
        <v>38000</v>
      </c>
      <c r="J1323" s="123">
        <v>38000</v>
      </c>
      <c r="K1323" s="125" t="s">
        <v>190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  <c r="X1323" s="151">
        <v>4.2</v>
      </c>
      <c r="Y1323" s="150">
        <v>462.73095238095237</v>
      </c>
    </row>
    <row r="1324" spans="1:25">
      <c r="A1324" s="125">
        <v>1326</v>
      </c>
      <c r="B1324" s="125">
        <v>1326</v>
      </c>
      <c r="C1324" s="125" t="s">
        <v>2057</v>
      </c>
      <c r="D1324" s="125" t="s">
        <v>1195</v>
      </c>
      <c r="E1324" s="125" t="s">
        <v>1195</v>
      </c>
      <c r="F1324" s="125" t="s">
        <v>1196</v>
      </c>
      <c r="G1324" s="125" t="s">
        <v>1197</v>
      </c>
      <c r="H1324" s="125" t="s">
        <v>184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  <c r="X1324" s="151">
        <v>4.2</v>
      </c>
      <c r="Y1324" s="150">
        <v>367.91428571428571</v>
      </c>
    </row>
    <row r="1325" spans="1:25">
      <c r="A1325" s="125">
        <v>1327</v>
      </c>
      <c r="B1325" s="125">
        <v>1327</v>
      </c>
      <c r="C1325" s="125" t="s">
        <v>2058</v>
      </c>
      <c r="D1325" s="125" t="s">
        <v>1811</v>
      </c>
      <c r="E1325" s="125" t="s">
        <v>1811</v>
      </c>
      <c r="F1325" s="125" t="s">
        <v>2059</v>
      </c>
      <c r="G1325" s="125" t="s">
        <v>2060</v>
      </c>
      <c r="H1325" s="125" t="s">
        <v>184</v>
      </c>
      <c r="I1325" s="123">
        <v>38000</v>
      </c>
      <c r="J1325" s="123">
        <v>38000</v>
      </c>
      <c r="K1325" s="125" t="s">
        <v>190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  <c r="X1325" s="151">
        <v>4.2</v>
      </c>
      <c r="Y1325" s="150">
        <v>317.72380952380951</v>
      </c>
    </row>
    <row r="1326" spans="1:25">
      <c r="A1326" s="125">
        <v>1328</v>
      </c>
      <c r="B1326" s="125">
        <v>1328</v>
      </c>
      <c r="C1326" s="125" t="s">
        <v>2061</v>
      </c>
      <c r="D1326" s="125" t="s">
        <v>1195</v>
      </c>
      <c r="E1326" s="125" t="s">
        <v>1195</v>
      </c>
      <c r="F1326" s="125" t="s">
        <v>1196</v>
      </c>
      <c r="G1326" s="125" t="s">
        <v>1197</v>
      </c>
      <c r="H1326" s="125" t="s">
        <v>184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  <c r="X1326" s="151">
        <v>4.2</v>
      </c>
      <c r="Y1326" s="150">
        <v>199.92380952380952</v>
      </c>
    </row>
    <row r="1327" spans="1:25">
      <c r="A1327" s="125">
        <v>1329</v>
      </c>
      <c r="B1327" s="125">
        <v>1329</v>
      </c>
      <c r="C1327" s="125" t="s">
        <v>2062</v>
      </c>
      <c r="D1327" s="125" t="s">
        <v>1195</v>
      </c>
      <c r="E1327" s="125" t="s">
        <v>1195</v>
      </c>
      <c r="F1327" s="125" t="s">
        <v>1196</v>
      </c>
      <c r="G1327" s="125" t="s">
        <v>1197</v>
      </c>
      <c r="H1327" s="125" t="s">
        <v>184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  <c r="X1327" s="151">
        <v>4.2</v>
      </c>
      <c r="Y1327" s="150">
        <v>317.72380952380951</v>
      </c>
    </row>
    <row r="1328" spans="1:25">
      <c r="A1328" s="125">
        <v>1330</v>
      </c>
      <c r="B1328" s="125">
        <v>1330</v>
      </c>
      <c r="C1328" s="125" t="s">
        <v>2063</v>
      </c>
      <c r="D1328" s="125" t="s">
        <v>1195</v>
      </c>
      <c r="E1328" s="125" t="s">
        <v>1195</v>
      </c>
      <c r="F1328" s="125" t="s">
        <v>2059</v>
      </c>
      <c r="G1328" s="125" t="s">
        <v>2060</v>
      </c>
      <c r="H1328" s="125" t="s">
        <v>184</v>
      </c>
      <c r="I1328" s="123">
        <v>38000</v>
      </c>
      <c r="J1328" s="123">
        <v>38000</v>
      </c>
      <c r="K1328" s="125" t="s">
        <v>190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  <c r="X1328" s="151">
        <v>4.2</v>
      </c>
      <c r="Y1328" s="150">
        <v>149.73095238095235</v>
      </c>
    </row>
    <row r="1329" spans="1:25">
      <c r="A1329" s="125">
        <v>1331</v>
      </c>
      <c r="B1329" s="125">
        <v>1331</v>
      </c>
      <c r="C1329" s="125" t="s">
        <v>2064</v>
      </c>
      <c r="D1329" s="125" t="s">
        <v>389</v>
      </c>
      <c r="E1329" s="125" t="s">
        <v>1811</v>
      </c>
      <c r="F1329" s="125" t="s">
        <v>2053</v>
      </c>
      <c r="G1329" s="125" t="s">
        <v>2054</v>
      </c>
      <c r="H1329" s="125" t="s">
        <v>184</v>
      </c>
      <c r="I1329" s="123">
        <v>38000</v>
      </c>
      <c r="J1329" s="123">
        <v>38000</v>
      </c>
      <c r="K1329" s="125" t="s">
        <v>190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  <c r="X1329" s="151">
        <v>4.2</v>
      </c>
      <c r="Y1329" s="150">
        <v>183.19285714285712</v>
      </c>
    </row>
    <row r="1330" spans="1:25">
      <c r="A1330" s="125">
        <v>1332</v>
      </c>
      <c r="B1330" s="125">
        <v>1332</v>
      </c>
      <c r="C1330" s="125" t="s">
        <v>2065</v>
      </c>
      <c r="D1330" s="125" t="s">
        <v>1195</v>
      </c>
      <c r="E1330" s="125" t="s">
        <v>1195</v>
      </c>
      <c r="F1330" s="125" t="s">
        <v>1911</v>
      </c>
      <c r="G1330" s="125" t="s">
        <v>1912</v>
      </c>
      <c r="H1330" s="125" t="s">
        <v>184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  <c r="X1330" s="151">
        <v>4.2</v>
      </c>
      <c r="Y1330" s="150">
        <v>183.19285714285712</v>
      </c>
    </row>
    <row r="1331" spans="1:25">
      <c r="A1331" s="125">
        <v>1333</v>
      </c>
      <c r="B1331" s="125">
        <v>1333</v>
      </c>
      <c r="C1331" s="125" t="s">
        <v>2066</v>
      </c>
      <c r="D1331" s="125" t="s">
        <v>1811</v>
      </c>
      <c r="E1331" s="125" t="s">
        <v>1811</v>
      </c>
      <c r="F1331" s="125" t="s">
        <v>2067</v>
      </c>
      <c r="G1331" s="125" t="s">
        <v>2068</v>
      </c>
      <c r="H1331" s="125" t="s">
        <v>184</v>
      </c>
      <c r="I1331" s="123">
        <v>38000</v>
      </c>
      <c r="J1331" s="123">
        <v>38000</v>
      </c>
      <c r="K1331" s="125" t="s">
        <v>190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  <c r="X1331" s="151">
        <v>4.2</v>
      </c>
      <c r="Y1331" s="150">
        <v>393.00952380952378</v>
      </c>
    </row>
    <row r="1332" spans="1:25">
      <c r="A1332" s="125">
        <v>1334</v>
      </c>
      <c r="B1332" s="125">
        <v>1334</v>
      </c>
      <c r="C1332" s="125" t="s">
        <v>2069</v>
      </c>
      <c r="D1332" s="125" t="s">
        <v>254</v>
      </c>
      <c r="E1332" s="125" t="s">
        <v>254</v>
      </c>
      <c r="F1332" s="125" t="s">
        <v>2070</v>
      </c>
      <c r="G1332" s="125" t="s">
        <v>2071</v>
      </c>
      <c r="H1332" s="125" t="s">
        <v>184</v>
      </c>
      <c r="I1332" s="123">
        <v>38000</v>
      </c>
      <c r="J1332" s="123">
        <v>38000</v>
      </c>
      <c r="K1332" s="125" t="s">
        <v>190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  <c r="X1332" s="151">
        <v>4.2</v>
      </c>
      <c r="Y1332" s="150">
        <v>166.46190476190475</v>
      </c>
    </row>
    <row r="1333" spans="1:25">
      <c r="A1333" s="125">
        <v>1335</v>
      </c>
      <c r="B1333" s="125">
        <v>1335</v>
      </c>
      <c r="C1333" s="125" t="s">
        <v>2072</v>
      </c>
      <c r="D1333" s="125" t="s">
        <v>2073</v>
      </c>
      <c r="E1333" s="125" t="s">
        <v>2073</v>
      </c>
      <c r="F1333" s="125" t="s">
        <v>2074</v>
      </c>
      <c r="G1333" s="125" t="s">
        <v>2075</v>
      </c>
      <c r="H1333" s="125" t="s">
        <v>184</v>
      </c>
      <c r="I1333" s="123">
        <v>38000</v>
      </c>
      <c r="J1333" s="123">
        <v>38000</v>
      </c>
      <c r="K1333" s="125" t="s">
        <v>190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  <c r="X1333" s="151">
        <v>4.2</v>
      </c>
      <c r="Y1333" s="150">
        <v>183.19285714285712</v>
      </c>
    </row>
    <row r="1334" spans="1:25">
      <c r="A1334" s="125">
        <v>1336</v>
      </c>
      <c r="B1334" s="125">
        <v>1336</v>
      </c>
      <c r="C1334" s="125" t="s">
        <v>2076</v>
      </c>
      <c r="D1334" s="125" t="s">
        <v>1195</v>
      </c>
      <c r="E1334" s="125" t="s">
        <v>1195</v>
      </c>
      <c r="F1334" s="125" t="s">
        <v>2077</v>
      </c>
      <c r="G1334" s="125" t="s">
        <v>2078</v>
      </c>
      <c r="H1334" s="125" t="s">
        <v>184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  <c r="X1334" s="151">
        <v>4.2</v>
      </c>
      <c r="Y1334" s="150">
        <v>199.92380952380952</v>
      </c>
    </row>
    <row r="1335" spans="1:25">
      <c r="A1335" s="125">
        <v>1337</v>
      </c>
      <c r="B1335" s="125">
        <v>1337</v>
      </c>
      <c r="C1335" s="125" t="s">
        <v>2079</v>
      </c>
      <c r="D1335" s="125" t="s">
        <v>1195</v>
      </c>
      <c r="E1335" s="125" t="s">
        <v>1195</v>
      </c>
      <c r="F1335" s="125" t="s">
        <v>2077</v>
      </c>
      <c r="G1335" s="125" t="s">
        <v>2078</v>
      </c>
      <c r="H1335" s="125" t="s">
        <v>184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  <c r="X1335" s="151">
        <v>4.2</v>
      </c>
      <c r="Y1335" s="150">
        <v>216.6547619047619</v>
      </c>
    </row>
    <row r="1336" spans="1:25">
      <c r="A1336" s="125">
        <v>1338</v>
      </c>
      <c r="B1336" s="125">
        <v>1338</v>
      </c>
      <c r="C1336" s="125" t="s">
        <v>2080</v>
      </c>
      <c r="D1336" s="125" t="s">
        <v>1195</v>
      </c>
      <c r="E1336" s="125" t="s">
        <v>1195</v>
      </c>
      <c r="F1336" s="125" t="s">
        <v>1199</v>
      </c>
      <c r="G1336" s="125" t="s">
        <v>1200</v>
      </c>
      <c r="H1336" s="125" t="s">
        <v>184</v>
      </c>
      <c r="I1336" s="123">
        <v>38000</v>
      </c>
      <c r="J1336" s="123">
        <v>38000</v>
      </c>
      <c r="K1336" s="125" t="s">
        <v>190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  <c r="X1336" s="151">
        <v>4.2</v>
      </c>
      <c r="Y1336" s="150">
        <v>166.46190476190475</v>
      </c>
    </row>
    <row r="1337" spans="1:25">
      <c r="A1337" s="125">
        <v>1339</v>
      </c>
      <c r="B1337" s="125">
        <v>1339</v>
      </c>
      <c r="C1337" s="125" t="s">
        <v>2081</v>
      </c>
      <c r="D1337" s="125" t="s">
        <v>541</v>
      </c>
      <c r="E1337" s="125" t="s">
        <v>541</v>
      </c>
      <c r="F1337" s="125" t="s">
        <v>2082</v>
      </c>
      <c r="G1337" s="125" t="s">
        <v>2083</v>
      </c>
      <c r="H1337" s="125" t="s">
        <v>184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  <c r="X1337" s="151">
        <v>4.2</v>
      </c>
      <c r="Y1337" s="150">
        <v>216.6547619047619</v>
      </c>
    </row>
    <row r="1338" spans="1:25">
      <c r="A1338" s="125">
        <v>1340</v>
      </c>
      <c r="B1338" s="125">
        <v>1340</v>
      </c>
      <c r="C1338" s="125" t="s">
        <v>2084</v>
      </c>
      <c r="D1338" s="125" t="s">
        <v>541</v>
      </c>
      <c r="E1338" s="125" t="s">
        <v>541</v>
      </c>
      <c r="F1338" s="125" t="s">
        <v>2085</v>
      </c>
      <c r="G1338" s="125" t="s">
        <v>2086</v>
      </c>
      <c r="H1338" s="125" t="s">
        <v>184</v>
      </c>
      <c r="I1338" s="123">
        <v>38000</v>
      </c>
      <c r="J1338" s="123">
        <v>38000</v>
      </c>
      <c r="K1338" s="125" t="s">
        <v>190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  <c r="X1338" s="151">
        <v>4.2</v>
      </c>
      <c r="Y1338" s="150">
        <v>183.19285714285712</v>
      </c>
    </row>
    <row r="1339" spans="1:25">
      <c r="A1339" s="125">
        <v>1341</v>
      </c>
      <c r="B1339" s="125">
        <v>1341</v>
      </c>
      <c r="C1339" s="125" t="s">
        <v>2087</v>
      </c>
      <c r="D1339" s="125" t="s">
        <v>1195</v>
      </c>
      <c r="E1339" s="125" t="s">
        <v>541</v>
      </c>
      <c r="F1339" s="125" t="s">
        <v>1199</v>
      </c>
      <c r="G1339" s="125" t="s">
        <v>1200</v>
      </c>
      <c r="H1339" s="125" t="s">
        <v>184</v>
      </c>
      <c r="I1339" s="123">
        <v>38000</v>
      </c>
      <c r="J1339" s="123">
        <v>38000</v>
      </c>
      <c r="K1339" s="125" t="s">
        <v>190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  <c r="X1339" s="151">
        <v>4.2</v>
      </c>
      <c r="Y1339" s="150">
        <v>317.72380952380951</v>
      </c>
    </row>
    <row r="1340" spans="1:25">
      <c r="A1340" s="125">
        <v>1342</v>
      </c>
      <c r="B1340" s="125">
        <v>1342</v>
      </c>
      <c r="C1340" s="125" t="s">
        <v>2088</v>
      </c>
      <c r="D1340" s="125" t="s">
        <v>541</v>
      </c>
      <c r="E1340" s="125" t="s">
        <v>541</v>
      </c>
      <c r="F1340" s="125" t="s">
        <v>2089</v>
      </c>
      <c r="G1340" s="125" t="s">
        <v>2090</v>
      </c>
      <c r="H1340" s="125" t="s">
        <v>184</v>
      </c>
      <c r="I1340" s="123">
        <v>38000</v>
      </c>
      <c r="J1340" s="123">
        <v>38000</v>
      </c>
      <c r="K1340" s="125" t="s">
        <v>190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  <c r="X1340" s="151">
        <v>4.2</v>
      </c>
      <c r="Y1340" s="150">
        <v>216.6547619047619</v>
      </c>
    </row>
    <row r="1341" spans="1:25">
      <c r="A1341" s="125">
        <v>1343</v>
      </c>
      <c r="B1341" s="125">
        <v>1343</v>
      </c>
      <c r="C1341" s="125" t="s">
        <v>2091</v>
      </c>
      <c r="D1341" s="125" t="s">
        <v>541</v>
      </c>
      <c r="E1341" s="125" t="s">
        <v>541</v>
      </c>
      <c r="F1341" s="125" t="s">
        <v>2092</v>
      </c>
      <c r="G1341" s="125" t="s">
        <v>2093</v>
      </c>
      <c r="H1341" s="125" t="s">
        <v>184</v>
      </c>
      <c r="I1341" s="123">
        <v>38000</v>
      </c>
      <c r="J1341" s="123">
        <v>38000</v>
      </c>
      <c r="K1341" s="125" t="s">
        <v>190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  <c r="X1341" s="151">
        <v>4.2</v>
      </c>
      <c r="Y1341" s="150">
        <v>116.26904761904763</v>
      </c>
    </row>
    <row r="1342" spans="1:25">
      <c r="A1342" s="125">
        <v>1344</v>
      </c>
      <c r="B1342" s="125">
        <v>1344</v>
      </c>
      <c r="C1342" s="125" t="s">
        <v>2094</v>
      </c>
      <c r="D1342" s="125" t="s">
        <v>1811</v>
      </c>
      <c r="E1342" s="125" t="s">
        <v>1811</v>
      </c>
      <c r="F1342" s="125" t="s">
        <v>2095</v>
      </c>
      <c r="G1342" s="125" t="s">
        <v>2096</v>
      </c>
      <c r="H1342" s="125" t="s">
        <v>204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  <c r="X1342" s="151">
        <v>4.2</v>
      </c>
      <c r="Y1342" s="150">
        <v>149.73095238095235</v>
      </c>
    </row>
    <row r="1343" spans="1:25">
      <c r="A1343" s="125">
        <v>1345</v>
      </c>
      <c r="B1343" s="125">
        <v>1345</v>
      </c>
      <c r="C1343" s="125" t="s">
        <v>2097</v>
      </c>
      <c r="D1343" s="125" t="s">
        <v>857</v>
      </c>
      <c r="E1343" s="125" t="s">
        <v>857</v>
      </c>
      <c r="F1343" s="125" t="s">
        <v>1844</v>
      </c>
      <c r="G1343" s="125" t="s">
        <v>1845</v>
      </c>
      <c r="H1343" s="125" t="s">
        <v>184</v>
      </c>
      <c r="I1343" s="123">
        <v>38000</v>
      </c>
      <c r="J1343" s="123">
        <v>38000</v>
      </c>
      <c r="K1343" s="125" t="s">
        <v>190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  <c r="X1343" s="151">
        <v>4.2</v>
      </c>
      <c r="Y1343" s="150">
        <v>399.99285714285708</v>
      </c>
    </row>
    <row r="1344" spans="1:25">
      <c r="A1344" s="125">
        <v>1346</v>
      </c>
      <c r="B1344" s="125">
        <v>1346</v>
      </c>
      <c r="C1344" s="125" t="s">
        <v>2098</v>
      </c>
      <c r="D1344" s="125" t="s">
        <v>1816</v>
      </c>
      <c r="E1344" s="125" t="s">
        <v>1816</v>
      </c>
      <c r="F1344" s="125" t="s">
        <v>1703</v>
      </c>
      <c r="G1344" s="125" t="s">
        <v>1704</v>
      </c>
      <c r="H1344" s="125" t="s">
        <v>204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  <c r="X1344" s="151">
        <v>4.2</v>
      </c>
      <c r="Y1344" s="150">
        <v>166.46190476190475</v>
      </c>
    </row>
    <row r="1345" spans="1:25">
      <c r="A1345" s="125">
        <v>1347</v>
      </c>
      <c r="B1345" s="125">
        <v>1347</v>
      </c>
      <c r="C1345" s="125" t="s">
        <v>2099</v>
      </c>
      <c r="D1345" s="125" t="s">
        <v>1816</v>
      </c>
      <c r="E1345" s="125" t="s">
        <v>1816</v>
      </c>
      <c r="F1345" s="125" t="s">
        <v>1820</v>
      </c>
      <c r="G1345" s="125" t="s">
        <v>1821</v>
      </c>
      <c r="H1345" s="125" t="s">
        <v>204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  <c r="X1345" s="151">
        <v>4.2</v>
      </c>
      <c r="Y1345" s="150">
        <v>425.08809523809521</v>
      </c>
    </row>
    <row r="1346" spans="1:25">
      <c r="A1346" s="125">
        <v>1348</v>
      </c>
      <c r="B1346" s="125">
        <v>1348</v>
      </c>
      <c r="C1346" s="125" t="s">
        <v>2100</v>
      </c>
      <c r="D1346" s="125" t="s">
        <v>187</v>
      </c>
      <c r="E1346" s="125" t="s">
        <v>187</v>
      </c>
      <c r="F1346" s="125" t="s">
        <v>600</v>
      </c>
      <c r="G1346" s="125" t="s">
        <v>601</v>
      </c>
      <c r="H1346" s="125" t="s">
        <v>184</v>
      </c>
      <c r="I1346" s="123">
        <v>38000</v>
      </c>
      <c r="J1346" s="123">
        <v>38000</v>
      </c>
      <c r="K1346" s="125" t="s">
        <v>190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  <c r="X1346" s="151">
        <v>4.2</v>
      </c>
      <c r="Y1346" s="150">
        <v>425.08809523809521</v>
      </c>
    </row>
    <row r="1347" spans="1:25">
      <c r="A1347" s="125">
        <v>1349</v>
      </c>
      <c r="B1347" s="125">
        <v>1349</v>
      </c>
      <c r="C1347" s="125" t="s">
        <v>2101</v>
      </c>
      <c r="D1347" s="125" t="s">
        <v>1811</v>
      </c>
      <c r="E1347" s="125" t="s">
        <v>1811</v>
      </c>
      <c r="F1347" s="125" t="s">
        <v>1812</v>
      </c>
      <c r="G1347" s="125" t="s">
        <v>1813</v>
      </c>
      <c r="H1347" s="125" t="s">
        <v>184</v>
      </c>
      <c r="I1347" s="123">
        <v>38000</v>
      </c>
      <c r="J1347" s="123">
        <v>38000</v>
      </c>
      <c r="K1347" s="125" t="s">
        <v>190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  <c r="X1347" s="151">
        <v>4.2</v>
      </c>
      <c r="Y1347" s="150">
        <v>199.92380952380952</v>
      </c>
    </row>
    <row r="1348" spans="1:25">
      <c r="A1348" s="125">
        <v>1350</v>
      </c>
      <c r="B1348" s="125">
        <v>1350</v>
      </c>
      <c r="C1348" s="125" t="s">
        <v>2102</v>
      </c>
      <c r="D1348" s="125" t="s">
        <v>1811</v>
      </c>
      <c r="E1348" s="125" t="s">
        <v>1811</v>
      </c>
      <c r="F1348" s="125" t="s">
        <v>2103</v>
      </c>
      <c r="G1348" s="125" t="s">
        <v>2104</v>
      </c>
      <c r="H1348" s="125" t="s">
        <v>204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  <c r="X1348" s="151">
        <v>4.2</v>
      </c>
      <c r="Y1348" s="150">
        <v>342.81904761904764</v>
      </c>
    </row>
    <row r="1349" spans="1:25">
      <c r="A1349" s="125">
        <v>1351</v>
      </c>
      <c r="B1349" s="125">
        <v>1351</v>
      </c>
      <c r="C1349" s="125" t="s">
        <v>2105</v>
      </c>
      <c r="D1349" s="125" t="s">
        <v>2073</v>
      </c>
      <c r="E1349" s="125" t="s">
        <v>2073</v>
      </c>
      <c r="F1349" s="125" t="s">
        <v>2106</v>
      </c>
      <c r="G1349" s="125" t="s">
        <v>2107</v>
      </c>
      <c r="H1349" s="125" t="s">
        <v>184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  <c r="X1349" s="151">
        <v>4.2</v>
      </c>
      <c r="Y1349" s="150">
        <v>425.08809523809521</v>
      </c>
    </row>
    <row r="1350" spans="1:25">
      <c r="A1350" s="125">
        <v>1352</v>
      </c>
      <c r="B1350" s="125">
        <v>1352</v>
      </c>
      <c r="C1350" s="125" t="s">
        <v>2108</v>
      </c>
      <c r="D1350" s="125" t="s">
        <v>887</v>
      </c>
      <c r="E1350" s="125" t="s">
        <v>887</v>
      </c>
      <c r="F1350" s="125" t="s">
        <v>1154</v>
      </c>
      <c r="G1350" s="125" t="s">
        <v>1155</v>
      </c>
      <c r="H1350" s="125" t="s">
        <v>184</v>
      </c>
      <c r="I1350" s="123">
        <v>38000</v>
      </c>
      <c r="J1350" s="123">
        <v>38000</v>
      </c>
      <c r="K1350" s="125" t="s">
        <v>190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  <c r="X1350" s="151">
        <v>4.2</v>
      </c>
      <c r="Y1350" s="150">
        <v>166.46190476190475</v>
      </c>
    </row>
    <row r="1351" spans="1:25">
      <c r="A1351" s="125">
        <v>1353</v>
      </c>
      <c r="B1351" s="125">
        <v>1353</v>
      </c>
      <c r="C1351" s="125" t="s">
        <v>2109</v>
      </c>
      <c r="D1351" s="125" t="s">
        <v>887</v>
      </c>
      <c r="E1351" s="125" t="s">
        <v>887</v>
      </c>
      <c r="F1351" s="125" t="s">
        <v>1154</v>
      </c>
      <c r="G1351" s="125" t="s">
        <v>1155</v>
      </c>
      <c r="H1351" s="125" t="s">
        <v>184</v>
      </c>
      <c r="I1351" s="123">
        <v>38000</v>
      </c>
      <c r="J1351" s="123">
        <v>38000</v>
      </c>
      <c r="K1351" s="125" t="s">
        <v>190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  <c r="X1351" s="151">
        <v>4.2</v>
      </c>
      <c r="Y1351" s="150">
        <v>418.10476190476186</v>
      </c>
    </row>
    <row r="1352" spans="1:25">
      <c r="A1352" s="125">
        <v>1354</v>
      </c>
      <c r="B1352" s="125">
        <v>1354</v>
      </c>
      <c r="C1352" s="125" t="s">
        <v>2110</v>
      </c>
      <c r="D1352" s="125" t="s">
        <v>780</v>
      </c>
      <c r="E1352" s="125" t="s">
        <v>780</v>
      </c>
      <c r="F1352" s="125" t="s">
        <v>908</v>
      </c>
      <c r="G1352" s="125" t="s">
        <v>909</v>
      </c>
      <c r="H1352" s="125" t="s">
        <v>184</v>
      </c>
      <c r="I1352" s="123">
        <v>38000</v>
      </c>
      <c r="J1352" s="123">
        <v>38000</v>
      </c>
      <c r="K1352" s="125" t="s">
        <v>190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  <c r="X1352" s="151">
        <v>4.2</v>
      </c>
      <c r="Y1352" s="150">
        <v>418.10476190476186</v>
      </c>
    </row>
    <row r="1353" spans="1:25">
      <c r="A1353" s="125">
        <v>1355</v>
      </c>
      <c r="B1353" s="125">
        <v>1355</v>
      </c>
      <c r="C1353" s="125" t="s">
        <v>2111</v>
      </c>
      <c r="D1353" s="125" t="s">
        <v>2073</v>
      </c>
      <c r="E1353" s="125" t="s">
        <v>2073</v>
      </c>
      <c r="F1353" s="125" t="s">
        <v>2074</v>
      </c>
      <c r="G1353" s="125" t="s">
        <v>2075</v>
      </c>
      <c r="H1353" s="125" t="s">
        <v>184</v>
      </c>
      <c r="I1353" s="123">
        <v>38000</v>
      </c>
      <c r="J1353" s="123">
        <v>38000</v>
      </c>
      <c r="K1353" s="125" t="s">
        <v>190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  <c r="X1353" s="151">
        <v>4.2</v>
      </c>
      <c r="Y1353" s="150">
        <v>216.6547619047619</v>
      </c>
    </row>
    <row r="1354" spans="1:25">
      <c r="A1354" s="125">
        <v>1356</v>
      </c>
      <c r="B1354" s="125">
        <v>1356</v>
      </c>
      <c r="C1354" s="125" t="s">
        <v>2112</v>
      </c>
      <c r="D1354" s="125" t="s">
        <v>455</v>
      </c>
      <c r="E1354" s="125" t="s">
        <v>455</v>
      </c>
      <c r="F1354" s="125" t="s">
        <v>774</v>
      </c>
      <c r="G1354" s="125" t="s">
        <v>775</v>
      </c>
      <c r="H1354" s="125" t="s">
        <v>184</v>
      </c>
      <c r="I1354" s="123">
        <v>38000</v>
      </c>
      <c r="J1354" s="125" t="s">
        <v>190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  <c r="X1354" s="151">
        <v>4.2</v>
      </c>
      <c r="Y1354" s="150">
        <v>216.6547619047619</v>
      </c>
    </row>
    <row r="1355" spans="1:25">
      <c r="A1355" s="125">
        <v>1357</v>
      </c>
      <c r="B1355" s="125">
        <v>1357</v>
      </c>
      <c r="C1355" s="125" t="s">
        <v>2113</v>
      </c>
      <c r="D1355" s="125" t="s">
        <v>415</v>
      </c>
      <c r="E1355" s="125" t="s">
        <v>415</v>
      </c>
      <c r="F1355" s="125" t="s">
        <v>1871</v>
      </c>
      <c r="G1355" s="125" t="s">
        <v>1872</v>
      </c>
      <c r="H1355" s="125" t="s">
        <v>184</v>
      </c>
      <c r="I1355" s="123">
        <v>38000</v>
      </c>
      <c r="J1355" s="123">
        <v>38000</v>
      </c>
      <c r="K1355" s="125" t="s">
        <v>190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  <c r="X1355" s="151">
        <v>4.2</v>
      </c>
      <c r="Y1355" s="150">
        <v>116.26904761904763</v>
      </c>
    </row>
    <row r="1356" spans="1:25">
      <c r="A1356" s="125">
        <v>1358</v>
      </c>
      <c r="B1356" s="125">
        <v>1358</v>
      </c>
      <c r="C1356" s="125" t="s">
        <v>2114</v>
      </c>
      <c r="D1356" s="125" t="s">
        <v>887</v>
      </c>
      <c r="E1356" s="125" t="s">
        <v>887</v>
      </c>
      <c r="F1356" s="125" t="s">
        <v>1949</v>
      </c>
      <c r="G1356" s="125" t="s">
        <v>1950</v>
      </c>
      <c r="H1356" s="125" t="s">
        <v>184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  <c r="X1356" s="151">
        <v>4.2</v>
      </c>
      <c r="Y1356" s="150">
        <v>166.46190476190475</v>
      </c>
    </row>
    <row r="1357" spans="1:25">
      <c r="A1357" s="125">
        <v>1359</v>
      </c>
      <c r="B1357" s="125">
        <v>1359</v>
      </c>
      <c r="C1357" s="125" t="s">
        <v>2115</v>
      </c>
      <c r="D1357" s="125" t="s">
        <v>887</v>
      </c>
      <c r="E1357" s="125" t="s">
        <v>887</v>
      </c>
      <c r="F1357" s="125" t="s">
        <v>1827</v>
      </c>
      <c r="G1357" s="125" t="s">
        <v>1828</v>
      </c>
      <c r="H1357" s="125" t="s">
        <v>204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  <c r="X1357" s="151">
        <v>4.2</v>
      </c>
      <c r="Y1357" s="150">
        <v>149.73095238095235</v>
      </c>
    </row>
    <row r="1358" spans="1:25">
      <c r="A1358" s="125">
        <v>1360</v>
      </c>
      <c r="B1358" s="125">
        <v>1360</v>
      </c>
      <c r="C1358" s="125" t="s">
        <v>2116</v>
      </c>
      <c r="D1358" s="125" t="s">
        <v>415</v>
      </c>
      <c r="E1358" s="125" t="s">
        <v>415</v>
      </c>
      <c r="F1358" s="125" t="s">
        <v>888</v>
      </c>
      <c r="G1358" s="125" t="s">
        <v>889</v>
      </c>
      <c r="H1358" s="125" t="s">
        <v>184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  <c r="X1358" s="151">
        <v>4.2</v>
      </c>
      <c r="Y1358" s="150">
        <v>412.54047619047617</v>
      </c>
    </row>
    <row r="1359" spans="1:25">
      <c r="A1359" s="125">
        <v>1361</v>
      </c>
      <c r="B1359" s="125">
        <v>1361</v>
      </c>
      <c r="C1359" s="125" t="s">
        <v>2117</v>
      </c>
      <c r="D1359" s="125" t="s">
        <v>887</v>
      </c>
      <c r="E1359" s="125" t="s">
        <v>1174</v>
      </c>
      <c r="F1359" s="125" t="s">
        <v>1894</v>
      </c>
      <c r="G1359" s="125" t="s">
        <v>1895</v>
      </c>
      <c r="H1359" s="125" t="s">
        <v>184</v>
      </c>
      <c r="I1359" s="123">
        <v>38000</v>
      </c>
      <c r="J1359" s="123">
        <v>38000</v>
      </c>
      <c r="K1359" s="125" t="s">
        <v>190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  <c r="X1359" s="151">
        <v>4.2</v>
      </c>
      <c r="Y1359" s="150">
        <v>116.26904761904763</v>
      </c>
    </row>
    <row r="1360" spans="1:25">
      <c r="A1360" s="125">
        <v>1362</v>
      </c>
      <c r="B1360" s="125">
        <v>1362</v>
      </c>
      <c r="C1360" s="125" t="s">
        <v>2118</v>
      </c>
      <c r="D1360" s="125" t="s">
        <v>220</v>
      </c>
      <c r="E1360" s="125" t="s">
        <v>455</v>
      </c>
      <c r="F1360" s="125" t="s">
        <v>906</v>
      </c>
      <c r="G1360" s="125" t="s">
        <v>412</v>
      </c>
      <c r="H1360" s="125" t="s">
        <v>184</v>
      </c>
      <c r="I1360" s="123">
        <v>38000</v>
      </c>
      <c r="J1360" s="123">
        <v>38000</v>
      </c>
      <c r="K1360" s="125" t="s">
        <v>190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  <c r="X1360" s="151">
        <v>4.2</v>
      </c>
      <c r="Y1360" s="150">
        <v>380.46190476190475</v>
      </c>
    </row>
    <row r="1361" spans="1:25">
      <c r="A1361" s="125">
        <v>1363</v>
      </c>
      <c r="B1361" s="125">
        <v>1363</v>
      </c>
      <c r="C1361" s="125" t="s">
        <v>2119</v>
      </c>
      <c r="D1361" s="125" t="s">
        <v>494</v>
      </c>
      <c r="E1361" s="125" t="s">
        <v>494</v>
      </c>
      <c r="F1361" s="125" t="s">
        <v>474</v>
      </c>
      <c r="G1361" s="125" t="s">
        <v>475</v>
      </c>
      <c r="H1361" s="125" t="s">
        <v>184</v>
      </c>
      <c r="I1361" s="123">
        <v>38000</v>
      </c>
      <c r="J1361" s="123">
        <v>38000</v>
      </c>
      <c r="K1361" s="125" t="s">
        <v>190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  <c r="X1361" s="151">
        <v>4.2</v>
      </c>
      <c r="Y1361" s="150">
        <v>216.6547619047619</v>
      </c>
    </row>
    <row r="1362" spans="1:25">
      <c r="A1362" s="125">
        <v>1364</v>
      </c>
      <c r="B1362" s="125">
        <v>1364</v>
      </c>
      <c r="C1362" s="125" t="s">
        <v>2120</v>
      </c>
      <c r="D1362" s="125" t="s">
        <v>415</v>
      </c>
      <c r="E1362" s="125" t="s">
        <v>415</v>
      </c>
      <c r="F1362" s="125" t="s">
        <v>868</v>
      </c>
      <c r="G1362" s="125" t="s">
        <v>869</v>
      </c>
      <c r="H1362" s="125" t="s">
        <v>184</v>
      </c>
      <c r="I1362" s="123">
        <v>38000</v>
      </c>
      <c r="J1362" s="123">
        <v>38000</v>
      </c>
      <c r="K1362" s="125" t="s">
        <v>190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  <c r="X1362" s="151">
        <v>4.2</v>
      </c>
      <c r="Y1362" s="150">
        <v>183.19285714285712</v>
      </c>
    </row>
    <row r="1363" spans="1:25">
      <c r="A1363" s="125">
        <v>1365</v>
      </c>
      <c r="B1363" s="125">
        <v>1365</v>
      </c>
      <c r="C1363" s="125" t="s">
        <v>2121</v>
      </c>
      <c r="D1363" s="125" t="s">
        <v>857</v>
      </c>
      <c r="E1363" s="125" t="s">
        <v>857</v>
      </c>
      <c r="F1363" s="125" t="s">
        <v>1881</v>
      </c>
      <c r="G1363" s="125" t="s">
        <v>1882</v>
      </c>
      <c r="H1363" s="125" t="s">
        <v>184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  <c r="X1363" s="151">
        <v>4.2</v>
      </c>
      <c r="Y1363" s="150">
        <v>199.92380952380952</v>
      </c>
    </row>
    <row r="1364" spans="1:25">
      <c r="A1364" s="125">
        <v>1366</v>
      </c>
      <c r="B1364" s="125">
        <v>1366</v>
      </c>
      <c r="C1364" s="125" t="s">
        <v>2122</v>
      </c>
      <c r="D1364" s="125" t="s">
        <v>351</v>
      </c>
      <c r="E1364" s="125" t="s">
        <v>351</v>
      </c>
      <c r="F1364" s="125" t="s">
        <v>352</v>
      </c>
      <c r="G1364" s="125" t="s">
        <v>353</v>
      </c>
      <c r="H1364" s="125" t="s">
        <v>204</v>
      </c>
      <c r="I1364" s="123">
        <v>110000</v>
      </c>
      <c r="J1364" s="123">
        <v>110000</v>
      </c>
      <c r="K1364" s="125" t="s">
        <v>205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  <c r="X1364" s="151">
        <v>4.2</v>
      </c>
      <c r="Y1364" s="150">
        <v>116.26904761904763</v>
      </c>
    </row>
    <row r="1365" spans="1:25">
      <c r="A1365" s="125">
        <v>1367</v>
      </c>
      <c r="B1365" s="125">
        <v>1367</v>
      </c>
      <c r="C1365" s="125" t="s">
        <v>2123</v>
      </c>
      <c r="D1365" s="125" t="s">
        <v>857</v>
      </c>
      <c r="E1365" s="125" t="s">
        <v>857</v>
      </c>
      <c r="F1365" s="125" t="s">
        <v>1881</v>
      </c>
      <c r="G1365" s="125" t="s">
        <v>1882</v>
      </c>
      <c r="H1365" s="125" t="s">
        <v>184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  <c r="X1365" s="151">
        <v>4.2</v>
      </c>
      <c r="Y1365" s="150">
        <v>399.99285714285708</v>
      </c>
    </row>
    <row r="1366" spans="1:25">
      <c r="A1366" s="125">
        <v>1368</v>
      </c>
      <c r="B1366" s="125">
        <v>1368</v>
      </c>
      <c r="C1366" s="125" t="s">
        <v>2124</v>
      </c>
      <c r="D1366" s="125" t="s">
        <v>1195</v>
      </c>
      <c r="E1366" s="125" t="s">
        <v>1195</v>
      </c>
      <c r="F1366" s="125" t="s">
        <v>2125</v>
      </c>
      <c r="G1366" s="125" t="s">
        <v>2126</v>
      </c>
      <c r="H1366" s="125" t="s">
        <v>184</v>
      </c>
      <c r="I1366" s="123">
        <v>38000</v>
      </c>
      <c r="J1366" s="123">
        <v>38000</v>
      </c>
      <c r="K1366" s="125" t="s">
        <v>190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  <c r="X1366" s="151">
        <v>4.2</v>
      </c>
      <c r="Y1366" s="150">
        <v>355.36666666666662</v>
      </c>
    </row>
    <row r="1367" spans="1:25">
      <c r="A1367" s="125">
        <v>1369</v>
      </c>
      <c r="B1367" s="125">
        <v>1369</v>
      </c>
      <c r="C1367" s="125" t="s">
        <v>2127</v>
      </c>
      <c r="D1367" s="125" t="s">
        <v>1195</v>
      </c>
      <c r="E1367" s="125" t="s">
        <v>1195</v>
      </c>
      <c r="F1367" s="125" t="s">
        <v>1911</v>
      </c>
      <c r="G1367" s="125" t="s">
        <v>1912</v>
      </c>
      <c r="H1367" s="125" t="s">
        <v>184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  <c r="X1367" s="151">
        <v>4.2</v>
      </c>
      <c r="Y1367" s="150">
        <v>199.92380952380952</v>
      </c>
    </row>
    <row r="1368" spans="1:25">
      <c r="A1368" s="125">
        <v>1370</v>
      </c>
      <c r="B1368" s="125">
        <v>1370</v>
      </c>
      <c r="C1368" s="125" t="s">
        <v>2128</v>
      </c>
      <c r="D1368" s="125" t="s">
        <v>192</v>
      </c>
      <c r="E1368" s="125" t="s">
        <v>192</v>
      </c>
      <c r="F1368" s="125" t="s">
        <v>236</v>
      </c>
      <c r="G1368" s="125" t="s">
        <v>237</v>
      </c>
      <c r="H1368" s="125" t="s">
        <v>184</v>
      </c>
      <c r="I1368" s="123">
        <v>38000</v>
      </c>
      <c r="J1368" s="125" t="s">
        <v>190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  <c r="X1368" s="151">
        <v>4.2</v>
      </c>
      <c r="Y1368" s="150">
        <v>216.6547619047619</v>
      </c>
    </row>
    <row r="1369" spans="1:25">
      <c r="A1369" s="125">
        <v>1371</v>
      </c>
      <c r="B1369" s="125">
        <v>1371</v>
      </c>
      <c r="C1369" s="125" t="s">
        <v>2129</v>
      </c>
      <c r="D1369" s="125" t="s">
        <v>192</v>
      </c>
      <c r="E1369" s="125" t="s">
        <v>192</v>
      </c>
      <c r="F1369" s="125" t="s">
        <v>440</v>
      </c>
      <c r="G1369" s="125" t="s">
        <v>441</v>
      </c>
      <c r="H1369" s="125" t="s">
        <v>204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  <c r="X1369" s="151">
        <v>4.2</v>
      </c>
      <c r="Y1369" s="150">
        <v>116.26904761904763</v>
      </c>
    </row>
    <row r="1370" spans="1:25">
      <c r="A1370" s="125">
        <v>1372</v>
      </c>
      <c r="B1370" s="125">
        <v>1372</v>
      </c>
      <c r="C1370" s="125" t="s">
        <v>2130</v>
      </c>
      <c r="D1370" s="125" t="s">
        <v>192</v>
      </c>
      <c r="E1370" s="125" t="s">
        <v>192</v>
      </c>
      <c r="F1370" s="125" t="s">
        <v>864</v>
      </c>
      <c r="G1370" s="125" t="s">
        <v>865</v>
      </c>
      <c r="H1370" s="125" t="s">
        <v>184</v>
      </c>
      <c r="I1370" s="123">
        <v>38000</v>
      </c>
      <c r="J1370" s="123">
        <v>38000</v>
      </c>
      <c r="K1370" s="125" t="s">
        <v>190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  <c r="X1370" s="151">
        <v>4.2</v>
      </c>
      <c r="Y1370" s="150">
        <v>462.73095238095237</v>
      </c>
    </row>
    <row r="1371" spans="1:25">
      <c r="A1371" s="125">
        <v>1373</v>
      </c>
      <c r="B1371" s="125">
        <v>1373</v>
      </c>
      <c r="C1371" s="125" t="s">
        <v>2131</v>
      </c>
      <c r="D1371" s="125" t="s">
        <v>192</v>
      </c>
      <c r="E1371" s="125" t="s">
        <v>192</v>
      </c>
      <c r="F1371" s="125" t="s">
        <v>440</v>
      </c>
      <c r="G1371" s="125" t="s">
        <v>441</v>
      </c>
      <c r="H1371" s="125" t="s">
        <v>204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  <c r="X1371" s="151">
        <v>4.2</v>
      </c>
      <c r="Y1371" s="150">
        <v>342.81904761904764</v>
      </c>
    </row>
    <row r="1372" spans="1:25">
      <c r="A1372" s="125">
        <v>1374</v>
      </c>
      <c r="B1372" s="125">
        <v>1374</v>
      </c>
      <c r="C1372" s="125" t="s">
        <v>2132</v>
      </c>
      <c r="D1372" s="125" t="s">
        <v>192</v>
      </c>
      <c r="E1372" s="125" t="s">
        <v>192</v>
      </c>
      <c r="F1372" s="125" t="s">
        <v>251</v>
      </c>
      <c r="G1372" s="125" t="s">
        <v>252</v>
      </c>
      <c r="H1372" s="125" t="s">
        <v>204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  <c r="X1372" s="151">
        <v>4.2</v>
      </c>
      <c r="Y1372" s="150">
        <v>412.54047619047617</v>
      </c>
    </row>
    <row r="1373" spans="1:25">
      <c r="A1373" s="125">
        <v>1375</v>
      </c>
      <c r="B1373" s="125">
        <v>1375</v>
      </c>
      <c r="C1373" s="125" t="s">
        <v>2133</v>
      </c>
      <c r="D1373" s="125" t="s">
        <v>192</v>
      </c>
      <c r="E1373" s="125" t="s">
        <v>192</v>
      </c>
      <c r="F1373" s="125" t="s">
        <v>251</v>
      </c>
      <c r="G1373" s="125" t="s">
        <v>252</v>
      </c>
      <c r="H1373" s="125" t="s">
        <v>204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  <c r="X1373" s="151">
        <v>4.2</v>
      </c>
      <c r="Y1373" s="150">
        <v>437.63571428571424</v>
      </c>
    </row>
    <row r="1374" spans="1:25">
      <c r="A1374" s="125">
        <v>1376</v>
      </c>
      <c r="B1374" s="125">
        <v>1376</v>
      </c>
      <c r="C1374" s="125" t="s">
        <v>2134</v>
      </c>
      <c r="D1374" s="125" t="s">
        <v>192</v>
      </c>
      <c r="E1374" s="125" t="s">
        <v>192</v>
      </c>
      <c r="F1374" s="125" t="s">
        <v>1218</v>
      </c>
      <c r="G1374" s="125" t="s">
        <v>1219</v>
      </c>
      <c r="H1374" s="125" t="s">
        <v>204</v>
      </c>
      <c r="I1374" s="123">
        <v>110000</v>
      </c>
      <c r="J1374" s="125" t="s">
        <v>190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  <c r="X1374" s="151">
        <v>4.2</v>
      </c>
      <c r="Y1374" s="150">
        <v>437.63571428571424</v>
      </c>
    </row>
    <row r="1375" spans="1:25">
      <c r="A1375" s="125">
        <v>1377</v>
      </c>
      <c r="B1375" s="125">
        <v>1377</v>
      </c>
      <c r="C1375" s="125" t="s">
        <v>2135</v>
      </c>
      <c r="D1375" s="125" t="s">
        <v>254</v>
      </c>
      <c r="E1375" s="125" t="s">
        <v>254</v>
      </c>
      <c r="F1375" s="125" t="s">
        <v>255</v>
      </c>
      <c r="G1375" s="125" t="s">
        <v>256</v>
      </c>
      <c r="H1375" s="125" t="s">
        <v>204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  <c r="X1375" s="151">
        <v>4.2</v>
      </c>
      <c r="Y1375" s="150">
        <v>512.92142857142858</v>
      </c>
    </row>
    <row r="1376" spans="1:25">
      <c r="A1376" s="125">
        <v>1378</v>
      </c>
      <c r="B1376" s="125">
        <v>1378</v>
      </c>
      <c r="C1376" s="125" t="s">
        <v>2136</v>
      </c>
      <c r="D1376" s="125" t="s">
        <v>258</v>
      </c>
      <c r="E1376" s="125" t="s">
        <v>258</v>
      </c>
      <c r="F1376" s="125" t="s">
        <v>259</v>
      </c>
      <c r="G1376" s="125" t="s">
        <v>260</v>
      </c>
      <c r="H1376" s="125" t="s">
        <v>184</v>
      </c>
      <c r="I1376" s="123">
        <v>38000</v>
      </c>
      <c r="J1376" s="123">
        <v>38000</v>
      </c>
      <c r="K1376" s="125" t="s">
        <v>190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  <c r="X1376" s="151">
        <v>4.2</v>
      </c>
      <c r="Y1376" s="150">
        <v>387.4452380952381</v>
      </c>
    </row>
    <row r="1377" spans="1:25">
      <c r="A1377" s="125">
        <v>1379</v>
      </c>
      <c r="B1377" s="125">
        <v>1379</v>
      </c>
      <c r="C1377" s="125" t="s">
        <v>2137</v>
      </c>
      <c r="D1377" s="125" t="s">
        <v>220</v>
      </c>
      <c r="E1377" s="125" t="s">
        <v>220</v>
      </c>
      <c r="F1377" s="125" t="s">
        <v>262</v>
      </c>
      <c r="G1377" s="125" t="s">
        <v>263</v>
      </c>
      <c r="H1377" s="125" t="s">
        <v>184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  <c r="X1377" s="151">
        <v>4.2</v>
      </c>
      <c r="Y1377" s="150">
        <v>199.92380952380952</v>
      </c>
    </row>
    <row r="1378" spans="1:25">
      <c r="A1378" s="125">
        <v>1380</v>
      </c>
      <c r="B1378" s="125">
        <v>1380</v>
      </c>
      <c r="C1378" s="125" t="s">
        <v>2138</v>
      </c>
      <c r="D1378" s="125" t="s">
        <v>220</v>
      </c>
      <c r="E1378" s="125" t="s">
        <v>220</v>
      </c>
      <c r="F1378" s="125" t="s">
        <v>262</v>
      </c>
      <c r="G1378" s="125" t="s">
        <v>263</v>
      </c>
      <c r="H1378" s="125" t="s">
        <v>184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  <c r="X1378" s="151">
        <v>4.2</v>
      </c>
      <c r="Y1378" s="150">
        <v>355.36666666666662</v>
      </c>
    </row>
    <row r="1379" spans="1:25">
      <c r="A1379" s="125">
        <v>1381</v>
      </c>
      <c r="B1379" s="125">
        <v>1381</v>
      </c>
      <c r="C1379" s="125" t="s">
        <v>2139</v>
      </c>
      <c r="D1379" s="125" t="s">
        <v>220</v>
      </c>
      <c r="E1379" s="125" t="s">
        <v>220</v>
      </c>
      <c r="F1379" s="125" t="s">
        <v>230</v>
      </c>
      <c r="G1379" s="125" t="s">
        <v>231</v>
      </c>
      <c r="H1379" s="125" t="s">
        <v>184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  <c r="X1379" s="151">
        <v>4.2</v>
      </c>
      <c r="Y1379" s="150">
        <v>380.46190476190475</v>
      </c>
    </row>
    <row r="1380" spans="1:25">
      <c r="A1380" s="125">
        <v>1382</v>
      </c>
      <c r="B1380" s="125">
        <v>1382</v>
      </c>
      <c r="C1380" s="125" t="s">
        <v>2140</v>
      </c>
      <c r="D1380" s="125" t="s">
        <v>181</v>
      </c>
      <c r="E1380" s="125" t="s">
        <v>181</v>
      </c>
      <c r="F1380" s="125" t="s">
        <v>262</v>
      </c>
      <c r="G1380" s="125" t="s">
        <v>263</v>
      </c>
      <c r="H1380" s="125" t="s">
        <v>184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  <c r="X1380" s="151">
        <v>4.2</v>
      </c>
      <c r="Y1380" s="150">
        <v>380.46190476190475</v>
      </c>
    </row>
    <row r="1381" spans="1:25">
      <c r="A1381" s="125">
        <v>1383</v>
      </c>
      <c r="B1381" s="125">
        <v>1383</v>
      </c>
      <c r="C1381" s="125" t="s">
        <v>2141</v>
      </c>
      <c r="D1381" s="125" t="s">
        <v>220</v>
      </c>
      <c r="E1381" s="125" t="s">
        <v>220</v>
      </c>
      <c r="F1381" s="125" t="s">
        <v>262</v>
      </c>
      <c r="G1381" s="125" t="s">
        <v>263</v>
      </c>
      <c r="H1381" s="125" t="s">
        <v>184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  <c r="X1381" s="151">
        <v>4.2</v>
      </c>
      <c r="Y1381" s="150">
        <v>216.6547619047619</v>
      </c>
    </row>
    <row r="1382" spans="1:25">
      <c r="A1382" s="125">
        <v>1384</v>
      </c>
      <c r="B1382" s="125">
        <v>1384</v>
      </c>
      <c r="C1382" s="125" t="s">
        <v>2142</v>
      </c>
      <c r="D1382" s="125" t="s">
        <v>220</v>
      </c>
      <c r="E1382" s="125" t="s">
        <v>181</v>
      </c>
      <c r="F1382" s="125" t="s">
        <v>230</v>
      </c>
      <c r="G1382" s="125" t="s">
        <v>231</v>
      </c>
      <c r="H1382" s="125" t="s">
        <v>184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  <c r="X1382" s="151">
        <v>4.2</v>
      </c>
      <c r="Y1382" s="150">
        <v>317.72380952380951</v>
      </c>
    </row>
    <row r="1383" spans="1:25">
      <c r="A1383" s="125">
        <v>1385</v>
      </c>
      <c r="B1383" s="125">
        <v>1385</v>
      </c>
      <c r="C1383" s="125" t="s">
        <v>2143</v>
      </c>
      <c r="D1383" s="125" t="s">
        <v>181</v>
      </c>
      <c r="E1383" s="125" t="s">
        <v>181</v>
      </c>
      <c r="F1383" s="125" t="s">
        <v>230</v>
      </c>
      <c r="G1383" s="125" t="s">
        <v>231</v>
      </c>
      <c r="H1383" s="125" t="s">
        <v>184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  <c r="X1383" s="151">
        <v>4.2</v>
      </c>
      <c r="Y1383" s="150">
        <v>216.6547619047619</v>
      </c>
    </row>
    <row r="1384" spans="1:25">
      <c r="A1384" s="125">
        <v>1386</v>
      </c>
      <c r="B1384" s="125">
        <v>1386</v>
      </c>
      <c r="C1384" s="125" t="s">
        <v>2144</v>
      </c>
      <c r="D1384" s="125" t="s">
        <v>220</v>
      </c>
      <c r="E1384" s="125" t="s">
        <v>220</v>
      </c>
      <c r="F1384" s="125" t="s">
        <v>230</v>
      </c>
      <c r="G1384" s="125" t="s">
        <v>231</v>
      </c>
      <c r="H1384" s="125" t="s">
        <v>184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  <c r="X1384" s="151">
        <v>4.2</v>
      </c>
      <c r="Y1384" s="150">
        <v>330.2714285714286</v>
      </c>
    </row>
    <row r="1385" spans="1:25">
      <c r="A1385" s="125">
        <v>1387</v>
      </c>
      <c r="B1385" s="125">
        <v>1387</v>
      </c>
      <c r="C1385" s="125" t="s">
        <v>2145</v>
      </c>
      <c r="D1385" s="125" t="s">
        <v>220</v>
      </c>
      <c r="E1385" s="125" t="s">
        <v>220</v>
      </c>
      <c r="F1385" s="125" t="s">
        <v>230</v>
      </c>
      <c r="G1385" s="125" t="s">
        <v>231</v>
      </c>
      <c r="H1385" s="125" t="s">
        <v>184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  <c r="X1385" s="151">
        <v>4.2</v>
      </c>
      <c r="Y1385" s="150">
        <v>355.36666666666662</v>
      </c>
    </row>
    <row r="1386" spans="1:25">
      <c r="A1386" s="125">
        <v>1388</v>
      </c>
      <c r="B1386" s="125">
        <v>1388</v>
      </c>
      <c r="C1386" s="125" t="s">
        <v>2146</v>
      </c>
      <c r="D1386" s="125" t="s">
        <v>220</v>
      </c>
      <c r="E1386" s="125" t="s">
        <v>220</v>
      </c>
      <c r="F1386" s="125" t="s">
        <v>230</v>
      </c>
      <c r="G1386" s="125" t="s">
        <v>231</v>
      </c>
      <c r="H1386" s="125" t="s">
        <v>184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  <c r="X1386" s="151">
        <v>4.2</v>
      </c>
      <c r="Y1386" s="150">
        <v>330.2714285714286</v>
      </c>
    </row>
    <row r="1387" spans="1:25">
      <c r="A1387" s="125">
        <v>1389</v>
      </c>
      <c r="B1387" s="125">
        <v>1389</v>
      </c>
      <c r="C1387" s="125" t="s">
        <v>2147</v>
      </c>
      <c r="D1387" s="125" t="s">
        <v>220</v>
      </c>
      <c r="E1387" s="125" t="s">
        <v>220</v>
      </c>
      <c r="F1387" s="125" t="s">
        <v>230</v>
      </c>
      <c r="G1387" s="125" t="s">
        <v>231</v>
      </c>
      <c r="H1387" s="125" t="s">
        <v>184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  <c r="X1387" s="151">
        <v>4.2</v>
      </c>
      <c r="Y1387" s="150">
        <v>199.92380952380952</v>
      </c>
    </row>
    <row r="1388" spans="1:25">
      <c r="A1388" s="125">
        <v>1390</v>
      </c>
      <c r="B1388" s="125">
        <v>1390</v>
      </c>
      <c r="C1388" s="125" t="s">
        <v>2148</v>
      </c>
      <c r="D1388" s="125" t="s">
        <v>181</v>
      </c>
      <c r="E1388" s="125" t="s">
        <v>181</v>
      </c>
      <c r="F1388" s="125" t="s">
        <v>262</v>
      </c>
      <c r="G1388" s="125" t="s">
        <v>263</v>
      </c>
      <c r="H1388" s="125" t="s">
        <v>184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  <c r="X1388" s="151">
        <v>4.2</v>
      </c>
      <c r="Y1388" s="150">
        <v>216.6547619047619</v>
      </c>
    </row>
    <row r="1389" spans="1:25">
      <c r="A1389" s="125">
        <v>1391</v>
      </c>
      <c r="B1389" s="125">
        <v>1391</v>
      </c>
      <c r="C1389" s="125" t="s">
        <v>2149</v>
      </c>
      <c r="D1389" s="125" t="s">
        <v>181</v>
      </c>
      <c r="E1389" s="125" t="s">
        <v>181</v>
      </c>
      <c r="F1389" s="125" t="s">
        <v>270</v>
      </c>
      <c r="G1389" s="125" t="s">
        <v>271</v>
      </c>
      <c r="H1389" s="125" t="s">
        <v>184</v>
      </c>
      <c r="I1389" s="123">
        <v>38000</v>
      </c>
      <c r="J1389" s="123">
        <v>38000</v>
      </c>
      <c r="K1389" s="125" t="s">
        <v>190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  <c r="X1389" s="151">
        <v>4.2</v>
      </c>
      <c r="Y1389" s="150">
        <v>183.19285714285712</v>
      </c>
    </row>
    <row r="1390" spans="1:25">
      <c r="A1390" s="125">
        <v>1392</v>
      </c>
      <c r="B1390" s="125">
        <v>1392</v>
      </c>
      <c r="C1390" s="125" t="s">
        <v>2150</v>
      </c>
      <c r="D1390" s="125" t="s">
        <v>181</v>
      </c>
      <c r="E1390" s="125" t="s">
        <v>181</v>
      </c>
      <c r="F1390" s="125" t="s">
        <v>277</v>
      </c>
      <c r="G1390" s="125" t="s">
        <v>278</v>
      </c>
      <c r="H1390" s="125" t="s">
        <v>184</v>
      </c>
      <c r="I1390" s="123">
        <v>38000</v>
      </c>
      <c r="J1390" s="123">
        <v>38000</v>
      </c>
      <c r="K1390" s="125" t="s">
        <v>190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  <c r="X1390" s="151">
        <v>4.2</v>
      </c>
      <c r="Y1390" s="150">
        <v>430.65238095238095</v>
      </c>
    </row>
    <row r="1391" spans="1:25">
      <c r="A1391" s="125">
        <v>1393</v>
      </c>
      <c r="B1391" s="125">
        <v>1393</v>
      </c>
      <c r="C1391" s="125" t="s">
        <v>2151</v>
      </c>
      <c r="D1391" s="125" t="s">
        <v>181</v>
      </c>
      <c r="E1391" s="125" t="s">
        <v>181</v>
      </c>
      <c r="F1391" s="125" t="s">
        <v>270</v>
      </c>
      <c r="G1391" s="125" t="s">
        <v>271</v>
      </c>
      <c r="H1391" s="125" t="s">
        <v>184</v>
      </c>
      <c r="I1391" s="123">
        <v>38000</v>
      </c>
      <c r="J1391" s="123">
        <v>38000</v>
      </c>
      <c r="K1391" s="125" t="s">
        <v>190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  <c r="X1391" s="151">
        <v>4.2</v>
      </c>
      <c r="Y1391" s="150">
        <v>317.72380952380951</v>
      </c>
    </row>
    <row r="1392" spans="1:25">
      <c r="A1392" s="125">
        <v>1394</v>
      </c>
      <c r="B1392" s="125">
        <v>1394</v>
      </c>
      <c r="C1392" s="125" t="s">
        <v>2152</v>
      </c>
      <c r="D1392" s="125" t="s">
        <v>181</v>
      </c>
      <c r="E1392" s="125" t="s">
        <v>181</v>
      </c>
      <c r="F1392" s="125" t="s">
        <v>270</v>
      </c>
      <c r="G1392" s="125" t="s">
        <v>271</v>
      </c>
      <c r="H1392" s="125" t="s">
        <v>184</v>
      </c>
      <c r="I1392" s="123">
        <v>38000</v>
      </c>
      <c r="J1392" s="123">
        <v>38000</v>
      </c>
      <c r="K1392" s="125" t="s">
        <v>190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  <c r="X1392" s="151">
        <v>4.2</v>
      </c>
      <c r="Y1392" s="150">
        <v>393.00952380952378</v>
      </c>
    </row>
    <row r="1393" spans="1:25">
      <c r="A1393" s="125">
        <v>1395</v>
      </c>
      <c r="B1393" s="125">
        <v>1395</v>
      </c>
      <c r="C1393" s="125" t="s">
        <v>2153</v>
      </c>
      <c r="D1393" s="125" t="s">
        <v>181</v>
      </c>
      <c r="E1393" s="125" t="s">
        <v>181</v>
      </c>
      <c r="F1393" s="125" t="s">
        <v>270</v>
      </c>
      <c r="G1393" s="125" t="s">
        <v>271</v>
      </c>
      <c r="H1393" s="125" t="s">
        <v>184</v>
      </c>
      <c r="I1393" s="123">
        <v>38000</v>
      </c>
      <c r="J1393" s="123">
        <v>38000</v>
      </c>
      <c r="K1393" s="125" t="s">
        <v>190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  <c r="X1393" s="151">
        <v>4.2</v>
      </c>
      <c r="Y1393" s="150">
        <v>355.36666666666662</v>
      </c>
    </row>
    <row r="1394" spans="1:25">
      <c r="A1394" s="125">
        <v>1396</v>
      </c>
      <c r="B1394" s="125">
        <v>1396</v>
      </c>
      <c r="C1394" s="125" t="s">
        <v>2154</v>
      </c>
      <c r="D1394" s="125" t="s">
        <v>181</v>
      </c>
      <c r="E1394" s="125" t="s">
        <v>181</v>
      </c>
      <c r="F1394" s="125" t="s">
        <v>270</v>
      </c>
      <c r="G1394" s="125" t="s">
        <v>271</v>
      </c>
      <c r="H1394" s="125" t="s">
        <v>184</v>
      </c>
      <c r="I1394" s="123">
        <v>38000</v>
      </c>
      <c r="J1394" s="123">
        <v>38000</v>
      </c>
      <c r="K1394" s="125" t="s">
        <v>190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  <c r="X1394" s="151">
        <v>4.2</v>
      </c>
      <c r="Y1394" s="150">
        <v>355.36666666666662</v>
      </c>
    </row>
    <row r="1395" spans="1:25">
      <c r="A1395" s="125">
        <v>1397</v>
      </c>
      <c r="B1395" s="125">
        <v>1397</v>
      </c>
      <c r="C1395" s="125" t="s">
        <v>2155</v>
      </c>
      <c r="D1395" s="125" t="s">
        <v>181</v>
      </c>
      <c r="E1395" s="125" t="s">
        <v>181</v>
      </c>
      <c r="F1395" s="125" t="s">
        <v>270</v>
      </c>
      <c r="G1395" s="125" t="s">
        <v>271</v>
      </c>
      <c r="H1395" s="125" t="s">
        <v>184</v>
      </c>
      <c r="I1395" s="123">
        <v>38000</v>
      </c>
      <c r="J1395" s="123">
        <v>38000</v>
      </c>
      <c r="K1395" s="125" t="s">
        <v>190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  <c r="X1395" s="151">
        <v>4.2</v>
      </c>
      <c r="Y1395" s="150">
        <v>317.72380952380951</v>
      </c>
    </row>
    <row r="1396" spans="1:25">
      <c r="A1396" s="125">
        <v>1398</v>
      </c>
      <c r="B1396" s="125">
        <v>1398</v>
      </c>
      <c r="C1396" s="125" t="s">
        <v>2156</v>
      </c>
      <c r="D1396" s="125" t="s">
        <v>181</v>
      </c>
      <c r="E1396" s="125" t="s">
        <v>181</v>
      </c>
      <c r="F1396" s="125" t="s">
        <v>267</v>
      </c>
      <c r="G1396" s="125" t="s">
        <v>268</v>
      </c>
      <c r="H1396" s="125" t="s">
        <v>184</v>
      </c>
      <c r="I1396" s="123">
        <v>38000</v>
      </c>
      <c r="J1396" s="125" t="s">
        <v>190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  <c r="X1396" s="151">
        <v>4.2</v>
      </c>
      <c r="Y1396" s="150">
        <v>393.00952380952378</v>
      </c>
    </row>
    <row r="1397" spans="1:25">
      <c r="A1397" s="125">
        <v>1399</v>
      </c>
      <c r="B1397" s="125">
        <v>1399</v>
      </c>
      <c r="C1397" s="125" t="s">
        <v>2157</v>
      </c>
      <c r="D1397" s="125" t="s">
        <v>181</v>
      </c>
      <c r="E1397" s="125" t="s">
        <v>181</v>
      </c>
      <c r="F1397" s="125" t="s">
        <v>270</v>
      </c>
      <c r="G1397" s="125" t="s">
        <v>271</v>
      </c>
      <c r="H1397" s="125" t="s">
        <v>184</v>
      </c>
      <c r="I1397" s="123">
        <v>38000</v>
      </c>
      <c r="J1397" s="123">
        <v>38000</v>
      </c>
      <c r="K1397" s="125" t="s">
        <v>190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  <c r="X1397" s="151">
        <v>4.2</v>
      </c>
      <c r="Y1397" s="150">
        <v>367.91428571428571</v>
      </c>
    </row>
    <row r="1398" spans="1:25">
      <c r="A1398" s="125">
        <v>1400</v>
      </c>
      <c r="B1398" s="125">
        <v>1400</v>
      </c>
      <c r="C1398" s="125" t="s">
        <v>2158</v>
      </c>
      <c r="D1398" s="125" t="s">
        <v>181</v>
      </c>
      <c r="E1398" s="125" t="s">
        <v>181</v>
      </c>
      <c r="F1398" s="125" t="s">
        <v>274</v>
      </c>
      <c r="G1398" s="125" t="s">
        <v>275</v>
      </c>
      <c r="H1398" s="125" t="s">
        <v>184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  <c r="X1398" s="151">
        <v>4.2</v>
      </c>
      <c r="Y1398" s="150">
        <v>367.91428571428571</v>
      </c>
    </row>
    <row r="1399" spans="1:25">
      <c r="A1399" s="125">
        <v>1401</v>
      </c>
      <c r="B1399" s="125">
        <v>1401</v>
      </c>
      <c r="C1399" s="125" t="s">
        <v>2159</v>
      </c>
      <c r="D1399" s="125" t="s">
        <v>181</v>
      </c>
      <c r="E1399" s="125" t="s">
        <v>181</v>
      </c>
      <c r="F1399" s="125" t="s">
        <v>1274</v>
      </c>
      <c r="G1399" s="125" t="s">
        <v>1275</v>
      </c>
      <c r="H1399" s="125" t="s">
        <v>204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  <c r="X1399" s="151">
        <v>4.2</v>
      </c>
      <c r="Y1399" s="150">
        <v>367.91428571428571</v>
      </c>
    </row>
    <row r="1400" spans="1:25">
      <c r="A1400" s="125">
        <v>1402</v>
      </c>
      <c r="B1400" s="125">
        <v>1402</v>
      </c>
      <c r="C1400" s="125" t="s">
        <v>2160</v>
      </c>
      <c r="D1400" s="125" t="s">
        <v>181</v>
      </c>
      <c r="E1400" s="125" t="s">
        <v>181</v>
      </c>
      <c r="F1400" s="125" t="s">
        <v>267</v>
      </c>
      <c r="G1400" s="125" t="s">
        <v>268</v>
      </c>
      <c r="H1400" s="125" t="s">
        <v>184</v>
      </c>
      <c r="I1400" s="123">
        <v>38000</v>
      </c>
      <c r="J1400" s="125" t="s">
        <v>190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  <c r="X1400" s="151">
        <v>4.2</v>
      </c>
      <c r="Y1400" s="150">
        <v>512.92142857142858</v>
      </c>
    </row>
    <row r="1401" spans="1:25">
      <c r="A1401" s="125">
        <v>1403</v>
      </c>
      <c r="B1401" s="125">
        <v>1403</v>
      </c>
      <c r="C1401" s="125" t="s">
        <v>2161</v>
      </c>
      <c r="D1401" s="125" t="s">
        <v>181</v>
      </c>
      <c r="E1401" s="125" t="s">
        <v>181</v>
      </c>
      <c r="F1401" s="125" t="s">
        <v>569</v>
      </c>
      <c r="G1401" s="125" t="s">
        <v>570</v>
      </c>
      <c r="H1401" s="125" t="s">
        <v>204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  <c r="X1401" s="151">
        <v>4.2</v>
      </c>
      <c r="Y1401" s="150">
        <v>405.55714285714282</v>
      </c>
    </row>
    <row r="1402" spans="1:25">
      <c r="A1402" s="125">
        <v>1404</v>
      </c>
      <c r="B1402" s="125">
        <v>1404</v>
      </c>
      <c r="C1402" s="125" t="s">
        <v>2162</v>
      </c>
      <c r="D1402" s="125" t="s">
        <v>181</v>
      </c>
      <c r="E1402" s="125" t="s">
        <v>181</v>
      </c>
      <c r="F1402" s="125" t="s">
        <v>1528</v>
      </c>
      <c r="G1402" s="125" t="s">
        <v>1529</v>
      </c>
      <c r="H1402" s="125" t="s">
        <v>204</v>
      </c>
      <c r="I1402" s="123">
        <v>110000</v>
      </c>
      <c r="J1402" s="125" t="s">
        <v>1530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  <c r="X1402" s="151">
        <v>4.2</v>
      </c>
      <c r="Y1402" s="150">
        <v>412.54047619047617</v>
      </c>
    </row>
    <row r="1403" spans="1:25">
      <c r="A1403" s="125">
        <v>1405</v>
      </c>
      <c r="B1403" s="125">
        <v>1405</v>
      </c>
      <c r="C1403" s="125" t="s">
        <v>2163</v>
      </c>
      <c r="D1403" s="125" t="s">
        <v>181</v>
      </c>
      <c r="E1403" s="125" t="s">
        <v>181</v>
      </c>
      <c r="F1403" s="125" t="s">
        <v>270</v>
      </c>
      <c r="G1403" s="125" t="s">
        <v>271</v>
      </c>
      <c r="H1403" s="125" t="s">
        <v>184</v>
      </c>
      <c r="I1403" s="123">
        <v>38000</v>
      </c>
      <c r="J1403" s="123">
        <v>38000</v>
      </c>
      <c r="K1403" s="125" t="s">
        <v>190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  <c r="X1403" s="151">
        <v>4.2</v>
      </c>
      <c r="Y1403" s="150">
        <v>412.54047619047617</v>
      </c>
    </row>
    <row r="1404" spans="1:25">
      <c r="A1404" s="125">
        <v>1406</v>
      </c>
      <c r="B1404" s="125">
        <v>1406</v>
      </c>
      <c r="C1404" s="125" t="s">
        <v>2164</v>
      </c>
      <c r="D1404" s="125" t="s">
        <v>181</v>
      </c>
      <c r="E1404" s="125" t="s">
        <v>181</v>
      </c>
      <c r="F1404" s="125" t="s">
        <v>270</v>
      </c>
      <c r="G1404" s="125" t="s">
        <v>271</v>
      </c>
      <c r="H1404" s="125" t="s">
        <v>184</v>
      </c>
      <c r="I1404" s="123">
        <v>38000</v>
      </c>
      <c r="J1404" s="123">
        <v>38000</v>
      </c>
      <c r="K1404" s="125" t="s">
        <v>190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  <c r="X1404" s="151">
        <v>4.2</v>
      </c>
      <c r="Y1404" s="150">
        <v>166.46190476190475</v>
      </c>
    </row>
    <row r="1405" spans="1:25">
      <c r="A1405" s="125">
        <v>1407</v>
      </c>
      <c r="B1405" s="125">
        <v>1407</v>
      </c>
      <c r="C1405" s="125" t="s">
        <v>2165</v>
      </c>
      <c r="D1405" s="125" t="s">
        <v>181</v>
      </c>
      <c r="E1405" s="125" t="s">
        <v>181</v>
      </c>
      <c r="F1405" s="125" t="s">
        <v>267</v>
      </c>
      <c r="G1405" s="125" t="s">
        <v>268</v>
      </c>
      <c r="H1405" s="125" t="s">
        <v>184</v>
      </c>
      <c r="I1405" s="123">
        <v>38000</v>
      </c>
      <c r="J1405" s="125" t="s">
        <v>190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  <c r="X1405" s="151">
        <v>4.2</v>
      </c>
      <c r="Y1405" s="150">
        <v>405.55714285714282</v>
      </c>
    </row>
    <row r="1406" spans="1:25">
      <c r="A1406" s="125">
        <v>1408</v>
      </c>
      <c r="B1406" s="125">
        <v>1408</v>
      </c>
      <c r="C1406" s="125" t="s">
        <v>2166</v>
      </c>
      <c r="D1406" s="125" t="s">
        <v>181</v>
      </c>
      <c r="E1406" s="125" t="s">
        <v>181</v>
      </c>
      <c r="F1406" s="125" t="s">
        <v>267</v>
      </c>
      <c r="G1406" s="125" t="s">
        <v>268</v>
      </c>
      <c r="H1406" s="125" t="s">
        <v>184</v>
      </c>
      <c r="I1406" s="123">
        <v>38000</v>
      </c>
      <c r="J1406" s="125" t="s">
        <v>190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  <c r="X1406" s="151">
        <v>4.2</v>
      </c>
      <c r="Y1406" s="150">
        <v>355.36666666666662</v>
      </c>
    </row>
    <row r="1407" spans="1:25">
      <c r="A1407" s="125">
        <v>1409</v>
      </c>
      <c r="B1407" s="125">
        <v>1409</v>
      </c>
      <c r="C1407" s="125" t="s">
        <v>2167</v>
      </c>
      <c r="D1407" s="125" t="s">
        <v>181</v>
      </c>
      <c r="E1407" s="125" t="s">
        <v>181</v>
      </c>
      <c r="F1407" s="125" t="s">
        <v>267</v>
      </c>
      <c r="G1407" s="125" t="s">
        <v>268</v>
      </c>
      <c r="H1407" s="125" t="s">
        <v>184</v>
      </c>
      <c r="I1407" s="123">
        <v>38000</v>
      </c>
      <c r="J1407" s="125" t="s">
        <v>190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  <c r="X1407" s="151">
        <v>4.2</v>
      </c>
      <c r="Y1407" s="150">
        <v>317.72380952380951</v>
      </c>
    </row>
    <row r="1408" spans="1:25">
      <c r="A1408" s="125">
        <v>1410</v>
      </c>
      <c r="B1408" s="125">
        <v>1410</v>
      </c>
      <c r="C1408" s="125" t="s">
        <v>2168</v>
      </c>
      <c r="D1408" s="125" t="s">
        <v>181</v>
      </c>
      <c r="E1408" s="125" t="s">
        <v>181</v>
      </c>
      <c r="F1408" s="125" t="s">
        <v>267</v>
      </c>
      <c r="G1408" s="125" t="s">
        <v>268</v>
      </c>
      <c r="H1408" s="125" t="s">
        <v>184</v>
      </c>
      <c r="I1408" s="123">
        <v>38000</v>
      </c>
      <c r="J1408" s="125" t="s">
        <v>190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  <c r="X1408" s="151">
        <v>4.2</v>
      </c>
      <c r="Y1408" s="150">
        <v>116.26904761904763</v>
      </c>
    </row>
    <row r="1409" spans="1:25">
      <c r="A1409" s="125">
        <v>1411</v>
      </c>
      <c r="B1409" s="125">
        <v>1411</v>
      </c>
      <c r="C1409" s="125" t="s">
        <v>2169</v>
      </c>
      <c r="D1409" s="125" t="s">
        <v>181</v>
      </c>
      <c r="E1409" s="125" t="s">
        <v>181</v>
      </c>
      <c r="F1409" s="125" t="s">
        <v>267</v>
      </c>
      <c r="G1409" s="125" t="s">
        <v>268</v>
      </c>
      <c r="H1409" s="125" t="s">
        <v>184</v>
      </c>
      <c r="I1409" s="123">
        <v>38000</v>
      </c>
      <c r="J1409" s="125" t="s">
        <v>190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  <c r="X1409" s="151">
        <v>4.2</v>
      </c>
      <c r="Y1409" s="150">
        <v>199.92380952380952</v>
      </c>
    </row>
    <row r="1410" spans="1:25">
      <c r="A1410" s="125">
        <v>1412</v>
      </c>
      <c r="B1410" s="125">
        <v>1412</v>
      </c>
      <c r="C1410" s="125" t="s">
        <v>2170</v>
      </c>
      <c r="D1410" s="125" t="s">
        <v>220</v>
      </c>
      <c r="E1410" s="125" t="s">
        <v>220</v>
      </c>
      <c r="F1410" s="125" t="s">
        <v>411</v>
      </c>
      <c r="G1410" s="125" t="s">
        <v>412</v>
      </c>
      <c r="H1410" s="125" t="s">
        <v>184</v>
      </c>
      <c r="I1410" s="123">
        <v>38000</v>
      </c>
      <c r="J1410" s="125" t="s">
        <v>190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  <c r="X1410" s="151">
        <v>4.2</v>
      </c>
      <c r="Y1410" s="150">
        <v>149.73095238095235</v>
      </c>
    </row>
    <row r="1411" spans="1:25">
      <c r="A1411" s="125">
        <v>1413</v>
      </c>
      <c r="B1411" s="125">
        <v>1413</v>
      </c>
      <c r="C1411" s="125" t="s">
        <v>2171</v>
      </c>
      <c r="D1411" s="125" t="s">
        <v>220</v>
      </c>
      <c r="E1411" s="125" t="s">
        <v>220</v>
      </c>
      <c r="F1411" s="125" t="s">
        <v>411</v>
      </c>
      <c r="G1411" s="125" t="s">
        <v>412</v>
      </c>
      <c r="H1411" s="125" t="s">
        <v>184</v>
      </c>
      <c r="I1411" s="123">
        <v>38000</v>
      </c>
      <c r="J1411" s="125" t="s">
        <v>190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  <c r="X1411" s="151">
        <v>4.2</v>
      </c>
      <c r="Y1411" s="150">
        <v>183.19285714285712</v>
      </c>
    </row>
    <row r="1412" spans="1:25">
      <c r="A1412" s="125">
        <v>1414</v>
      </c>
      <c r="B1412" s="125">
        <v>1414</v>
      </c>
      <c r="C1412" s="125" t="s">
        <v>2172</v>
      </c>
      <c r="D1412" s="125" t="s">
        <v>220</v>
      </c>
      <c r="E1412" s="125" t="s">
        <v>220</v>
      </c>
      <c r="F1412" s="125" t="s">
        <v>262</v>
      </c>
      <c r="G1412" s="125" t="s">
        <v>263</v>
      </c>
      <c r="H1412" s="125" t="s">
        <v>184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  <c r="X1412" s="151">
        <v>4.2</v>
      </c>
      <c r="Y1412" s="150">
        <v>199.92380952380952</v>
      </c>
    </row>
    <row r="1413" spans="1:25">
      <c r="A1413" s="125">
        <v>1415</v>
      </c>
      <c r="B1413" s="125">
        <v>1415</v>
      </c>
      <c r="C1413" s="125" t="s">
        <v>2173</v>
      </c>
      <c r="D1413" s="125" t="s">
        <v>181</v>
      </c>
      <c r="E1413" s="125" t="s">
        <v>181</v>
      </c>
      <c r="F1413" s="125" t="s">
        <v>411</v>
      </c>
      <c r="G1413" s="125" t="s">
        <v>412</v>
      </c>
      <c r="H1413" s="125" t="s">
        <v>184</v>
      </c>
      <c r="I1413" s="123">
        <v>38000</v>
      </c>
      <c r="J1413" s="125" t="s">
        <v>190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  <c r="X1413" s="151">
        <v>4.2</v>
      </c>
      <c r="Y1413" s="150">
        <v>133</v>
      </c>
    </row>
    <row r="1414" spans="1:25">
      <c r="A1414" s="125">
        <v>1416</v>
      </c>
      <c r="B1414" s="125">
        <v>1416</v>
      </c>
      <c r="C1414" s="125" t="s">
        <v>2174</v>
      </c>
      <c r="D1414" s="125" t="s">
        <v>181</v>
      </c>
      <c r="E1414" s="125" t="s">
        <v>181</v>
      </c>
      <c r="F1414" s="125" t="s">
        <v>290</v>
      </c>
      <c r="G1414" s="125" t="s">
        <v>291</v>
      </c>
      <c r="H1414" s="125" t="s">
        <v>184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  <c r="X1414" s="151">
        <v>4.2</v>
      </c>
      <c r="Y1414" s="150">
        <v>216.6547619047619</v>
      </c>
    </row>
    <row r="1415" spans="1:25">
      <c r="A1415" s="125">
        <v>1417</v>
      </c>
      <c r="B1415" s="125">
        <v>1417</v>
      </c>
      <c r="C1415" s="125" t="s">
        <v>2175</v>
      </c>
      <c r="D1415" s="125" t="s">
        <v>181</v>
      </c>
      <c r="E1415" s="125" t="s">
        <v>181</v>
      </c>
      <c r="F1415" s="125" t="s">
        <v>274</v>
      </c>
      <c r="G1415" s="125" t="s">
        <v>275</v>
      </c>
      <c r="H1415" s="125" t="s">
        <v>184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  <c r="X1415" s="151">
        <v>4.2</v>
      </c>
      <c r="Y1415" s="150">
        <v>183.19285714285712</v>
      </c>
    </row>
    <row r="1416" spans="1:25">
      <c r="A1416" s="125">
        <v>1418</v>
      </c>
      <c r="B1416" s="125">
        <v>1418</v>
      </c>
      <c r="C1416" s="125" t="s">
        <v>2176</v>
      </c>
      <c r="D1416" s="125" t="s">
        <v>181</v>
      </c>
      <c r="E1416" s="125" t="s">
        <v>181</v>
      </c>
      <c r="F1416" s="125" t="s">
        <v>227</v>
      </c>
      <c r="G1416" s="125" t="s">
        <v>228</v>
      </c>
      <c r="H1416" s="125" t="s">
        <v>184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  <c r="X1416" s="151">
        <v>4.2</v>
      </c>
      <c r="Y1416" s="150">
        <v>149.73095238095235</v>
      </c>
    </row>
    <row r="1417" spans="1:25">
      <c r="A1417" s="125">
        <v>1419</v>
      </c>
      <c r="B1417" s="125">
        <v>1419</v>
      </c>
      <c r="C1417" s="125" t="s">
        <v>2177</v>
      </c>
      <c r="D1417" s="125" t="s">
        <v>181</v>
      </c>
      <c r="E1417" s="125" t="s">
        <v>181</v>
      </c>
      <c r="F1417" s="125" t="s">
        <v>227</v>
      </c>
      <c r="G1417" s="125" t="s">
        <v>228</v>
      </c>
      <c r="H1417" s="125" t="s">
        <v>184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  <c r="X1417" s="151">
        <v>4.2</v>
      </c>
      <c r="Y1417" s="150">
        <v>166.46190476190475</v>
      </c>
    </row>
    <row r="1418" spans="1:25">
      <c r="A1418" s="125">
        <v>1420</v>
      </c>
      <c r="B1418" s="125">
        <v>1420</v>
      </c>
      <c r="C1418" s="125" t="s">
        <v>2178</v>
      </c>
      <c r="D1418" s="125" t="s">
        <v>181</v>
      </c>
      <c r="E1418" s="125" t="s">
        <v>181</v>
      </c>
      <c r="F1418" s="125" t="s">
        <v>227</v>
      </c>
      <c r="G1418" s="125" t="s">
        <v>228</v>
      </c>
      <c r="H1418" s="125" t="s">
        <v>184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  <c r="X1418" s="151">
        <v>4.2</v>
      </c>
      <c r="Y1418" s="150">
        <v>216.6547619047619</v>
      </c>
    </row>
    <row r="1419" spans="1:25">
      <c r="A1419" s="125">
        <v>1421</v>
      </c>
      <c r="B1419" s="125">
        <v>1421</v>
      </c>
      <c r="C1419" s="125" t="s">
        <v>2179</v>
      </c>
      <c r="D1419" s="125" t="s">
        <v>181</v>
      </c>
      <c r="E1419" s="125" t="s">
        <v>181</v>
      </c>
      <c r="F1419" s="125" t="s">
        <v>227</v>
      </c>
      <c r="G1419" s="125" t="s">
        <v>228</v>
      </c>
      <c r="H1419" s="125" t="s">
        <v>184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  <c r="X1419" s="151">
        <v>4.2</v>
      </c>
      <c r="Y1419" s="150">
        <v>317.72380952380951</v>
      </c>
    </row>
    <row r="1420" spans="1:25">
      <c r="A1420" s="125">
        <v>1422</v>
      </c>
      <c r="B1420" s="125">
        <v>1422</v>
      </c>
      <c r="C1420" s="125" t="s">
        <v>2180</v>
      </c>
      <c r="D1420" s="125" t="s">
        <v>181</v>
      </c>
      <c r="E1420" s="125" t="s">
        <v>181</v>
      </c>
      <c r="F1420" s="125" t="s">
        <v>295</v>
      </c>
      <c r="G1420" s="125" t="s">
        <v>296</v>
      </c>
      <c r="H1420" s="125" t="s">
        <v>184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  <c r="X1420" s="151">
        <v>4.2</v>
      </c>
      <c r="Y1420" s="150">
        <v>183.19285714285712</v>
      </c>
    </row>
    <row r="1421" spans="1:25">
      <c r="A1421" s="125">
        <v>1423</v>
      </c>
      <c r="B1421" s="125">
        <v>1423</v>
      </c>
      <c r="C1421" s="125" t="s">
        <v>2181</v>
      </c>
      <c r="D1421" s="125" t="s">
        <v>181</v>
      </c>
      <c r="E1421" s="125" t="s">
        <v>181</v>
      </c>
      <c r="F1421" s="125" t="s">
        <v>298</v>
      </c>
      <c r="G1421" s="125" t="s">
        <v>299</v>
      </c>
      <c r="H1421" s="125" t="s">
        <v>184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  <c r="X1421" s="151">
        <v>4.2</v>
      </c>
      <c r="Y1421" s="150">
        <v>166.46190476190475</v>
      </c>
    </row>
    <row r="1422" spans="1:25">
      <c r="A1422" s="125">
        <v>1424</v>
      </c>
      <c r="B1422" s="125">
        <v>1424</v>
      </c>
      <c r="C1422" s="125" t="s">
        <v>2182</v>
      </c>
      <c r="D1422" s="125" t="s">
        <v>181</v>
      </c>
      <c r="E1422" s="125" t="s">
        <v>181</v>
      </c>
      <c r="F1422" s="125" t="s">
        <v>295</v>
      </c>
      <c r="G1422" s="125" t="s">
        <v>296</v>
      </c>
      <c r="H1422" s="125" t="s">
        <v>184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  <c r="X1422" s="151">
        <v>4.2</v>
      </c>
      <c r="Y1422" s="150">
        <v>216.6547619047619</v>
      </c>
    </row>
    <row r="1423" spans="1:25">
      <c r="A1423" s="125">
        <v>1425</v>
      </c>
      <c r="B1423" s="125">
        <v>1425</v>
      </c>
      <c r="C1423" s="125" t="s">
        <v>2183</v>
      </c>
      <c r="D1423" s="125" t="s">
        <v>181</v>
      </c>
      <c r="E1423" s="125" t="s">
        <v>181</v>
      </c>
      <c r="F1423" s="125" t="s">
        <v>295</v>
      </c>
      <c r="G1423" s="125" t="s">
        <v>296</v>
      </c>
      <c r="H1423" s="125" t="s">
        <v>184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  <c r="X1423" s="151">
        <v>4.2</v>
      </c>
      <c r="Y1423" s="150">
        <v>183.19285714285712</v>
      </c>
    </row>
    <row r="1424" spans="1:25">
      <c r="A1424" s="125">
        <v>1426</v>
      </c>
      <c r="B1424" s="125">
        <v>1426</v>
      </c>
      <c r="C1424" s="125" t="s">
        <v>2184</v>
      </c>
      <c r="D1424" s="125" t="s">
        <v>202</v>
      </c>
      <c r="E1424" s="125" t="s">
        <v>202</v>
      </c>
      <c r="F1424" s="125" t="s">
        <v>1772</v>
      </c>
      <c r="G1424" s="125" t="s">
        <v>1776</v>
      </c>
      <c r="H1424" s="125" t="s">
        <v>184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  <c r="X1424" s="151">
        <v>4.2</v>
      </c>
      <c r="Y1424" s="150">
        <v>216.6547619047619</v>
      </c>
    </row>
    <row r="1425" spans="1:25">
      <c r="A1425" s="125">
        <v>1427</v>
      </c>
      <c r="B1425" s="125">
        <v>1427</v>
      </c>
      <c r="C1425" s="125" t="s">
        <v>2185</v>
      </c>
      <c r="D1425" s="125" t="s">
        <v>202</v>
      </c>
      <c r="E1425" s="125" t="s">
        <v>202</v>
      </c>
      <c r="F1425" s="125" t="s">
        <v>304</v>
      </c>
      <c r="G1425" s="125" t="s">
        <v>305</v>
      </c>
      <c r="H1425" s="125" t="s">
        <v>184</v>
      </c>
      <c r="I1425" s="123">
        <v>38000</v>
      </c>
      <c r="J1425" s="123">
        <v>38000</v>
      </c>
      <c r="K1425" s="125" t="s">
        <v>190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  <c r="X1425" s="151">
        <v>4.2</v>
      </c>
      <c r="Y1425" s="150">
        <v>199.92380952380952</v>
      </c>
    </row>
    <row r="1426" spans="1:25">
      <c r="A1426" s="125">
        <v>1428</v>
      </c>
      <c r="B1426" s="125">
        <v>1428</v>
      </c>
      <c r="C1426" s="125" t="s">
        <v>2186</v>
      </c>
      <c r="D1426" s="125" t="s">
        <v>202</v>
      </c>
      <c r="E1426" s="125" t="s">
        <v>202</v>
      </c>
      <c r="F1426" s="125" t="s">
        <v>491</v>
      </c>
      <c r="G1426" s="125" t="s">
        <v>492</v>
      </c>
      <c r="H1426" s="125" t="s">
        <v>184</v>
      </c>
      <c r="I1426" s="123">
        <v>38000</v>
      </c>
      <c r="J1426" s="123">
        <v>38000</v>
      </c>
      <c r="K1426" s="125" t="s">
        <v>190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  <c r="X1426" s="151">
        <v>4.2</v>
      </c>
      <c r="Y1426" s="150">
        <v>405.55714285714282</v>
      </c>
    </row>
    <row r="1427" spans="1:25">
      <c r="A1427" s="125">
        <v>1429</v>
      </c>
      <c r="B1427" s="125">
        <v>1429</v>
      </c>
      <c r="C1427" s="125" t="s">
        <v>2187</v>
      </c>
      <c r="D1427" s="125" t="s">
        <v>202</v>
      </c>
      <c r="E1427" s="125" t="s">
        <v>202</v>
      </c>
      <c r="F1427" s="125" t="s">
        <v>304</v>
      </c>
      <c r="G1427" s="125" t="s">
        <v>305</v>
      </c>
      <c r="H1427" s="125" t="s">
        <v>184</v>
      </c>
      <c r="I1427" s="123">
        <v>38000</v>
      </c>
      <c r="J1427" s="123">
        <v>38000</v>
      </c>
      <c r="K1427" s="125" t="s">
        <v>190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  <c r="X1427" s="151">
        <v>4.2</v>
      </c>
      <c r="Y1427" s="150">
        <v>443.2</v>
      </c>
    </row>
    <row r="1428" spans="1:25">
      <c r="A1428" s="125">
        <v>1430</v>
      </c>
      <c r="B1428" s="125">
        <v>1430</v>
      </c>
      <c r="C1428" s="125" t="s">
        <v>2188</v>
      </c>
      <c r="D1428" s="125" t="s">
        <v>187</v>
      </c>
      <c r="E1428" s="125" t="s">
        <v>187</v>
      </c>
      <c r="F1428" s="125" t="s">
        <v>188</v>
      </c>
      <c r="G1428" s="125" t="s">
        <v>189</v>
      </c>
      <c r="H1428" s="125" t="s">
        <v>184</v>
      </c>
      <c r="I1428" s="123">
        <v>38000</v>
      </c>
      <c r="J1428" s="123">
        <v>38000</v>
      </c>
      <c r="K1428" s="125" t="s">
        <v>190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  <c r="X1428" s="151">
        <v>4.2</v>
      </c>
      <c r="Y1428" s="150">
        <v>443.2</v>
      </c>
    </row>
    <row r="1429" spans="1:25">
      <c r="A1429" s="125">
        <v>1431</v>
      </c>
      <c r="B1429" s="125">
        <v>1431</v>
      </c>
      <c r="C1429" s="125" t="s">
        <v>2189</v>
      </c>
      <c r="D1429" s="125" t="s">
        <v>187</v>
      </c>
      <c r="E1429" s="125" t="s">
        <v>187</v>
      </c>
      <c r="F1429" s="125" t="s">
        <v>188</v>
      </c>
      <c r="G1429" s="125" t="s">
        <v>189</v>
      </c>
      <c r="H1429" s="125" t="s">
        <v>184</v>
      </c>
      <c r="I1429" s="123">
        <v>38000</v>
      </c>
      <c r="J1429" s="123">
        <v>38000</v>
      </c>
      <c r="K1429" s="125" t="s">
        <v>190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  <c r="X1429" s="151">
        <v>4.2</v>
      </c>
      <c r="Y1429" s="150">
        <v>367.91428571428571</v>
      </c>
    </row>
    <row r="1430" spans="1:25">
      <c r="A1430" s="125">
        <v>1432</v>
      </c>
      <c r="B1430" s="125">
        <v>1432</v>
      </c>
      <c r="C1430" s="125" t="s">
        <v>2190</v>
      </c>
      <c r="D1430" s="125" t="s">
        <v>187</v>
      </c>
      <c r="E1430" s="125" t="s">
        <v>187</v>
      </c>
      <c r="F1430" s="125" t="s">
        <v>307</v>
      </c>
      <c r="G1430" s="125" t="s">
        <v>308</v>
      </c>
      <c r="H1430" s="125" t="s">
        <v>184</v>
      </c>
      <c r="I1430" s="123">
        <v>38000</v>
      </c>
      <c r="J1430" s="123">
        <v>38000</v>
      </c>
      <c r="K1430" s="125" t="s">
        <v>190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  <c r="X1430" s="151">
        <v>4.2</v>
      </c>
      <c r="Y1430" s="150">
        <v>367.91428571428571</v>
      </c>
    </row>
    <row r="1431" spans="1:25">
      <c r="A1431" s="125">
        <v>1433</v>
      </c>
      <c r="B1431" s="125">
        <v>1433</v>
      </c>
      <c r="C1431" s="125" t="s">
        <v>2191</v>
      </c>
      <c r="D1431" s="125" t="s">
        <v>187</v>
      </c>
      <c r="E1431" s="125" t="s">
        <v>187</v>
      </c>
      <c r="F1431" s="125" t="s">
        <v>307</v>
      </c>
      <c r="G1431" s="125" t="s">
        <v>308</v>
      </c>
      <c r="H1431" s="125" t="s">
        <v>184</v>
      </c>
      <c r="I1431" s="123">
        <v>38000</v>
      </c>
      <c r="J1431" s="123">
        <v>38000</v>
      </c>
      <c r="K1431" s="125" t="s">
        <v>190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  <c r="X1431" s="151">
        <v>4.2</v>
      </c>
      <c r="Y1431" s="150">
        <v>330.2714285714286</v>
      </c>
    </row>
    <row r="1432" spans="1:25">
      <c r="A1432" s="125">
        <v>1434</v>
      </c>
      <c r="B1432" s="125">
        <v>1434</v>
      </c>
      <c r="C1432" s="125" t="s">
        <v>2192</v>
      </c>
      <c r="D1432" s="125" t="s">
        <v>187</v>
      </c>
      <c r="E1432" s="125" t="s">
        <v>187</v>
      </c>
      <c r="F1432" s="125" t="s">
        <v>307</v>
      </c>
      <c r="G1432" s="125" t="s">
        <v>308</v>
      </c>
      <c r="H1432" s="125" t="s">
        <v>184</v>
      </c>
      <c r="I1432" s="123">
        <v>38000</v>
      </c>
      <c r="J1432" s="123">
        <v>38000</v>
      </c>
      <c r="K1432" s="125" t="s">
        <v>190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  <c r="X1432" s="151">
        <v>4.2</v>
      </c>
      <c r="Y1432" s="150">
        <v>355.36666666666662</v>
      </c>
    </row>
    <row r="1433" spans="1:25">
      <c r="A1433" s="125">
        <v>1435</v>
      </c>
      <c r="B1433" s="125">
        <v>1435</v>
      </c>
      <c r="C1433" s="125" t="s">
        <v>2193</v>
      </c>
      <c r="D1433" s="125" t="s">
        <v>187</v>
      </c>
      <c r="E1433" s="125" t="s">
        <v>187</v>
      </c>
      <c r="F1433" s="125" t="s">
        <v>307</v>
      </c>
      <c r="G1433" s="125" t="s">
        <v>308</v>
      </c>
      <c r="H1433" s="125" t="s">
        <v>184</v>
      </c>
      <c r="I1433" s="123">
        <v>38000</v>
      </c>
      <c r="J1433" s="123">
        <v>38000</v>
      </c>
      <c r="K1433" s="125" t="s">
        <v>190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  <c r="X1433" s="151">
        <v>4.2</v>
      </c>
      <c r="Y1433" s="150">
        <v>342.81904761904764</v>
      </c>
    </row>
    <row r="1434" spans="1:25">
      <c r="A1434" s="125">
        <v>1436</v>
      </c>
      <c r="B1434" s="125">
        <v>1436</v>
      </c>
      <c r="C1434" s="125" t="s">
        <v>2194</v>
      </c>
      <c r="D1434" s="125" t="s">
        <v>187</v>
      </c>
      <c r="E1434" s="125" t="s">
        <v>187</v>
      </c>
      <c r="F1434" s="125" t="s">
        <v>307</v>
      </c>
      <c r="G1434" s="125" t="s">
        <v>308</v>
      </c>
      <c r="H1434" s="125" t="s">
        <v>184</v>
      </c>
      <c r="I1434" s="123">
        <v>38000</v>
      </c>
      <c r="J1434" s="123">
        <v>38000</v>
      </c>
      <c r="K1434" s="125" t="s">
        <v>190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  <c r="X1434" s="151">
        <v>4.2</v>
      </c>
      <c r="Y1434" s="150">
        <v>133</v>
      </c>
    </row>
    <row r="1435" spans="1:25">
      <c r="A1435" s="125">
        <v>1437</v>
      </c>
      <c r="B1435" s="125">
        <v>1437</v>
      </c>
      <c r="C1435" s="125" t="s">
        <v>2195</v>
      </c>
      <c r="D1435" s="125" t="s">
        <v>187</v>
      </c>
      <c r="E1435" s="125" t="s">
        <v>187</v>
      </c>
      <c r="F1435" s="125" t="s">
        <v>307</v>
      </c>
      <c r="G1435" s="125" t="s">
        <v>308</v>
      </c>
      <c r="H1435" s="125" t="s">
        <v>184</v>
      </c>
      <c r="I1435" s="123">
        <v>38000</v>
      </c>
      <c r="J1435" s="123">
        <v>38000</v>
      </c>
      <c r="K1435" s="125" t="s">
        <v>190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  <c r="X1435" s="151">
        <v>4.2</v>
      </c>
      <c r="Y1435" s="150">
        <v>393.00952380952378</v>
      </c>
    </row>
    <row r="1436" spans="1:25">
      <c r="A1436" s="125">
        <v>1438</v>
      </c>
      <c r="B1436" s="125">
        <v>1438</v>
      </c>
      <c r="C1436" s="125" t="s">
        <v>2196</v>
      </c>
      <c r="D1436" s="125" t="s">
        <v>187</v>
      </c>
      <c r="E1436" s="125" t="s">
        <v>187</v>
      </c>
      <c r="F1436" s="125" t="s">
        <v>307</v>
      </c>
      <c r="G1436" s="125" t="s">
        <v>308</v>
      </c>
      <c r="H1436" s="125" t="s">
        <v>184</v>
      </c>
      <c r="I1436" s="123">
        <v>38000</v>
      </c>
      <c r="J1436" s="123">
        <v>38000</v>
      </c>
      <c r="K1436" s="125" t="s">
        <v>190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  <c r="X1436" s="151">
        <v>4.2</v>
      </c>
      <c r="Y1436" s="150">
        <v>367.91428571428571</v>
      </c>
    </row>
    <row r="1437" spans="1:25">
      <c r="A1437" s="125">
        <v>1439</v>
      </c>
      <c r="B1437" s="125">
        <v>1439</v>
      </c>
      <c r="C1437" s="125" t="s">
        <v>2197</v>
      </c>
      <c r="D1437" s="125" t="s">
        <v>187</v>
      </c>
      <c r="E1437" s="125" t="s">
        <v>187</v>
      </c>
      <c r="F1437" s="125" t="s">
        <v>445</v>
      </c>
      <c r="G1437" s="125" t="s">
        <v>446</v>
      </c>
      <c r="H1437" s="125" t="s">
        <v>204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  <c r="X1437" s="151">
        <v>4.2</v>
      </c>
      <c r="Y1437" s="150">
        <v>380.46190476190475</v>
      </c>
    </row>
    <row r="1438" spans="1:25">
      <c r="A1438" s="125">
        <v>1440</v>
      </c>
      <c r="B1438" s="125">
        <v>1440</v>
      </c>
      <c r="C1438" s="125" t="s">
        <v>2198</v>
      </c>
      <c r="D1438" s="125" t="s">
        <v>187</v>
      </c>
      <c r="E1438" s="125" t="s">
        <v>187</v>
      </c>
      <c r="F1438" s="125" t="s">
        <v>307</v>
      </c>
      <c r="G1438" s="125" t="s">
        <v>308</v>
      </c>
      <c r="H1438" s="125" t="s">
        <v>184</v>
      </c>
      <c r="I1438" s="123">
        <v>38000</v>
      </c>
      <c r="J1438" s="123">
        <v>38000</v>
      </c>
      <c r="K1438" s="125" t="s">
        <v>190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  <c r="X1438" s="151">
        <v>4.2</v>
      </c>
      <c r="Y1438" s="150">
        <v>475.27857142857147</v>
      </c>
    </row>
    <row r="1439" spans="1:25">
      <c r="A1439" s="125">
        <v>1441</v>
      </c>
      <c r="B1439" s="125">
        <v>1441</v>
      </c>
      <c r="C1439" s="125" t="s">
        <v>2199</v>
      </c>
      <c r="D1439" s="125" t="s">
        <v>187</v>
      </c>
      <c r="E1439" s="125" t="s">
        <v>187</v>
      </c>
      <c r="F1439" s="125" t="s">
        <v>600</v>
      </c>
      <c r="G1439" s="125" t="s">
        <v>601</v>
      </c>
      <c r="H1439" s="125" t="s">
        <v>184</v>
      </c>
      <c r="I1439" s="123">
        <v>38000</v>
      </c>
      <c r="J1439" s="123">
        <v>38000</v>
      </c>
      <c r="K1439" s="125" t="s">
        <v>190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  <c r="X1439" s="151">
        <v>4.2</v>
      </c>
      <c r="Y1439" s="150">
        <v>430.65238095238095</v>
      </c>
    </row>
    <row r="1440" spans="1:25">
      <c r="A1440" s="125">
        <v>1442</v>
      </c>
      <c r="B1440" s="125">
        <v>1442</v>
      </c>
      <c r="C1440" s="125" t="s">
        <v>2200</v>
      </c>
      <c r="D1440" s="125" t="s">
        <v>239</v>
      </c>
      <c r="E1440" s="125" t="s">
        <v>239</v>
      </c>
      <c r="F1440" s="125" t="s">
        <v>600</v>
      </c>
      <c r="G1440" s="125" t="s">
        <v>601</v>
      </c>
      <c r="H1440" s="125" t="s">
        <v>184</v>
      </c>
      <c r="I1440" s="123">
        <v>38000</v>
      </c>
      <c r="J1440" s="123">
        <v>38000</v>
      </c>
      <c r="K1440" s="125" t="s">
        <v>190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  <c r="X1440" s="151">
        <v>4.2</v>
      </c>
      <c r="Y1440" s="150">
        <v>430.65238095238095</v>
      </c>
    </row>
    <row r="1441" spans="1:25">
      <c r="A1441" s="125">
        <v>1443</v>
      </c>
      <c r="B1441" s="125">
        <v>1443</v>
      </c>
      <c r="C1441" s="125" t="s">
        <v>2201</v>
      </c>
      <c r="D1441" s="125" t="s">
        <v>187</v>
      </c>
      <c r="E1441" s="125" t="s">
        <v>187</v>
      </c>
      <c r="F1441" s="125" t="s">
        <v>445</v>
      </c>
      <c r="G1441" s="125" t="s">
        <v>446</v>
      </c>
      <c r="H1441" s="125" t="s">
        <v>204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  <c r="X1441" s="151">
        <v>4.2</v>
      </c>
      <c r="Y1441" s="150">
        <v>430.65238095238095</v>
      </c>
    </row>
    <row r="1442" spans="1:25">
      <c r="A1442" s="125">
        <v>1444</v>
      </c>
      <c r="B1442" s="125">
        <v>1444</v>
      </c>
      <c r="C1442" s="125" t="s">
        <v>2202</v>
      </c>
      <c r="D1442" s="125" t="s">
        <v>187</v>
      </c>
      <c r="E1442" s="125" t="s">
        <v>187</v>
      </c>
      <c r="F1442" s="125" t="s">
        <v>307</v>
      </c>
      <c r="G1442" s="125" t="s">
        <v>308</v>
      </c>
      <c r="H1442" s="125" t="s">
        <v>184</v>
      </c>
      <c r="I1442" s="123">
        <v>38000</v>
      </c>
      <c r="J1442" s="123">
        <v>38000</v>
      </c>
      <c r="K1442" s="125" t="s">
        <v>190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  <c r="X1442" s="151">
        <v>4.2</v>
      </c>
      <c r="Y1442" s="150">
        <v>487.82619047619045</v>
      </c>
    </row>
    <row r="1443" spans="1:25">
      <c r="A1443" s="125">
        <v>1445</v>
      </c>
      <c r="B1443" s="125">
        <v>1445</v>
      </c>
      <c r="C1443" s="125" t="s">
        <v>2203</v>
      </c>
      <c r="D1443" s="125" t="s">
        <v>239</v>
      </c>
      <c r="E1443" s="125" t="s">
        <v>239</v>
      </c>
      <c r="F1443" s="125" t="s">
        <v>314</v>
      </c>
      <c r="G1443" s="125" t="s">
        <v>315</v>
      </c>
      <c r="H1443" s="125" t="s">
        <v>184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  <c r="X1443" s="151">
        <v>4.2</v>
      </c>
      <c r="Y1443" s="150">
        <v>199.92380952380952</v>
      </c>
    </row>
    <row r="1444" spans="1:25">
      <c r="A1444" s="125">
        <v>1446</v>
      </c>
      <c r="B1444" s="125">
        <v>1446</v>
      </c>
      <c r="C1444" s="125" t="s">
        <v>2204</v>
      </c>
      <c r="D1444" s="125" t="s">
        <v>239</v>
      </c>
      <c r="E1444" s="125" t="s">
        <v>239</v>
      </c>
      <c r="F1444" s="125" t="s">
        <v>307</v>
      </c>
      <c r="G1444" s="125" t="s">
        <v>308</v>
      </c>
      <c r="H1444" s="125" t="s">
        <v>184</v>
      </c>
      <c r="I1444" s="123">
        <v>38000</v>
      </c>
      <c r="J1444" s="123">
        <v>38000</v>
      </c>
      <c r="K1444" s="125" t="s">
        <v>190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  <c r="X1444" s="151">
        <v>4.2</v>
      </c>
      <c r="Y1444" s="150">
        <v>443.2</v>
      </c>
    </row>
    <row r="1445" spans="1:25">
      <c r="A1445" s="125">
        <v>1447</v>
      </c>
      <c r="B1445" s="125">
        <v>1447</v>
      </c>
      <c r="C1445" s="125" t="s">
        <v>2205</v>
      </c>
      <c r="D1445" s="125" t="s">
        <v>239</v>
      </c>
      <c r="E1445" s="125" t="s">
        <v>239</v>
      </c>
      <c r="F1445" s="125" t="s">
        <v>321</v>
      </c>
      <c r="G1445" s="125" t="s">
        <v>322</v>
      </c>
      <c r="H1445" s="125" t="s">
        <v>204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  <c r="X1445" s="151">
        <v>4.2</v>
      </c>
      <c r="Y1445" s="150">
        <v>468.29523809523806</v>
      </c>
    </row>
    <row r="1446" spans="1:25">
      <c r="A1446" s="125">
        <v>1448</v>
      </c>
      <c r="B1446" s="125">
        <v>1448</v>
      </c>
      <c r="C1446" s="125" t="s">
        <v>2206</v>
      </c>
      <c r="D1446" s="125" t="s">
        <v>239</v>
      </c>
      <c r="E1446" s="125" t="s">
        <v>239</v>
      </c>
      <c r="F1446" s="125" t="s">
        <v>328</v>
      </c>
      <c r="G1446" s="125" t="s">
        <v>329</v>
      </c>
      <c r="H1446" s="125" t="s">
        <v>184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  <c r="X1446" s="151">
        <v>4.2</v>
      </c>
      <c r="Y1446" s="150">
        <v>676.04047619047628</v>
      </c>
    </row>
    <row r="1447" spans="1:25">
      <c r="A1447" s="125">
        <v>1449</v>
      </c>
      <c r="B1447" s="125">
        <v>1449</v>
      </c>
      <c r="C1447" s="125" t="s">
        <v>2207</v>
      </c>
      <c r="D1447" s="125" t="s">
        <v>239</v>
      </c>
      <c r="E1447" s="125" t="s">
        <v>239</v>
      </c>
      <c r="F1447" s="125" t="s">
        <v>328</v>
      </c>
      <c r="G1447" s="125" t="s">
        <v>329</v>
      </c>
      <c r="H1447" s="125" t="s">
        <v>184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  <c r="X1447" s="151">
        <v>4.2</v>
      </c>
      <c r="Y1447" s="150">
        <v>380.46190476190475</v>
      </c>
    </row>
    <row r="1448" spans="1:25">
      <c r="A1448" s="125">
        <v>1450</v>
      </c>
      <c r="B1448" s="125">
        <v>1450</v>
      </c>
      <c r="C1448" s="125" t="s">
        <v>2208</v>
      </c>
      <c r="D1448" s="125" t="s">
        <v>239</v>
      </c>
      <c r="E1448" s="125" t="s">
        <v>239</v>
      </c>
      <c r="F1448" s="125" t="s">
        <v>635</v>
      </c>
      <c r="G1448" s="125" t="s">
        <v>636</v>
      </c>
      <c r="H1448" s="125" t="s">
        <v>184</v>
      </c>
      <c r="I1448" s="123">
        <v>38000</v>
      </c>
      <c r="J1448" s="125" t="s">
        <v>190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  <c r="X1448" s="151">
        <v>4.2</v>
      </c>
      <c r="Y1448" s="150">
        <v>380.46190476190475</v>
      </c>
    </row>
    <row r="1449" spans="1:25">
      <c r="A1449" s="125">
        <v>1451</v>
      </c>
      <c r="B1449" s="125">
        <v>1451</v>
      </c>
      <c r="C1449" s="125" t="s">
        <v>2209</v>
      </c>
      <c r="D1449" s="125" t="s">
        <v>239</v>
      </c>
      <c r="E1449" s="125" t="s">
        <v>239</v>
      </c>
      <c r="F1449" s="125" t="s">
        <v>635</v>
      </c>
      <c r="G1449" s="125" t="s">
        <v>636</v>
      </c>
      <c r="H1449" s="125" t="s">
        <v>184</v>
      </c>
      <c r="I1449" s="123">
        <v>38000</v>
      </c>
      <c r="J1449" s="125" t="s">
        <v>190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  <c r="X1449" s="151">
        <v>4.2</v>
      </c>
      <c r="Y1449" s="150">
        <v>330.2714285714286</v>
      </c>
    </row>
    <row r="1450" spans="1:25">
      <c r="A1450" s="125">
        <v>1452</v>
      </c>
      <c r="B1450" s="125">
        <v>1452</v>
      </c>
      <c r="C1450" s="125" t="s">
        <v>2210</v>
      </c>
      <c r="D1450" s="125" t="s">
        <v>351</v>
      </c>
      <c r="E1450" s="125" t="s">
        <v>351</v>
      </c>
      <c r="F1450" s="125" t="s">
        <v>651</v>
      </c>
      <c r="G1450" s="125" t="s">
        <v>652</v>
      </c>
      <c r="H1450" s="125" t="s">
        <v>184</v>
      </c>
      <c r="I1450" s="123">
        <v>38000</v>
      </c>
      <c r="J1450" s="125" t="s">
        <v>190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  <c r="X1450" s="151">
        <v>4.2</v>
      </c>
      <c r="Y1450" s="150">
        <v>166.46190476190475</v>
      </c>
    </row>
    <row r="1451" spans="1:25">
      <c r="A1451" s="125">
        <v>1453</v>
      </c>
      <c r="B1451" s="125">
        <v>1453</v>
      </c>
      <c r="C1451" s="125" t="s">
        <v>2211</v>
      </c>
      <c r="D1451" s="125" t="s">
        <v>356</v>
      </c>
      <c r="E1451" s="125" t="s">
        <v>356</v>
      </c>
      <c r="F1451" s="125" t="s">
        <v>519</v>
      </c>
      <c r="G1451" s="125" t="s">
        <v>520</v>
      </c>
      <c r="H1451" s="125" t="s">
        <v>184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  <c r="X1451" s="151">
        <v>4.2</v>
      </c>
      <c r="Y1451" s="150">
        <v>216.6547619047619</v>
      </c>
    </row>
    <row r="1452" spans="1:25">
      <c r="A1452" s="125">
        <v>1454</v>
      </c>
      <c r="B1452" s="125">
        <v>1454</v>
      </c>
      <c r="C1452" s="125" t="s">
        <v>2212</v>
      </c>
      <c r="D1452" s="125" t="s">
        <v>351</v>
      </c>
      <c r="E1452" s="125" t="s">
        <v>351</v>
      </c>
      <c r="F1452" s="125" t="s">
        <v>357</v>
      </c>
      <c r="G1452" s="125" t="s">
        <v>358</v>
      </c>
      <c r="H1452" s="125" t="s">
        <v>184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  <c r="X1452" s="151">
        <v>4.2</v>
      </c>
      <c r="Y1452" s="150">
        <v>342.81904761904764</v>
      </c>
    </row>
    <row r="1453" spans="1:25">
      <c r="A1453" s="125">
        <v>1455</v>
      </c>
      <c r="B1453" s="125">
        <v>1455</v>
      </c>
      <c r="C1453" s="125" t="s">
        <v>2213</v>
      </c>
      <c r="D1453" s="125" t="s">
        <v>192</v>
      </c>
      <c r="E1453" s="125" t="s">
        <v>192</v>
      </c>
      <c r="F1453" s="125" t="s">
        <v>193</v>
      </c>
      <c r="G1453" s="125" t="s">
        <v>194</v>
      </c>
      <c r="H1453" s="125" t="s">
        <v>184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  <c r="X1453" s="151">
        <v>4.2</v>
      </c>
      <c r="Y1453" s="150">
        <v>317.72380952380951</v>
      </c>
    </row>
    <row r="1454" spans="1:25">
      <c r="A1454" s="125">
        <v>1456</v>
      </c>
      <c r="B1454" s="125">
        <v>1456</v>
      </c>
      <c r="C1454" s="125" t="s">
        <v>2214</v>
      </c>
      <c r="D1454" s="125" t="s">
        <v>192</v>
      </c>
      <c r="E1454" s="125" t="s">
        <v>192</v>
      </c>
      <c r="F1454" s="125" t="s">
        <v>370</v>
      </c>
      <c r="G1454" s="125" t="s">
        <v>371</v>
      </c>
      <c r="H1454" s="125" t="s">
        <v>184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  <c r="X1454" s="151">
        <v>4.2</v>
      </c>
      <c r="Y1454" s="150">
        <v>166.46190476190475</v>
      </c>
    </row>
    <row r="1455" spans="1:25">
      <c r="A1455" s="125">
        <v>1457</v>
      </c>
      <c r="B1455" s="125">
        <v>1457</v>
      </c>
      <c r="C1455" s="125" t="s">
        <v>2215</v>
      </c>
      <c r="D1455" s="125" t="s">
        <v>192</v>
      </c>
      <c r="E1455" s="125" t="s">
        <v>192</v>
      </c>
      <c r="F1455" s="125" t="s">
        <v>364</v>
      </c>
      <c r="G1455" s="125" t="s">
        <v>365</v>
      </c>
      <c r="H1455" s="125" t="s">
        <v>184</v>
      </c>
      <c r="I1455" s="123">
        <v>38000</v>
      </c>
      <c r="J1455" s="125" t="s">
        <v>190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  <c r="X1455" s="151">
        <v>4.2</v>
      </c>
      <c r="Y1455" s="150">
        <v>149.73095238095235</v>
      </c>
    </row>
    <row r="1456" spans="1:25">
      <c r="A1456" s="125">
        <v>1458</v>
      </c>
      <c r="B1456" s="125">
        <v>1458</v>
      </c>
      <c r="C1456" s="125" t="s">
        <v>2216</v>
      </c>
      <c r="D1456" s="125" t="s">
        <v>192</v>
      </c>
      <c r="E1456" s="125" t="s">
        <v>192</v>
      </c>
      <c r="F1456" s="125" t="s">
        <v>364</v>
      </c>
      <c r="G1456" s="125" t="s">
        <v>365</v>
      </c>
      <c r="H1456" s="125" t="s">
        <v>184</v>
      </c>
      <c r="I1456" s="123">
        <v>38000</v>
      </c>
      <c r="J1456" s="125" t="s">
        <v>190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  <c r="X1456" s="151">
        <v>4.2</v>
      </c>
      <c r="Y1456" s="150">
        <v>183.19285714285712</v>
      </c>
    </row>
    <row r="1457" spans="1:25">
      <c r="A1457" s="125">
        <v>1459</v>
      </c>
      <c r="B1457" s="125">
        <v>1459</v>
      </c>
      <c r="C1457" s="125" t="s">
        <v>2217</v>
      </c>
      <c r="D1457" s="125" t="s">
        <v>192</v>
      </c>
      <c r="E1457" s="125" t="s">
        <v>192</v>
      </c>
      <c r="F1457" s="125" t="s">
        <v>199</v>
      </c>
      <c r="G1457" s="125" t="s">
        <v>200</v>
      </c>
      <c r="H1457" s="125" t="s">
        <v>184</v>
      </c>
      <c r="I1457" s="123">
        <v>38000</v>
      </c>
      <c r="J1457" s="125" t="s">
        <v>190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  <c r="X1457" s="151">
        <v>4.2</v>
      </c>
      <c r="Y1457" s="150">
        <v>183.19285714285712</v>
      </c>
    </row>
    <row r="1458" spans="1:25">
      <c r="A1458" s="125">
        <v>1460</v>
      </c>
      <c r="B1458" s="125">
        <v>1460</v>
      </c>
      <c r="C1458" s="125" t="s">
        <v>2218</v>
      </c>
      <c r="D1458" s="125" t="s">
        <v>857</v>
      </c>
      <c r="E1458" s="125" t="s">
        <v>857</v>
      </c>
      <c r="F1458" s="125" t="s">
        <v>858</v>
      </c>
      <c r="G1458" s="125" t="s">
        <v>859</v>
      </c>
      <c r="H1458" s="125" t="s">
        <v>184</v>
      </c>
      <c r="I1458" s="123">
        <v>38000</v>
      </c>
      <c r="J1458" s="125" t="s">
        <v>190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  <c r="X1458" s="151">
        <v>4.2</v>
      </c>
      <c r="Y1458" s="150">
        <v>199.92380952380952</v>
      </c>
    </row>
    <row r="1459" spans="1:25">
      <c r="A1459" s="125">
        <v>1461</v>
      </c>
      <c r="B1459" s="125">
        <v>1461</v>
      </c>
      <c r="C1459" s="125" t="s">
        <v>2219</v>
      </c>
      <c r="D1459" s="125" t="s">
        <v>857</v>
      </c>
      <c r="E1459" s="125" t="s">
        <v>351</v>
      </c>
      <c r="F1459" s="125" t="s">
        <v>858</v>
      </c>
      <c r="G1459" s="125" t="s">
        <v>859</v>
      </c>
      <c r="H1459" s="125" t="s">
        <v>184</v>
      </c>
      <c r="I1459" s="123">
        <v>38000</v>
      </c>
      <c r="J1459" s="125" t="s">
        <v>190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  <c r="X1459" s="151">
        <v>4.2</v>
      </c>
      <c r="Y1459" s="150">
        <v>166.46190476190475</v>
      </c>
    </row>
    <row r="1460" spans="1:25">
      <c r="A1460" s="125">
        <v>1462</v>
      </c>
      <c r="B1460" s="125">
        <v>1462</v>
      </c>
      <c r="C1460" s="125" t="s">
        <v>2220</v>
      </c>
      <c r="D1460" s="125" t="s">
        <v>389</v>
      </c>
      <c r="E1460" s="125" t="s">
        <v>389</v>
      </c>
      <c r="F1460" s="125" t="s">
        <v>386</v>
      </c>
      <c r="G1460" s="125" t="s">
        <v>387</v>
      </c>
      <c r="H1460" s="125" t="s">
        <v>204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  <c r="X1460" s="151">
        <v>4.2</v>
      </c>
      <c r="Y1460" s="150">
        <v>216.6547619047619</v>
      </c>
    </row>
    <row r="1461" spans="1:25">
      <c r="A1461" s="125">
        <v>1463</v>
      </c>
      <c r="B1461" s="125">
        <v>1463</v>
      </c>
      <c r="C1461" s="125" t="s">
        <v>2221</v>
      </c>
      <c r="D1461" s="125" t="s">
        <v>385</v>
      </c>
      <c r="E1461" s="125" t="s">
        <v>385</v>
      </c>
      <c r="F1461" s="125" t="s">
        <v>386</v>
      </c>
      <c r="G1461" s="125" t="s">
        <v>387</v>
      </c>
      <c r="H1461" s="125" t="s">
        <v>204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  <c r="X1461" s="151">
        <v>4.2</v>
      </c>
      <c r="Y1461" s="150">
        <v>437.63571428571424</v>
      </c>
    </row>
    <row r="1462" spans="1:25">
      <c r="A1462" s="125">
        <v>1464</v>
      </c>
      <c r="B1462" s="125">
        <v>1464</v>
      </c>
      <c r="C1462" s="125" t="s">
        <v>2222</v>
      </c>
      <c r="D1462" s="125" t="s">
        <v>385</v>
      </c>
      <c r="E1462" s="125" t="s">
        <v>385</v>
      </c>
      <c r="F1462" s="125" t="s">
        <v>391</v>
      </c>
      <c r="G1462" s="125" t="s">
        <v>392</v>
      </c>
      <c r="H1462" s="125" t="s">
        <v>184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  <c r="X1462" s="151">
        <v>4.2</v>
      </c>
      <c r="Y1462" s="150">
        <v>487.82619047619045</v>
      </c>
    </row>
    <row r="1463" spans="1:25">
      <c r="A1463" s="125">
        <v>1465</v>
      </c>
      <c r="B1463" s="125">
        <v>1465</v>
      </c>
      <c r="C1463" s="125" t="s">
        <v>2223</v>
      </c>
      <c r="D1463" s="125" t="s">
        <v>212</v>
      </c>
      <c r="E1463" s="125" t="s">
        <v>212</v>
      </c>
      <c r="F1463" s="125" t="s">
        <v>394</v>
      </c>
      <c r="G1463" s="125" t="s">
        <v>395</v>
      </c>
      <c r="H1463" s="125" t="s">
        <v>204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  <c r="X1463" s="151">
        <v>4.2</v>
      </c>
      <c r="Y1463" s="150">
        <v>330.2714285714286</v>
      </c>
    </row>
    <row r="1464" spans="1:25">
      <c r="A1464" s="125">
        <v>1466</v>
      </c>
      <c r="B1464" s="125">
        <v>1466</v>
      </c>
      <c r="C1464" s="125" t="s">
        <v>2224</v>
      </c>
      <c r="D1464" s="125" t="s">
        <v>212</v>
      </c>
      <c r="E1464" s="125" t="s">
        <v>212</v>
      </c>
      <c r="F1464" s="125" t="s">
        <v>394</v>
      </c>
      <c r="G1464" s="125" t="s">
        <v>395</v>
      </c>
      <c r="H1464" s="125" t="s">
        <v>204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  <c r="X1464" s="151">
        <v>4.2</v>
      </c>
      <c r="Y1464" s="150">
        <v>425.08809523809521</v>
      </c>
    </row>
    <row r="1465" spans="1:25">
      <c r="A1465" s="125">
        <v>1467</v>
      </c>
      <c r="B1465" s="125">
        <v>1467</v>
      </c>
      <c r="C1465" s="125" t="s">
        <v>2225</v>
      </c>
      <c r="D1465" s="125" t="s">
        <v>212</v>
      </c>
      <c r="E1465" s="125" t="s">
        <v>212</v>
      </c>
      <c r="F1465" s="125" t="s">
        <v>394</v>
      </c>
      <c r="G1465" s="125" t="s">
        <v>395</v>
      </c>
      <c r="H1465" s="125" t="s">
        <v>204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  <c r="X1465" s="151">
        <v>4.2</v>
      </c>
      <c r="Y1465" s="150">
        <v>425.08809523809521</v>
      </c>
    </row>
    <row r="1466" spans="1:25">
      <c r="A1466" s="125">
        <v>1468</v>
      </c>
      <c r="B1466" s="125">
        <v>1468</v>
      </c>
      <c r="C1466" s="125" t="s">
        <v>2226</v>
      </c>
      <c r="D1466" s="125" t="s">
        <v>212</v>
      </c>
      <c r="E1466" s="125" t="s">
        <v>212</v>
      </c>
      <c r="F1466" s="125" t="s">
        <v>710</v>
      </c>
      <c r="G1466" s="125" t="s">
        <v>711</v>
      </c>
      <c r="H1466" s="125" t="s">
        <v>184</v>
      </c>
      <c r="I1466" s="123">
        <v>38000</v>
      </c>
      <c r="J1466" s="125" t="s">
        <v>190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  <c r="X1466" s="151">
        <v>4.2</v>
      </c>
      <c r="Y1466" s="150">
        <v>450.18333333333334</v>
      </c>
    </row>
    <row r="1467" spans="1:25">
      <c r="A1467" s="125">
        <v>1469</v>
      </c>
      <c r="B1467" s="125">
        <v>1469</v>
      </c>
      <c r="C1467" s="125" t="s">
        <v>2227</v>
      </c>
      <c r="D1467" s="125" t="s">
        <v>212</v>
      </c>
      <c r="E1467" s="125" t="s">
        <v>212</v>
      </c>
      <c r="F1467" s="125" t="s">
        <v>394</v>
      </c>
      <c r="G1467" s="125" t="s">
        <v>395</v>
      </c>
      <c r="H1467" s="125" t="s">
        <v>204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  <c r="X1467" s="151">
        <v>4.2</v>
      </c>
      <c r="Y1467" s="150">
        <v>355.36666666666662</v>
      </c>
    </row>
    <row r="1468" spans="1:25">
      <c r="A1468" s="125">
        <v>1470</v>
      </c>
      <c r="B1468" s="125">
        <v>1470</v>
      </c>
      <c r="C1468" s="125" t="s">
        <v>2228</v>
      </c>
      <c r="D1468" s="125" t="s">
        <v>212</v>
      </c>
      <c r="E1468" s="125" t="s">
        <v>212</v>
      </c>
      <c r="F1468" s="125" t="s">
        <v>398</v>
      </c>
      <c r="G1468" s="125" t="s">
        <v>399</v>
      </c>
      <c r="H1468" s="125" t="s">
        <v>184</v>
      </c>
      <c r="I1468" s="123">
        <v>38000</v>
      </c>
      <c r="J1468" s="123">
        <v>38000</v>
      </c>
      <c r="K1468" s="125" t="s">
        <v>190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  <c r="X1468" s="151">
        <v>4.2</v>
      </c>
      <c r="Y1468" s="150">
        <v>462.73095238095237</v>
      </c>
    </row>
    <row r="1469" spans="1:25">
      <c r="A1469" s="125">
        <v>1471</v>
      </c>
      <c r="B1469" s="125">
        <v>1471</v>
      </c>
      <c r="C1469" s="125" t="s">
        <v>2229</v>
      </c>
      <c r="D1469" s="125" t="s">
        <v>212</v>
      </c>
      <c r="E1469" s="125" t="s">
        <v>212</v>
      </c>
      <c r="F1469" s="125" t="s">
        <v>394</v>
      </c>
      <c r="G1469" s="125" t="s">
        <v>395</v>
      </c>
      <c r="H1469" s="125" t="s">
        <v>204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  <c r="X1469" s="151">
        <v>4.2</v>
      </c>
      <c r="Y1469" s="150">
        <v>317.72380952380951</v>
      </c>
    </row>
    <row r="1470" spans="1:25">
      <c r="A1470" s="125">
        <v>1472</v>
      </c>
      <c r="B1470" s="125">
        <v>1472</v>
      </c>
      <c r="C1470" s="125" t="s">
        <v>2230</v>
      </c>
      <c r="D1470" s="125" t="s">
        <v>212</v>
      </c>
      <c r="E1470" s="125" t="s">
        <v>212</v>
      </c>
      <c r="F1470" s="125" t="s">
        <v>247</v>
      </c>
      <c r="G1470" s="125" t="s">
        <v>248</v>
      </c>
      <c r="H1470" s="125" t="s">
        <v>184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  <c r="X1470" s="151">
        <v>4.2</v>
      </c>
      <c r="Y1470" s="150">
        <v>487.82619047619045</v>
      </c>
    </row>
    <row r="1471" spans="1:25">
      <c r="A1471" s="125">
        <v>1473</v>
      </c>
      <c r="B1471" s="125">
        <v>1473</v>
      </c>
      <c r="C1471" s="125" t="s">
        <v>2231</v>
      </c>
      <c r="D1471" s="125" t="s">
        <v>212</v>
      </c>
      <c r="E1471" s="125" t="s">
        <v>212</v>
      </c>
      <c r="F1471" s="125" t="s">
        <v>507</v>
      </c>
      <c r="G1471" s="125" t="s">
        <v>508</v>
      </c>
      <c r="H1471" s="125" t="s">
        <v>184</v>
      </c>
      <c r="I1471" s="123">
        <v>38000</v>
      </c>
      <c r="J1471" s="123">
        <v>38000</v>
      </c>
      <c r="K1471" s="125" t="s">
        <v>190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  <c r="X1471" s="151">
        <v>4.2</v>
      </c>
      <c r="Y1471" s="150">
        <v>330.2714285714286</v>
      </c>
    </row>
    <row r="1472" spans="1:25">
      <c r="A1472" s="125">
        <v>1474</v>
      </c>
      <c r="B1472" s="125">
        <v>1474</v>
      </c>
      <c r="C1472" s="125" t="s">
        <v>2232</v>
      </c>
      <c r="D1472" s="125" t="s">
        <v>389</v>
      </c>
      <c r="E1472" s="125" t="s">
        <v>212</v>
      </c>
      <c r="F1472" s="125" t="s">
        <v>481</v>
      </c>
      <c r="G1472" s="125" t="s">
        <v>482</v>
      </c>
      <c r="H1472" s="125" t="s">
        <v>184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  <c r="X1472" s="151">
        <v>4.2</v>
      </c>
      <c r="Y1472" s="150">
        <v>380.46190476190475</v>
      </c>
    </row>
    <row r="1473" spans="1:25">
      <c r="A1473" s="125">
        <v>1475</v>
      </c>
      <c r="B1473" s="125">
        <v>1475</v>
      </c>
      <c r="C1473" s="125" t="s">
        <v>2233</v>
      </c>
      <c r="D1473" s="125" t="s">
        <v>181</v>
      </c>
      <c r="E1473" s="125" t="s">
        <v>181</v>
      </c>
      <c r="F1473" s="125" t="s">
        <v>718</v>
      </c>
      <c r="G1473" s="125" t="s">
        <v>719</v>
      </c>
      <c r="H1473" s="125" t="s">
        <v>204</v>
      </c>
      <c r="I1473" s="123">
        <v>110000</v>
      </c>
      <c r="J1473" s="125" t="s">
        <v>190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  <c r="X1473" s="151">
        <v>4.2</v>
      </c>
      <c r="Y1473" s="150">
        <v>149.73095238095235</v>
      </c>
    </row>
    <row r="1474" spans="1:25">
      <c r="A1474" s="125">
        <v>1476</v>
      </c>
      <c r="B1474" s="125">
        <v>1476</v>
      </c>
      <c r="C1474" s="125" t="s">
        <v>2234</v>
      </c>
      <c r="D1474" s="125" t="s">
        <v>220</v>
      </c>
      <c r="E1474" s="125" t="s">
        <v>220</v>
      </c>
      <c r="F1474" s="125" t="s">
        <v>718</v>
      </c>
      <c r="G1474" s="125" t="s">
        <v>719</v>
      </c>
      <c r="H1474" s="125" t="s">
        <v>204</v>
      </c>
      <c r="I1474" s="123">
        <v>110000</v>
      </c>
      <c r="J1474" s="125" t="s">
        <v>190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  <c r="X1474" s="151">
        <v>4.2</v>
      </c>
      <c r="Y1474" s="150">
        <v>387.4452380952381</v>
      </c>
    </row>
    <row r="1475" spans="1:25">
      <c r="A1475" s="125">
        <v>1477</v>
      </c>
      <c r="B1475" s="125">
        <v>1477</v>
      </c>
      <c r="C1475" s="125" t="s">
        <v>2235</v>
      </c>
      <c r="D1475" s="125" t="s">
        <v>220</v>
      </c>
      <c r="E1475" s="125" t="s">
        <v>220</v>
      </c>
      <c r="F1475" s="125" t="s">
        <v>411</v>
      </c>
      <c r="G1475" s="125" t="s">
        <v>412</v>
      </c>
      <c r="H1475" s="125" t="s">
        <v>184</v>
      </c>
      <c r="I1475" s="123">
        <v>38000</v>
      </c>
      <c r="J1475" s="125" t="s">
        <v>190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  <c r="X1475" s="151">
        <v>4.2</v>
      </c>
      <c r="Y1475" s="150">
        <v>374.89761904761906</v>
      </c>
    </row>
    <row r="1476" spans="1:25">
      <c r="A1476" s="125">
        <v>1478</v>
      </c>
      <c r="B1476" s="125">
        <v>1478</v>
      </c>
      <c r="C1476" s="125" t="s">
        <v>2236</v>
      </c>
      <c r="D1476" s="125" t="s">
        <v>220</v>
      </c>
      <c r="E1476" s="125" t="s">
        <v>220</v>
      </c>
      <c r="F1476" s="125" t="s">
        <v>411</v>
      </c>
      <c r="G1476" s="125" t="s">
        <v>412</v>
      </c>
      <c r="H1476" s="125" t="s">
        <v>184</v>
      </c>
      <c r="I1476" s="123">
        <v>38000</v>
      </c>
      <c r="J1476" s="125" t="s">
        <v>190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  <c r="X1476" s="151">
        <v>4.2</v>
      </c>
      <c r="Y1476" s="150">
        <v>133</v>
      </c>
    </row>
    <row r="1477" spans="1:25">
      <c r="A1477" s="125">
        <v>1479</v>
      </c>
      <c r="B1477" s="125">
        <v>1479</v>
      </c>
      <c r="C1477" s="125" t="s">
        <v>2237</v>
      </c>
      <c r="D1477" s="125" t="s">
        <v>220</v>
      </c>
      <c r="E1477" s="125" t="s">
        <v>220</v>
      </c>
      <c r="F1477" s="125" t="s">
        <v>411</v>
      </c>
      <c r="G1477" s="125" t="s">
        <v>412</v>
      </c>
      <c r="H1477" s="125" t="s">
        <v>184</v>
      </c>
      <c r="I1477" s="123">
        <v>38000</v>
      </c>
      <c r="J1477" s="125" t="s">
        <v>190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  <c r="X1477" s="151">
        <v>4.2</v>
      </c>
      <c r="Y1477" s="150">
        <v>149.73095238095235</v>
      </c>
    </row>
    <row r="1478" spans="1:25">
      <c r="A1478" s="125">
        <v>1480</v>
      </c>
      <c r="B1478" s="125">
        <v>1480</v>
      </c>
      <c r="C1478" s="125" t="s">
        <v>2238</v>
      </c>
      <c r="D1478" s="125" t="s">
        <v>181</v>
      </c>
      <c r="E1478" s="125" t="s">
        <v>181</v>
      </c>
      <c r="F1478" s="125" t="s">
        <v>1528</v>
      </c>
      <c r="G1478" s="125" t="s">
        <v>1529</v>
      </c>
      <c r="H1478" s="125" t="s">
        <v>204</v>
      </c>
      <c r="I1478" s="123">
        <v>110000</v>
      </c>
      <c r="J1478" s="125" t="s">
        <v>1530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  <c r="X1478" s="151">
        <v>4.2</v>
      </c>
      <c r="Y1478" s="150">
        <v>149.73095238095235</v>
      </c>
    </row>
    <row r="1479" spans="1:25">
      <c r="A1479" s="125">
        <v>1481</v>
      </c>
      <c r="B1479" s="125">
        <v>1481</v>
      </c>
      <c r="C1479" s="125" t="s">
        <v>2239</v>
      </c>
      <c r="D1479" s="125" t="s">
        <v>181</v>
      </c>
      <c r="E1479" s="125" t="s">
        <v>181</v>
      </c>
      <c r="F1479" s="125" t="s">
        <v>845</v>
      </c>
      <c r="G1479" s="125" t="s">
        <v>846</v>
      </c>
      <c r="H1479" s="125" t="s">
        <v>204</v>
      </c>
      <c r="I1479" s="123">
        <v>110000</v>
      </c>
      <c r="J1479" s="125" t="s">
        <v>190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  <c r="X1479" s="151">
        <v>4.2</v>
      </c>
      <c r="Y1479" s="150">
        <v>319.06666666666661</v>
      </c>
    </row>
    <row r="1480" spans="1:25">
      <c r="A1480" s="125">
        <v>1482</v>
      </c>
      <c r="B1480" s="125">
        <v>1482</v>
      </c>
      <c r="C1480" s="125" t="s">
        <v>2240</v>
      </c>
      <c r="D1480" s="125" t="s">
        <v>220</v>
      </c>
      <c r="E1480" s="125" t="s">
        <v>220</v>
      </c>
      <c r="F1480" s="125" t="s">
        <v>845</v>
      </c>
      <c r="G1480" s="125" t="s">
        <v>846</v>
      </c>
      <c r="H1480" s="125" t="s">
        <v>204</v>
      </c>
      <c r="I1480" s="123">
        <v>110000</v>
      </c>
      <c r="J1480" s="125" t="s">
        <v>190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  <c r="X1480" s="151">
        <v>4.2</v>
      </c>
      <c r="Y1480" s="150">
        <v>399.99285714285708</v>
      </c>
    </row>
    <row r="1481" spans="1:25">
      <c r="A1481" s="125">
        <v>1483</v>
      </c>
      <c r="B1481" s="125">
        <v>1483</v>
      </c>
      <c r="C1481" s="125" t="s">
        <v>2241</v>
      </c>
      <c r="D1481" s="125" t="s">
        <v>220</v>
      </c>
      <c r="E1481" s="125" t="s">
        <v>220</v>
      </c>
      <c r="F1481" s="125" t="s">
        <v>732</v>
      </c>
      <c r="G1481" s="125" t="s">
        <v>733</v>
      </c>
      <c r="H1481" s="125" t="s">
        <v>204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  <c r="X1481" s="151">
        <v>4.2</v>
      </c>
      <c r="Y1481" s="150">
        <v>399.99285714285708</v>
      </c>
    </row>
    <row r="1482" spans="1:25">
      <c r="A1482" s="125">
        <v>1484</v>
      </c>
      <c r="B1482" s="125">
        <v>1484</v>
      </c>
      <c r="C1482" s="125" t="s">
        <v>2242</v>
      </c>
      <c r="D1482" s="125" t="s">
        <v>220</v>
      </c>
      <c r="E1482" s="125" t="s">
        <v>220</v>
      </c>
      <c r="F1482" s="125" t="s">
        <v>732</v>
      </c>
      <c r="G1482" s="125" t="s">
        <v>733</v>
      </c>
      <c r="H1482" s="125" t="s">
        <v>204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  <c r="X1482" s="151">
        <v>4.2</v>
      </c>
      <c r="Y1482" s="150">
        <v>387.4452380952381</v>
      </c>
    </row>
    <row r="1483" spans="1:25">
      <c r="A1483" s="125">
        <v>1485</v>
      </c>
      <c r="B1483" s="125">
        <v>1485</v>
      </c>
      <c r="C1483" s="125" t="s">
        <v>2243</v>
      </c>
      <c r="D1483" s="125" t="s">
        <v>220</v>
      </c>
      <c r="E1483" s="125" t="s">
        <v>220</v>
      </c>
      <c r="F1483" s="125" t="s">
        <v>850</v>
      </c>
      <c r="G1483" s="125" t="s">
        <v>851</v>
      </c>
      <c r="H1483" s="125" t="s">
        <v>204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  <c r="X1483" s="151">
        <v>4.2</v>
      </c>
      <c r="Y1483" s="150">
        <v>374.89761904761906</v>
      </c>
    </row>
    <row r="1484" spans="1:25">
      <c r="A1484" s="125">
        <v>1486</v>
      </c>
      <c r="B1484" s="125">
        <v>1486</v>
      </c>
      <c r="C1484" s="125" t="s">
        <v>2244</v>
      </c>
      <c r="D1484" s="125" t="s">
        <v>494</v>
      </c>
      <c r="E1484" s="125" t="s">
        <v>494</v>
      </c>
      <c r="F1484" s="125" t="s">
        <v>1109</v>
      </c>
      <c r="G1484" s="125" t="s">
        <v>1110</v>
      </c>
      <c r="H1484" s="125" t="s">
        <v>184</v>
      </c>
      <c r="I1484" s="123">
        <v>38000</v>
      </c>
      <c r="J1484" s="123">
        <v>38000</v>
      </c>
      <c r="K1484" s="125" t="s">
        <v>190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  <c r="X1484" s="151">
        <v>4.2</v>
      </c>
      <c r="Y1484" s="150">
        <v>387.4452380952381</v>
      </c>
    </row>
    <row r="1485" spans="1:25">
      <c r="A1485" s="125">
        <v>1487</v>
      </c>
      <c r="B1485" s="125">
        <v>1487</v>
      </c>
      <c r="C1485" s="125" t="s">
        <v>2245</v>
      </c>
      <c r="D1485" s="125" t="s">
        <v>415</v>
      </c>
      <c r="E1485" s="125" t="s">
        <v>415</v>
      </c>
      <c r="F1485" s="125" t="s">
        <v>1118</v>
      </c>
      <c r="G1485" s="125" t="s">
        <v>1119</v>
      </c>
      <c r="H1485" s="125" t="s">
        <v>184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  <c r="X1485" s="151">
        <v>4.2</v>
      </c>
      <c r="Y1485" s="150">
        <v>342.81904761904764</v>
      </c>
    </row>
    <row r="1486" spans="1:25">
      <c r="A1486" s="125">
        <v>1488</v>
      </c>
      <c r="B1486" s="125">
        <v>1488</v>
      </c>
      <c r="C1486" s="125" t="s">
        <v>2246</v>
      </c>
      <c r="D1486" s="125" t="s">
        <v>415</v>
      </c>
      <c r="E1486" s="125" t="s">
        <v>415</v>
      </c>
      <c r="F1486" s="125" t="s">
        <v>1118</v>
      </c>
      <c r="G1486" s="125" t="s">
        <v>1119</v>
      </c>
      <c r="H1486" s="125" t="s">
        <v>184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  <c r="X1486" s="151">
        <v>4.2</v>
      </c>
      <c r="Y1486" s="150">
        <v>317.72380952380951</v>
      </c>
    </row>
    <row r="1487" spans="1:25">
      <c r="A1487" s="125">
        <v>1489</v>
      </c>
      <c r="B1487" s="125">
        <v>1489</v>
      </c>
      <c r="C1487" s="125" t="s">
        <v>2247</v>
      </c>
      <c r="D1487" s="125" t="s">
        <v>887</v>
      </c>
      <c r="E1487" s="125" t="s">
        <v>887</v>
      </c>
      <c r="F1487" s="125" t="s">
        <v>1827</v>
      </c>
      <c r="G1487" s="125" t="s">
        <v>1828</v>
      </c>
      <c r="H1487" s="125" t="s">
        <v>204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  <c r="X1487" s="151">
        <v>4.2</v>
      </c>
      <c r="Y1487" s="150">
        <v>216.6547619047619</v>
      </c>
    </row>
    <row r="1488" spans="1:25">
      <c r="A1488" s="125">
        <v>1490</v>
      </c>
      <c r="B1488" s="125">
        <v>1490</v>
      </c>
      <c r="C1488" s="125" t="s">
        <v>2248</v>
      </c>
      <c r="D1488" s="125" t="s">
        <v>202</v>
      </c>
      <c r="E1488" s="125" t="s">
        <v>202</v>
      </c>
      <c r="F1488" s="125" t="s">
        <v>203</v>
      </c>
      <c r="G1488" s="123"/>
      <c r="H1488" s="125" t="s">
        <v>204</v>
      </c>
      <c r="I1488" s="123">
        <v>110000</v>
      </c>
      <c r="J1488" s="125" t="s">
        <v>205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  <c r="X1488" s="151">
        <v>4.2</v>
      </c>
      <c r="Y1488" s="150">
        <v>425.08809523809521</v>
      </c>
    </row>
    <row r="1489" spans="1:25">
      <c r="A1489" s="125">
        <v>1491</v>
      </c>
      <c r="B1489" s="125">
        <v>1491</v>
      </c>
      <c r="C1489" s="125" t="s">
        <v>2249</v>
      </c>
      <c r="D1489" s="125" t="s">
        <v>192</v>
      </c>
      <c r="E1489" s="125" t="s">
        <v>192</v>
      </c>
      <c r="F1489" s="125" t="s">
        <v>420</v>
      </c>
      <c r="G1489" s="125" t="s">
        <v>421</v>
      </c>
      <c r="H1489" s="125" t="s">
        <v>184</v>
      </c>
      <c r="I1489" s="123">
        <v>38000</v>
      </c>
      <c r="J1489" s="123">
        <v>38000</v>
      </c>
      <c r="K1489" s="125" t="s">
        <v>190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  <c r="X1489" s="151">
        <v>4.2</v>
      </c>
      <c r="Y1489" s="150">
        <v>387.4452380952381</v>
      </c>
    </row>
    <row r="1490" spans="1:25">
      <c r="A1490" s="125">
        <v>1492</v>
      </c>
      <c r="B1490" s="125">
        <v>1492</v>
      </c>
      <c r="C1490" s="125" t="s">
        <v>2250</v>
      </c>
      <c r="D1490" s="125" t="s">
        <v>192</v>
      </c>
      <c r="E1490" s="125" t="s">
        <v>192</v>
      </c>
      <c r="F1490" s="125" t="s">
        <v>373</v>
      </c>
      <c r="G1490" s="125" t="s">
        <v>374</v>
      </c>
      <c r="H1490" s="125" t="s">
        <v>204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  <c r="X1490" s="151">
        <v>4.2</v>
      </c>
      <c r="Y1490" s="150">
        <v>367.91428571428571</v>
      </c>
    </row>
    <row r="1491" spans="1:25">
      <c r="A1491" s="125">
        <v>1493</v>
      </c>
      <c r="B1491" s="125">
        <v>1493</v>
      </c>
      <c r="C1491" s="125" t="s">
        <v>2251</v>
      </c>
      <c r="D1491" s="125" t="s">
        <v>254</v>
      </c>
      <c r="E1491" s="125" t="s">
        <v>254</v>
      </c>
      <c r="F1491" s="125" t="s">
        <v>1124</v>
      </c>
      <c r="G1491" s="125" t="s">
        <v>1125</v>
      </c>
      <c r="H1491" s="125" t="s">
        <v>204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  <c r="X1491" s="151">
        <v>4.2</v>
      </c>
      <c r="Y1491" s="150">
        <v>487.82619047619045</v>
      </c>
    </row>
    <row r="1492" spans="1:25">
      <c r="A1492" s="125">
        <v>1494</v>
      </c>
      <c r="B1492" s="125">
        <v>1494</v>
      </c>
      <c r="C1492" s="125" t="s">
        <v>2252</v>
      </c>
      <c r="D1492" s="125" t="s">
        <v>356</v>
      </c>
      <c r="E1492" s="125" t="s">
        <v>356</v>
      </c>
      <c r="F1492" s="125" t="s">
        <v>1124</v>
      </c>
      <c r="G1492" s="125" t="s">
        <v>1125</v>
      </c>
      <c r="H1492" s="125" t="s">
        <v>204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  <c r="X1492" s="151">
        <v>4.2</v>
      </c>
      <c r="Y1492" s="150">
        <v>512.92142857142858</v>
      </c>
    </row>
    <row r="1493" spans="1:25">
      <c r="A1493" s="125">
        <v>1495</v>
      </c>
      <c r="B1493" s="125">
        <v>1495</v>
      </c>
      <c r="C1493" s="125" t="s">
        <v>2253</v>
      </c>
      <c r="D1493" s="125" t="s">
        <v>254</v>
      </c>
      <c r="E1493" s="125" t="s">
        <v>254</v>
      </c>
      <c r="F1493" s="125" t="s">
        <v>255</v>
      </c>
      <c r="G1493" s="125" t="s">
        <v>256</v>
      </c>
      <c r="H1493" s="125" t="s">
        <v>204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  <c r="X1493" s="151">
        <v>4.2</v>
      </c>
      <c r="Y1493" s="150">
        <v>450.18333333333334</v>
      </c>
    </row>
    <row r="1494" spans="1:25">
      <c r="A1494" s="125">
        <v>1496</v>
      </c>
      <c r="B1494" s="125">
        <v>1496</v>
      </c>
      <c r="C1494" s="125" t="s">
        <v>2254</v>
      </c>
      <c r="D1494" s="125" t="s">
        <v>356</v>
      </c>
      <c r="E1494" s="125" t="s">
        <v>356</v>
      </c>
      <c r="F1494" s="125" t="s">
        <v>427</v>
      </c>
      <c r="G1494" s="125" t="s">
        <v>428</v>
      </c>
      <c r="H1494" s="125" t="s">
        <v>204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  <c r="X1494" s="151">
        <v>4.2</v>
      </c>
      <c r="Y1494" s="150">
        <v>437.63571428571424</v>
      </c>
    </row>
    <row r="1495" spans="1:25">
      <c r="A1495" s="125">
        <v>1497</v>
      </c>
      <c r="B1495" s="125">
        <v>1497</v>
      </c>
      <c r="C1495" s="125" t="s">
        <v>2255</v>
      </c>
      <c r="D1495" s="125" t="s">
        <v>254</v>
      </c>
      <c r="E1495" s="125" t="s">
        <v>254</v>
      </c>
      <c r="F1495" s="125" t="s">
        <v>255</v>
      </c>
      <c r="G1495" s="125" t="s">
        <v>256</v>
      </c>
      <c r="H1495" s="125" t="s">
        <v>204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  <c r="X1495" s="151">
        <v>4.2</v>
      </c>
      <c r="Y1495" s="150">
        <v>475.27857142857147</v>
      </c>
    </row>
    <row r="1496" spans="1:25">
      <c r="A1496" s="125">
        <v>1498</v>
      </c>
      <c r="B1496" s="125">
        <v>1498</v>
      </c>
      <c r="C1496" s="125" t="s">
        <v>2256</v>
      </c>
      <c r="D1496" s="125" t="s">
        <v>192</v>
      </c>
      <c r="E1496" s="125" t="s">
        <v>192</v>
      </c>
      <c r="F1496" s="125" t="s">
        <v>2257</v>
      </c>
      <c r="G1496" s="125" t="s">
        <v>2258</v>
      </c>
      <c r="H1496" s="125" t="s">
        <v>204</v>
      </c>
      <c r="I1496" s="123">
        <v>110000</v>
      </c>
      <c r="J1496" s="125" t="s">
        <v>190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  <c r="X1496" s="151">
        <v>4.2</v>
      </c>
      <c r="Y1496" s="150">
        <v>399.99285714285708</v>
      </c>
    </row>
    <row r="1497" spans="1:25">
      <c r="A1497" s="125">
        <v>1499</v>
      </c>
      <c r="B1497" s="125">
        <v>1499</v>
      </c>
      <c r="C1497" s="125" t="s">
        <v>2259</v>
      </c>
      <c r="D1497" s="125" t="s">
        <v>192</v>
      </c>
      <c r="E1497" s="125" t="s">
        <v>192</v>
      </c>
      <c r="F1497" s="125" t="s">
        <v>373</v>
      </c>
      <c r="G1497" s="125" t="s">
        <v>374</v>
      </c>
      <c r="H1497" s="125" t="s">
        <v>204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  <c r="X1497" s="151">
        <v>4.2</v>
      </c>
      <c r="Y1497" s="150">
        <v>374.89761904761906</v>
      </c>
    </row>
    <row r="1498" spans="1:25">
      <c r="A1498" s="125">
        <v>1500</v>
      </c>
      <c r="B1498" s="125">
        <v>1500</v>
      </c>
      <c r="C1498" s="125" t="s">
        <v>2260</v>
      </c>
      <c r="D1498" s="125" t="s">
        <v>192</v>
      </c>
      <c r="E1498" s="125" t="s">
        <v>192</v>
      </c>
      <c r="F1498" s="125" t="s">
        <v>864</v>
      </c>
      <c r="G1498" s="125" t="s">
        <v>865</v>
      </c>
      <c r="H1498" s="125" t="s">
        <v>184</v>
      </c>
      <c r="I1498" s="123">
        <v>38000</v>
      </c>
      <c r="J1498" s="123">
        <v>38000</v>
      </c>
      <c r="K1498" s="125" t="s">
        <v>190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  <c r="X1498" s="151">
        <v>4.2</v>
      </c>
      <c r="Y1498" s="150">
        <v>500.37380952380948</v>
      </c>
    </row>
    <row r="1499" spans="1:25">
      <c r="A1499" s="125">
        <v>1501</v>
      </c>
      <c r="B1499" s="125">
        <v>1501</v>
      </c>
      <c r="C1499" s="125" t="s">
        <v>2261</v>
      </c>
      <c r="D1499" s="125" t="s">
        <v>192</v>
      </c>
      <c r="E1499" s="125" t="s">
        <v>192</v>
      </c>
      <c r="F1499" s="125" t="s">
        <v>373</v>
      </c>
      <c r="G1499" s="125" t="s">
        <v>374</v>
      </c>
      <c r="H1499" s="125" t="s">
        <v>204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  <c r="X1499" s="151">
        <v>4.2</v>
      </c>
      <c r="Y1499" s="150">
        <v>317.72380952380951</v>
      </c>
    </row>
    <row r="1500" spans="1:25">
      <c r="A1500" s="125">
        <v>1502</v>
      </c>
      <c r="B1500" s="125">
        <v>1502</v>
      </c>
      <c r="C1500" s="125" t="s">
        <v>2262</v>
      </c>
      <c r="D1500" s="125" t="s">
        <v>192</v>
      </c>
      <c r="E1500" s="125" t="s">
        <v>192</v>
      </c>
      <c r="F1500" s="125" t="s">
        <v>751</v>
      </c>
      <c r="G1500" s="125" t="s">
        <v>752</v>
      </c>
      <c r="H1500" s="125" t="s">
        <v>204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  <c r="X1500" s="151">
        <v>4.2</v>
      </c>
      <c r="Y1500" s="150">
        <v>475.27857142857147</v>
      </c>
    </row>
    <row r="1501" spans="1:25">
      <c r="A1501" s="125">
        <v>1503</v>
      </c>
      <c r="B1501" s="125">
        <v>1503</v>
      </c>
      <c r="C1501" s="125" t="s">
        <v>2263</v>
      </c>
      <c r="D1501" s="125" t="s">
        <v>187</v>
      </c>
      <c r="E1501" s="125" t="s">
        <v>187</v>
      </c>
      <c r="F1501" s="125" t="s">
        <v>451</v>
      </c>
      <c r="G1501" s="125" t="s">
        <v>452</v>
      </c>
      <c r="H1501" s="125" t="s">
        <v>204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  <c r="X1501" s="151">
        <v>4.2</v>
      </c>
      <c r="Y1501" s="150">
        <v>387.4452380952381</v>
      </c>
    </row>
    <row r="1502" spans="1:25">
      <c r="A1502" s="125">
        <v>1504</v>
      </c>
      <c r="B1502" s="125">
        <v>1504</v>
      </c>
      <c r="C1502" s="125" t="s">
        <v>2264</v>
      </c>
      <c r="D1502" s="125" t="s">
        <v>455</v>
      </c>
      <c r="E1502" s="125" t="s">
        <v>455</v>
      </c>
      <c r="F1502" s="125" t="s">
        <v>456</v>
      </c>
      <c r="G1502" s="125" t="s">
        <v>457</v>
      </c>
      <c r="H1502" s="125" t="s">
        <v>184</v>
      </c>
      <c r="I1502" s="123">
        <v>38000</v>
      </c>
      <c r="J1502" s="123">
        <v>38000</v>
      </c>
      <c r="K1502" s="125" t="s">
        <v>190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  <c r="X1502" s="151">
        <v>4.2</v>
      </c>
      <c r="Y1502" s="150">
        <v>319.06666666666661</v>
      </c>
    </row>
    <row r="1503" spans="1:25">
      <c r="A1503" s="125">
        <v>1505</v>
      </c>
      <c r="B1503" s="125">
        <v>1505</v>
      </c>
      <c r="C1503" s="125" t="s">
        <v>2265</v>
      </c>
      <c r="D1503" s="125" t="s">
        <v>455</v>
      </c>
      <c r="E1503" s="125" t="s">
        <v>455</v>
      </c>
      <c r="F1503" s="125" t="s">
        <v>459</v>
      </c>
      <c r="G1503" s="125" t="s">
        <v>460</v>
      </c>
      <c r="H1503" s="125" t="s">
        <v>184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  <c r="X1503" s="151">
        <v>4.2</v>
      </c>
      <c r="Y1503" s="150">
        <v>342.81904761904764</v>
      </c>
    </row>
    <row r="1504" spans="1:25">
      <c r="A1504" s="125">
        <v>1506</v>
      </c>
      <c r="B1504" s="125">
        <v>1506</v>
      </c>
      <c r="C1504" s="125" t="s">
        <v>2266</v>
      </c>
      <c r="D1504" s="125" t="s">
        <v>455</v>
      </c>
      <c r="E1504" s="125" t="s">
        <v>455</v>
      </c>
      <c r="F1504" s="125" t="s">
        <v>787</v>
      </c>
      <c r="G1504" s="125" t="s">
        <v>788</v>
      </c>
      <c r="H1504" s="125" t="s">
        <v>204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  <c r="X1504" s="151">
        <v>4.2</v>
      </c>
      <c r="Y1504" s="150">
        <v>183.19285714285712</v>
      </c>
    </row>
    <row r="1505" spans="1:25">
      <c r="A1505" s="125">
        <v>1507</v>
      </c>
      <c r="B1505" s="125">
        <v>1507</v>
      </c>
      <c r="C1505" s="125" t="s">
        <v>2267</v>
      </c>
      <c r="D1505" s="125" t="s">
        <v>455</v>
      </c>
      <c r="E1505" s="125" t="s">
        <v>455</v>
      </c>
      <c r="F1505" s="125" t="s">
        <v>787</v>
      </c>
      <c r="G1505" s="125" t="s">
        <v>788</v>
      </c>
      <c r="H1505" s="125" t="s">
        <v>204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  <c r="X1505" s="151">
        <v>4.2</v>
      </c>
      <c r="Y1505" s="150">
        <v>462.73095238095237</v>
      </c>
    </row>
    <row r="1506" spans="1:25">
      <c r="A1506" s="125">
        <v>1508</v>
      </c>
      <c r="B1506" s="125">
        <v>1508</v>
      </c>
      <c r="C1506" s="125" t="s">
        <v>2268</v>
      </c>
      <c r="D1506" s="125" t="s">
        <v>455</v>
      </c>
      <c r="E1506" s="125" t="s">
        <v>455</v>
      </c>
      <c r="F1506" s="125" t="s">
        <v>787</v>
      </c>
      <c r="G1506" s="125" t="s">
        <v>788</v>
      </c>
      <c r="H1506" s="125" t="s">
        <v>204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  <c r="X1506" s="151">
        <v>4.2</v>
      </c>
      <c r="Y1506" s="150">
        <v>450.18333333333334</v>
      </c>
    </row>
    <row r="1507" spans="1:25">
      <c r="A1507" s="125">
        <v>1509</v>
      </c>
      <c r="B1507" s="125">
        <v>1509</v>
      </c>
      <c r="C1507" s="125" t="s">
        <v>2269</v>
      </c>
      <c r="D1507" s="125" t="s">
        <v>455</v>
      </c>
      <c r="E1507" s="125" t="s">
        <v>455</v>
      </c>
      <c r="F1507" s="125" t="s">
        <v>462</v>
      </c>
      <c r="G1507" s="125" t="s">
        <v>463</v>
      </c>
      <c r="H1507" s="125" t="s">
        <v>204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  <c r="X1507" s="151">
        <v>4.2</v>
      </c>
      <c r="Y1507" s="150">
        <v>462.73095238095237</v>
      </c>
    </row>
    <row r="1508" spans="1:25">
      <c r="A1508" s="125">
        <v>1510</v>
      </c>
      <c r="B1508" s="125">
        <v>1510</v>
      </c>
      <c r="C1508" s="125" t="s">
        <v>2270</v>
      </c>
      <c r="D1508" s="125" t="s">
        <v>455</v>
      </c>
      <c r="E1508" s="125" t="s">
        <v>455</v>
      </c>
      <c r="F1508" s="125" t="s">
        <v>459</v>
      </c>
      <c r="G1508" s="125" t="s">
        <v>460</v>
      </c>
      <c r="H1508" s="125" t="s">
        <v>184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  <c r="X1508" s="151">
        <v>4.2</v>
      </c>
      <c r="Y1508" s="150">
        <v>450.18333333333334</v>
      </c>
    </row>
    <row r="1509" spans="1:25">
      <c r="A1509" s="125">
        <v>1511</v>
      </c>
      <c r="B1509" s="125">
        <v>1511</v>
      </c>
      <c r="C1509" s="125" t="s">
        <v>2271</v>
      </c>
      <c r="D1509" s="125" t="s">
        <v>455</v>
      </c>
      <c r="E1509" s="125" t="s">
        <v>455</v>
      </c>
      <c r="F1509" s="125" t="s">
        <v>459</v>
      </c>
      <c r="G1509" s="125" t="s">
        <v>460</v>
      </c>
      <c r="H1509" s="125" t="s">
        <v>184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  <c r="X1509" s="151">
        <v>4.2</v>
      </c>
      <c r="Y1509" s="150">
        <v>367.91428571428571</v>
      </c>
    </row>
    <row r="1510" spans="1:25">
      <c r="A1510" s="125">
        <v>1512</v>
      </c>
      <c r="B1510" s="125">
        <v>1512</v>
      </c>
      <c r="C1510" s="125" t="s">
        <v>2272</v>
      </c>
      <c r="D1510" s="125" t="s">
        <v>455</v>
      </c>
      <c r="E1510" s="125" t="s">
        <v>455</v>
      </c>
      <c r="F1510" s="125" t="s">
        <v>777</v>
      </c>
      <c r="G1510" s="125" t="s">
        <v>778</v>
      </c>
      <c r="H1510" s="125" t="s">
        <v>184</v>
      </c>
      <c r="I1510" s="123">
        <v>38000</v>
      </c>
      <c r="J1510" s="123">
        <v>38000</v>
      </c>
      <c r="K1510" s="125" t="s">
        <v>190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  <c r="X1510" s="151">
        <v>4.2</v>
      </c>
      <c r="Y1510" s="150">
        <v>355.36666666666662</v>
      </c>
    </row>
    <row r="1511" spans="1:25">
      <c r="A1511" s="125">
        <v>1513</v>
      </c>
      <c r="B1511" s="125">
        <v>1513</v>
      </c>
      <c r="C1511" s="125" t="s">
        <v>2273</v>
      </c>
      <c r="D1511" s="125" t="s">
        <v>455</v>
      </c>
      <c r="E1511" s="125" t="s">
        <v>455</v>
      </c>
      <c r="F1511" s="125" t="s">
        <v>787</v>
      </c>
      <c r="G1511" s="125" t="s">
        <v>788</v>
      </c>
      <c r="H1511" s="125" t="s">
        <v>204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  <c r="X1511" s="151">
        <v>4.2</v>
      </c>
      <c r="Y1511" s="150">
        <v>330.2714285714286</v>
      </c>
    </row>
    <row r="1512" spans="1:25">
      <c r="A1512" s="125">
        <v>1514</v>
      </c>
      <c r="B1512" s="125">
        <v>1514</v>
      </c>
      <c r="C1512" s="125" t="s">
        <v>2274</v>
      </c>
      <c r="D1512" s="125" t="s">
        <v>455</v>
      </c>
      <c r="E1512" s="125" t="s">
        <v>455</v>
      </c>
      <c r="F1512" s="125" t="s">
        <v>462</v>
      </c>
      <c r="G1512" s="125" t="s">
        <v>463</v>
      </c>
      <c r="H1512" s="125" t="s">
        <v>204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  <c r="X1512" s="151">
        <v>4.2</v>
      </c>
      <c r="Y1512" s="150">
        <v>412.54047619047617</v>
      </c>
    </row>
    <row r="1513" spans="1:25">
      <c r="A1513" s="125">
        <v>1515</v>
      </c>
      <c r="B1513" s="125">
        <v>1515</v>
      </c>
      <c r="C1513" s="125" t="s">
        <v>2275</v>
      </c>
      <c r="D1513" s="125" t="s">
        <v>220</v>
      </c>
      <c r="E1513" s="125" t="s">
        <v>780</v>
      </c>
      <c r="F1513" s="125" t="s">
        <v>781</v>
      </c>
      <c r="G1513" s="125" t="s">
        <v>782</v>
      </c>
      <c r="H1513" s="125" t="s">
        <v>184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  <c r="X1513" s="151">
        <v>4.2</v>
      </c>
      <c r="Y1513" s="150">
        <v>399.99285714285708</v>
      </c>
    </row>
    <row r="1514" spans="1:25">
      <c r="A1514" s="125">
        <v>1516</v>
      </c>
      <c r="B1514" s="125">
        <v>1516</v>
      </c>
      <c r="C1514" s="125" t="s">
        <v>2276</v>
      </c>
      <c r="D1514" s="125" t="s">
        <v>780</v>
      </c>
      <c r="E1514" s="125" t="s">
        <v>780</v>
      </c>
      <c r="F1514" s="125" t="s">
        <v>465</v>
      </c>
      <c r="G1514" s="125" t="s">
        <v>466</v>
      </c>
      <c r="H1514" s="125" t="s">
        <v>184</v>
      </c>
      <c r="I1514" s="123">
        <v>38000</v>
      </c>
      <c r="J1514" s="123">
        <v>38000</v>
      </c>
      <c r="K1514" s="125" t="s">
        <v>190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  <c r="X1514" s="151">
        <v>4.2</v>
      </c>
      <c r="Y1514" s="150">
        <v>133</v>
      </c>
    </row>
    <row r="1515" spans="1:25">
      <c r="A1515" s="125">
        <v>1517</v>
      </c>
      <c r="B1515" s="125">
        <v>1517</v>
      </c>
      <c r="C1515" s="125" t="s">
        <v>2277</v>
      </c>
      <c r="D1515" s="125" t="s">
        <v>415</v>
      </c>
      <c r="E1515" s="125" t="s">
        <v>780</v>
      </c>
      <c r="F1515" s="125" t="s">
        <v>471</v>
      </c>
      <c r="G1515" s="125" t="s">
        <v>472</v>
      </c>
      <c r="H1515" s="125" t="s">
        <v>184</v>
      </c>
      <c r="I1515" s="123">
        <v>38000</v>
      </c>
      <c r="J1515" s="123">
        <v>38000</v>
      </c>
      <c r="K1515" s="125" t="s">
        <v>190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  <c r="X1515" s="151">
        <v>4.2</v>
      </c>
      <c r="Y1515" s="150">
        <v>355.36666666666662</v>
      </c>
    </row>
    <row r="1516" spans="1:25">
      <c r="A1516" s="125">
        <v>1518</v>
      </c>
      <c r="B1516" s="125">
        <v>1518</v>
      </c>
      <c r="C1516" s="125" t="s">
        <v>2278</v>
      </c>
      <c r="D1516" s="125" t="s">
        <v>415</v>
      </c>
      <c r="E1516" s="125" t="s">
        <v>415</v>
      </c>
      <c r="F1516" s="125" t="s">
        <v>468</v>
      </c>
      <c r="G1516" s="125" t="s">
        <v>469</v>
      </c>
      <c r="H1516" s="125" t="s">
        <v>184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  <c r="X1516" s="151">
        <v>4.2</v>
      </c>
      <c r="Y1516" s="150">
        <v>342.81904761904764</v>
      </c>
    </row>
    <row r="1517" spans="1:25">
      <c r="A1517" s="125">
        <v>1519</v>
      </c>
      <c r="B1517" s="125">
        <v>1519</v>
      </c>
      <c r="C1517" s="125" t="s">
        <v>2279</v>
      </c>
      <c r="D1517" s="125" t="s">
        <v>415</v>
      </c>
      <c r="E1517" s="125" t="s">
        <v>415</v>
      </c>
      <c r="F1517" s="125" t="s">
        <v>465</v>
      </c>
      <c r="G1517" s="125" t="s">
        <v>466</v>
      </c>
      <c r="H1517" s="125" t="s">
        <v>184</v>
      </c>
      <c r="I1517" s="123">
        <v>38000</v>
      </c>
      <c r="J1517" s="123">
        <v>38000</v>
      </c>
      <c r="K1517" s="125" t="s">
        <v>190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  <c r="X1517" s="151">
        <v>4.2</v>
      </c>
      <c r="Y1517" s="150">
        <v>166.46190476190475</v>
      </c>
    </row>
    <row r="1518" spans="1:25">
      <c r="A1518" s="125">
        <v>1520</v>
      </c>
      <c r="B1518" s="125">
        <v>1520</v>
      </c>
      <c r="C1518" s="125" t="s">
        <v>2280</v>
      </c>
      <c r="D1518" s="125" t="s">
        <v>220</v>
      </c>
      <c r="E1518" s="125" t="s">
        <v>220</v>
      </c>
      <c r="F1518" s="125" t="s">
        <v>1649</v>
      </c>
      <c r="G1518" s="125" t="s">
        <v>1650</v>
      </c>
      <c r="H1518" s="125" t="s">
        <v>184</v>
      </c>
      <c r="I1518" s="123">
        <v>38000</v>
      </c>
      <c r="J1518" s="123">
        <v>38000</v>
      </c>
      <c r="K1518" s="125" t="s">
        <v>190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  <c r="X1518" s="151">
        <v>4.2</v>
      </c>
      <c r="Y1518" s="150">
        <v>330.2714285714286</v>
      </c>
    </row>
    <row r="1519" spans="1:25">
      <c r="A1519" s="125">
        <v>1521</v>
      </c>
      <c r="B1519" s="125">
        <v>1521</v>
      </c>
      <c r="C1519" s="125" t="s">
        <v>2281</v>
      </c>
      <c r="D1519" s="125" t="s">
        <v>220</v>
      </c>
      <c r="E1519" s="125" t="s">
        <v>220</v>
      </c>
      <c r="F1519" s="125" t="s">
        <v>1649</v>
      </c>
      <c r="G1519" s="125" t="s">
        <v>1650</v>
      </c>
      <c r="H1519" s="125" t="s">
        <v>184</v>
      </c>
      <c r="I1519" s="123">
        <v>38000</v>
      </c>
      <c r="J1519" s="123">
        <v>38000</v>
      </c>
      <c r="K1519" s="125" t="s">
        <v>190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  <c r="X1519" s="151">
        <v>4.2</v>
      </c>
      <c r="Y1519" s="150">
        <v>166.46190476190475</v>
      </c>
    </row>
    <row r="1520" spans="1:25">
      <c r="A1520" s="125">
        <v>1522</v>
      </c>
      <c r="B1520" s="125">
        <v>1522</v>
      </c>
      <c r="C1520" s="125" t="s">
        <v>2282</v>
      </c>
      <c r="D1520" s="125" t="s">
        <v>385</v>
      </c>
      <c r="E1520" s="125" t="s">
        <v>385</v>
      </c>
      <c r="F1520" s="125" t="s">
        <v>474</v>
      </c>
      <c r="G1520" s="125" t="s">
        <v>475</v>
      </c>
      <c r="H1520" s="125" t="s">
        <v>184</v>
      </c>
      <c r="I1520" s="123">
        <v>38000</v>
      </c>
      <c r="J1520" s="123">
        <v>38000</v>
      </c>
      <c r="K1520" s="125" t="s">
        <v>190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  <c r="X1520" s="151">
        <v>4.2</v>
      </c>
      <c r="Y1520" s="150">
        <v>149.73095238095235</v>
      </c>
    </row>
    <row r="1521" spans="1:25">
      <c r="A1521" s="125">
        <v>1523</v>
      </c>
      <c r="B1521" s="125">
        <v>1523</v>
      </c>
      <c r="C1521" s="125" t="s">
        <v>2283</v>
      </c>
      <c r="D1521" s="125" t="s">
        <v>385</v>
      </c>
      <c r="E1521" s="125" t="s">
        <v>385</v>
      </c>
      <c r="F1521" s="125" t="s">
        <v>474</v>
      </c>
      <c r="G1521" s="125" t="s">
        <v>475</v>
      </c>
      <c r="H1521" s="125" t="s">
        <v>184</v>
      </c>
      <c r="I1521" s="123">
        <v>38000</v>
      </c>
      <c r="J1521" s="123">
        <v>38000</v>
      </c>
      <c r="K1521" s="125" t="s">
        <v>190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  <c r="X1521" s="151">
        <v>4.2</v>
      </c>
      <c r="Y1521" s="150">
        <v>317.72380952380951</v>
      </c>
    </row>
    <row r="1522" spans="1:25">
      <c r="A1522" s="125">
        <v>1524</v>
      </c>
      <c r="B1522" s="125">
        <v>1524</v>
      </c>
      <c r="C1522" s="125" t="s">
        <v>2284</v>
      </c>
      <c r="D1522" s="125" t="s">
        <v>389</v>
      </c>
      <c r="E1522" s="125" t="s">
        <v>389</v>
      </c>
      <c r="F1522" s="125" t="s">
        <v>474</v>
      </c>
      <c r="G1522" s="125" t="s">
        <v>475</v>
      </c>
      <c r="H1522" s="125" t="s">
        <v>184</v>
      </c>
      <c r="I1522" s="123">
        <v>38000</v>
      </c>
      <c r="J1522" s="123">
        <v>38000</v>
      </c>
      <c r="K1522" s="125" t="s">
        <v>190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  <c r="X1522" s="151">
        <v>4.2</v>
      </c>
      <c r="Y1522" s="150">
        <v>317.72380952380951</v>
      </c>
    </row>
    <row r="1523" spans="1:25">
      <c r="A1523" s="125">
        <v>1525</v>
      </c>
      <c r="B1523" s="125">
        <v>1525</v>
      </c>
      <c r="C1523" s="125" t="s">
        <v>2285</v>
      </c>
      <c r="D1523" s="125" t="s">
        <v>415</v>
      </c>
      <c r="E1523" s="125" t="s">
        <v>415</v>
      </c>
      <c r="F1523" s="125" t="s">
        <v>1148</v>
      </c>
      <c r="G1523" s="125" t="s">
        <v>1149</v>
      </c>
      <c r="H1523" s="125" t="s">
        <v>184</v>
      </c>
      <c r="I1523" s="123">
        <v>38000</v>
      </c>
      <c r="J1523" s="125" t="s">
        <v>190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  <c r="X1523" s="151">
        <v>4.2</v>
      </c>
      <c r="Y1523" s="150">
        <v>330.2714285714286</v>
      </c>
    </row>
    <row r="1524" spans="1:25">
      <c r="A1524" s="125">
        <v>1526</v>
      </c>
      <c r="B1524" s="125">
        <v>1526</v>
      </c>
      <c r="C1524" s="125" t="s">
        <v>2286</v>
      </c>
      <c r="D1524" s="125" t="s">
        <v>415</v>
      </c>
      <c r="E1524" s="125" t="s">
        <v>415</v>
      </c>
      <c r="F1524" s="125" t="s">
        <v>1148</v>
      </c>
      <c r="G1524" s="125" t="s">
        <v>1149</v>
      </c>
      <c r="H1524" s="125" t="s">
        <v>184</v>
      </c>
      <c r="I1524" s="123">
        <v>38000</v>
      </c>
      <c r="J1524" s="125" t="s">
        <v>190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  <c r="X1524" s="151">
        <v>4.2</v>
      </c>
      <c r="Y1524" s="150">
        <v>116.26904761904763</v>
      </c>
    </row>
    <row r="1525" spans="1:25">
      <c r="A1525" s="125">
        <v>1527</v>
      </c>
      <c r="B1525" s="125">
        <v>1527</v>
      </c>
      <c r="C1525" s="125" t="s">
        <v>2287</v>
      </c>
      <c r="D1525" s="125" t="s">
        <v>415</v>
      </c>
      <c r="E1525" s="125" t="s">
        <v>415</v>
      </c>
      <c r="F1525" s="125" t="s">
        <v>1148</v>
      </c>
      <c r="G1525" s="125" t="s">
        <v>1149</v>
      </c>
      <c r="H1525" s="125" t="s">
        <v>184</v>
      </c>
      <c r="I1525" s="123">
        <v>38000</v>
      </c>
      <c r="J1525" s="125" t="s">
        <v>190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  <c r="X1525" s="151">
        <v>4.2</v>
      </c>
      <c r="Y1525" s="150">
        <v>133</v>
      </c>
    </row>
    <row r="1526" spans="1:25">
      <c r="A1526" s="125">
        <v>1528</v>
      </c>
      <c r="B1526" s="125">
        <v>1528</v>
      </c>
      <c r="C1526" s="125" t="s">
        <v>2288</v>
      </c>
      <c r="D1526" s="125" t="s">
        <v>202</v>
      </c>
      <c r="E1526" s="125" t="s">
        <v>202</v>
      </c>
      <c r="F1526" s="125" t="s">
        <v>2289</v>
      </c>
      <c r="G1526" s="125" t="s">
        <v>2290</v>
      </c>
      <c r="H1526" s="125" t="s">
        <v>184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  <c r="X1526" s="151">
        <v>4.2</v>
      </c>
      <c r="Y1526" s="150">
        <v>133</v>
      </c>
    </row>
    <row r="1527" spans="1:25">
      <c r="A1527" s="125">
        <v>1529</v>
      </c>
      <c r="B1527" s="125">
        <v>1529</v>
      </c>
      <c r="C1527" s="125" t="s">
        <v>2291</v>
      </c>
      <c r="D1527" s="125" t="s">
        <v>415</v>
      </c>
      <c r="E1527" s="125" t="s">
        <v>415</v>
      </c>
      <c r="F1527" s="125" t="s">
        <v>1855</v>
      </c>
      <c r="G1527" s="125" t="s">
        <v>1856</v>
      </c>
      <c r="H1527" s="125" t="s">
        <v>204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  <c r="X1527" s="151">
        <v>4.2</v>
      </c>
      <c r="Y1527" s="150">
        <v>133</v>
      </c>
    </row>
    <row r="1528" spans="1:25">
      <c r="A1528" s="125">
        <v>1530</v>
      </c>
      <c r="B1528" s="125">
        <v>1530</v>
      </c>
      <c r="C1528" s="125" t="s">
        <v>2292</v>
      </c>
      <c r="D1528" s="125" t="s">
        <v>494</v>
      </c>
      <c r="E1528" s="125" t="s">
        <v>494</v>
      </c>
      <c r="F1528" s="125" t="s">
        <v>1145</v>
      </c>
      <c r="G1528" s="125" t="s">
        <v>1146</v>
      </c>
      <c r="H1528" s="125" t="s">
        <v>184</v>
      </c>
      <c r="I1528" s="123">
        <v>38000</v>
      </c>
      <c r="J1528" s="123">
        <v>38000</v>
      </c>
      <c r="K1528" s="125" t="s">
        <v>190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  <c r="X1528" s="151">
        <v>4.2</v>
      </c>
      <c r="Y1528" s="150">
        <v>387.4452380952381</v>
      </c>
    </row>
    <row r="1529" spans="1:25">
      <c r="A1529" s="125">
        <v>1531</v>
      </c>
      <c r="B1529" s="125">
        <v>1531</v>
      </c>
      <c r="C1529" s="125" t="s">
        <v>2293</v>
      </c>
      <c r="D1529" s="125" t="s">
        <v>415</v>
      </c>
      <c r="E1529" s="125" t="s">
        <v>415</v>
      </c>
      <c r="F1529" s="125" t="s">
        <v>1659</v>
      </c>
      <c r="G1529" s="125" t="s">
        <v>1660</v>
      </c>
      <c r="H1529" s="125" t="s">
        <v>204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  <c r="X1529" s="151">
        <v>4.2</v>
      </c>
      <c r="Y1529" s="150">
        <v>317.72380952380951</v>
      </c>
    </row>
    <row r="1530" spans="1:25">
      <c r="A1530" s="125">
        <v>1532</v>
      </c>
      <c r="B1530" s="125">
        <v>1532</v>
      </c>
      <c r="C1530" s="125" t="s">
        <v>2294</v>
      </c>
      <c r="D1530" s="125" t="s">
        <v>415</v>
      </c>
      <c r="E1530" s="125" t="s">
        <v>415</v>
      </c>
      <c r="F1530" s="125" t="s">
        <v>1659</v>
      </c>
      <c r="G1530" s="125" t="s">
        <v>1660</v>
      </c>
      <c r="H1530" s="125" t="s">
        <v>204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  <c r="X1530" s="151">
        <v>4.2</v>
      </c>
      <c r="Y1530" s="150">
        <v>412.54047619047617</v>
      </c>
    </row>
    <row r="1531" spans="1:25">
      <c r="A1531" s="125">
        <v>1533</v>
      </c>
      <c r="B1531" s="125">
        <v>1533</v>
      </c>
      <c r="C1531" s="125" t="s">
        <v>2295</v>
      </c>
      <c r="D1531" s="125" t="s">
        <v>415</v>
      </c>
      <c r="E1531" s="125" t="s">
        <v>415</v>
      </c>
      <c r="F1531" s="125" t="s">
        <v>1659</v>
      </c>
      <c r="G1531" s="125" t="s">
        <v>1660</v>
      </c>
      <c r="H1531" s="125" t="s">
        <v>204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  <c r="X1531" s="151">
        <v>4.2</v>
      </c>
      <c r="Y1531" s="150">
        <v>462.73095238095237</v>
      </c>
    </row>
    <row r="1532" spans="1:25">
      <c r="A1532" s="125">
        <v>1534</v>
      </c>
      <c r="B1532" s="125">
        <v>1534</v>
      </c>
      <c r="C1532" s="125" t="s">
        <v>2296</v>
      </c>
      <c r="D1532" s="125" t="s">
        <v>415</v>
      </c>
      <c r="E1532" s="125" t="s">
        <v>415</v>
      </c>
      <c r="F1532" s="125" t="s">
        <v>1871</v>
      </c>
      <c r="G1532" s="125" t="s">
        <v>1872</v>
      </c>
      <c r="H1532" s="125" t="s">
        <v>184</v>
      </c>
      <c r="I1532" s="123">
        <v>38000</v>
      </c>
      <c r="J1532" s="123">
        <v>38000</v>
      </c>
      <c r="K1532" s="125" t="s">
        <v>190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  <c r="X1532" s="151">
        <v>4.2</v>
      </c>
      <c r="Y1532" s="150">
        <v>475.27857142857147</v>
      </c>
    </row>
    <row r="1533" spans="1:25">
      <c r="A1533" s="125">
        <v>1535</v>
      </c>
      <c r="B1533" s="125">
        <v>1535</v>
      </c>
      <c r="C1533" s="125" t="s">
        <v>2297</v>
      </c>
      <c r="D1533" s="125" t="s">
        <v>1174</v>
      </c>
      <c r="E1533" s="125" t="s">
        <v>1174</v>
      </c>
      <c r="F1533" s="125" t="s">
        <v>1981</v>
      </c>
      <c r="G1533" s="125" t="s">
        <v>1982</v>
      </c>
      <c r="H1533" s="125" t="s">
        <v>184</v>
      </c>
      <c r="I1533" s="123">
        <v>38000</v>
      </c>
      <c r="J1533" s="123">
        <v>38000</v>
      </c>
      <c r="K1533" s="125" t="s">
        <v>190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  <c r="X1533" s="151">
        <v>4.2</v>
      </c>
      <c r="Y1533" s="150">
        <v>317.72380952380951</v>
      </c>
    </row>
    <row r="1534" spans="1:25">
      <c r="A1534" s="125">
        <v>1536</v>
      </c>
      <c r="B1534" s="125">
        <v>1536</v>
      </c>
      <c r="C1534" s="125" t="s">
        <v>2298</v>
      </c>
      <c r="D1534" s="125" t="s">
        <v>1174</v>
      </c>
      <c r="E1534" s="125" t="s">
        <v>1174</v>
      </c>
      <c r="F1534" s="125" t="s">
        <v>1981</v>
      </c>
      <c r="G1534" s="125" t="s">
        <v>1982</v>
      </c>
      <c r="H1534" s="125" t="s">
        <v>184</v>
      </c>
      <c r="I1534" s="123">
        <v>38000</v>
      </c>
      <c r="J1534" s="123">
        <v>38000</v>
      </c>
      <c r="K1534" s="125" t="s">
        <v>190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  <c r="X1534" s="151">
        <v>4.2</v>
      </c>
      <c r="Y1534" s="150">
        <v>330.2714285714286</v>
      </c>
    </row>
    <row r="1535" spans="1:25">
      <c r="A1535" s="125">
        <v>1537</v>
      </c>
      <c r="B1535" s="125">
        <v>1537</v>
      </c>
      <c r="C1535" s="125" t="s">
        <v>2299</v>
      </c>
      <c r="D1535" s="125" t="s">
        <v>887</v>
      </c>
      <c r="E1535" s="125" t="s">
        <v>887</v>
      </c>
      <c r="F1535" s="125" t="s">
        <v>1154</v>
      </c>
      <c r="G1535" s="125" t="s">
        <v>1155</v>
      </c>
      <c r="H1535" s="125" t="s">
        <v>184</v>
      </c>
      <c r="I1535" s="123">
        <v>38000</v>
      </c>
      <c r="J1535" s="123">
        <v>38000</v>
      </c>
      <c r="K1535" s="125" t="s">
        <v>190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  <c r="X1535" s="151">
        <v>4.2</v>
      </c>
      <c r="Y1535" s="150">
        <v>355.36666666666662</v>
      </c>
    </row>
    <row r="1536" spans="1:25">
      <c r="A1536" s="125">
        <v>1538</v>
      </c>
      <c r="B1536" s="125">
        <v>1538</v>
      </c>
      <c r="C1536" s="125" t="s">
        <v>2300</v>
      </c>
      <c r="D1536" s="125" t="s">
        <v>187</v>
      </c>
      <c r="E1536" s="125" t="s">
        <v>187</v>
      </c>
      <c r="F1536" s="125" t="s">
        <v>1844</v>
      </c>
      <c r="G1536" s="125" t="s">
        <v>1845</v>
      </c>
      <c r="H1536" s="125" t="s">
        <v>184</v>
      </c>
      <c r="I1536" s="123">
        <v>38000</v>
      </c>
      <c r="J1536" s="123">
        <v>38000</v>
      </c>
      <c r="K1536" s="125" t="s">
        <v>190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  <c r="X1536" s="151">
        <v>4.2</v>
      </c>
      <c r="Y1536" s="150">
        <v>355.36666666666662</v>
      </c>
    </row>
    <row r="1537" spans="1:25">
      <c r="A1537" s="125">
        <v>1539</v>
      </c>
      <c r="B1537" s="125">
        <v>1539</v>
      </c>
      <c r="C1537" s="125" t="s">
        <v>2301</v>
      </c>
      <c r="D1537" s="125" t="s">
        <v>187</v>
      </c>
      <c r="E1537" s="125" t="s">
        <v>187</v>
      </c>
      <c r="F1537" s="125" t="s">
        <v>1844</v>
      </c>
      <c r="G1537" s="125" t="s">
        <v>1845</v>
      </c>
      <c r="H1537" s="125" t="s">
        <v>184</v>
      </c>
      <c r="I1537" s="123">
        <v>38000</v>
      </c>
      <c r="J1537" s="123">
        <v>38000</v>
      </c>
      <c r="K1537" s="125" t="s">
        <v>190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  <c r="X1537" s="151">
        <v>4.2</v>
      </c>
      <c r="Y1537" s="150">
        <v>342.81904761904764</v>
      </c>
    </row>
    <row r="1538" spans="1:25">
      <c r="A1538" s="125">
        <v>1540</v>
      </c>
      <c r="B1538" s="125">
        <v>1540</v>
      </c>
      <c r="C1538" s="125" t="s">
        <v>2302</v>
      </c>
      <c r="D1538" s="125" t="s">
        <v>220</v>
      </c>
      <c r="E1538" s="125" t="s">
        <v>220</v>
      </c>
      <c r="F1538" s="125" t="s">
        <v>718</v>
      </c>
      <c r="G1538" s="125" t="s">
        <v>719</v>
      </c>
      <c r="H1538" s="125" t="s">
        <v>204</v>
      </c>
      <c r="I1538" s="123">
        <v>110000</v>
      </c>
      <c r="J1538" s="125" t="s">
        <v>190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  <c r="X1538" s="151">
        <v>4.2</v>
      </c>
      <c r="Y1538" s="150">
        <v>216.6547619047619</v>
      </c>
    </row>
    <row r="1539" spans="1:25">
      <c r="A1539" s="125">
        <v>1541</v>
      </c>
      <c r="B1539" s="125">
        <v>1541</v>
      </c>
      <c r="C1539" s="125" t="s">
        <v>2303</v>
      </c>
      <c r="D1539" s="125" t="s">
        <v>494</v>
      </c>
      <c r="E1539" s="125" t="s">
        <v>494</v>
      </c>
      <c r="F1539" s="125" t="s">
        <v>1669</v>
      </c>
      <c r="G1539" s="125" t="s">
        <v>1670</v>
      </c>
      <c r="H1539" s="125" t="s">
        <v>184</v>
      </c>
      <c r="I1539" s="123">
        <v>38000</v>
      </c>
      <c r="J1539" s="123">
        <v>38000</v>
      </c>
      <c r="K1539" s="125" t="s">
        <v>190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  <c r="X1539" s="151">
        <v>4.2</v>
      </c>
      <c r="Y1539" s="150">
        <v>487.82619047619045</v>
      </c>
    </row>
    <row r="1540" spans="1:25">
      <c r="A1540" s="125">
        <v>1542</v>
      </c>
      <c r="B1540" s="125">
        <v>1542</v>
      </c>
      <c r="C1540" s="125" t="s">
        <v>2304</v>
      </c>
      <c r="D1540" s="125" t="s">
        <v>780</v>
      </c>
      <c r="E1540" s="125" t="s">
        <v>780</v>
      </c>
      <c r="F1540" s="125" t="s">
        <v>1112</v>
      </c>
      <c r="G1540" s="125" t="s">
        <v>1113</v>
      </c>
      <c r="H1540" s="125" t="s">
        <v>184</v>
      </c>
      <c r="I1540" s="123">
        <v>38000</v>
      </c>
      <c r="J1540" s="123">
        <v>38000</v>
      </c>
      <c r="K1540" s="125" t="s">
        <v>190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  <c r="X1540" s="151">
        <v>4.2</v>
      </c>
      <c r="Y1540" s="150">
        <v>342.81904761904764</v>
      </c>
    </row>
    <row r="1541" spans="1:25">
      <c r="A1541" s="125">
        <v>1543</v>
      </c>
      <c r="B1541" s="125">
        <v>1543</v>
      </c>
      <c r="C1541" s="125" t="s">
        <v>2305</v>
      </c>
      <c r="D1541" s="125" t="s">
        <v>1174</v>
      </c>
      <c r="E1541" s="125" t="s">
        <v>1174</v>
      </c>
      <c r="F1541" s="125" t="s">
        <v>2306</v>
      </c>
      <c r="G1541" s="125" t="s">
        <v>2307</v>
      </c>
      <c r="H1541" s="125" t="s">
        <v>184</v>
      </c>
      <c r="I1541" s="123">
        <v>38000</v>
      </c>
      <c r="J1541" s="123">
        <v>38000</v>
      </c>
      <c r="K1541" s="125" t="s">
        <v>190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  <c r="X1541" s="151">
        <v>4.2</v>
      </c>
      <c r="Y1541" s="150">
        <v>216.6547619047619</v>
      </c>
    </row>
    <row r="1542" spans="1:25">
      <c r="A1542" s="125">
        <v>1544</v>
      </c>
      <c r="B1542" s="125">
        <v>1544</v>
      </c>
      <c r="C1542" s="125" t="s">
        <v>2308</v>
      </c>
      <c r="D1542" s="125" t="s">
        <v>1816</v>
      </c>
      <c r="E1542" s="125" t="s">
        <v>1816</v>
      </c>
      <c r="F1542" s="125" t="s">
        <v>1817</v>
      </c>
      <c r="G1542" s="125" t="s">
        <v>1818</v>
      </c>
      <c r="H1542" s="125" t="s">
        <v>184</v>
      </c>
      <c r="I1542" s="123">
        <v>38000</v>
      </c>
      <c r="J1542" s="123">
        <v>38000</v>
      </c>
      <c r="K1542" s="125" t="s">
        <v>190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  <c r="X1542" s="151">
        <v>4.2</v>
      </c>
      <c r="Y1542" s="150">
        <v>183.19285714285712</v>
      </c>
    </row>
    <row r="1543" spans="1:25">
      <c r="A1543" s="125">
        <v>1545</v>
      </c>
      <c r="B1543" s="125">
        <v>1545</v>
      </c>
      <c r="C1543" s="125" t="s">
        <v>2309</v>
      </c>
      <c r="D1543" s="125" t="s">
        <v>389</v>
      </c>
      <c r="E1543" s="125" t="s">
        <v>389</v>
      </c>
      <c r="F1543" s="125" t="s">
        <v>481</v>
      </c>
      <c r="G1543" s="125" t="s">
        <v>482</v>
      </c>
      <c r="H1543" s="125" t="s">
        <v>184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  <c r="X1543" s="151">
        <v>4.2</v>
      </c>
      <c r="Y1543" s="150">
        <v>166.46190476190475</v>
      </c>
    </row>
    <row r="1544" spans="1:25">
      <c r="A1544" s="125">
        <v>1546</v>
      </c>
      <c r="B1544" s="125">
        <v>1546</v>
      </c>
      <c r="C1544" s="125" t="s">
        <v>2310</v>
      </c>
      <c r="D1544" s="125" t="s">
        <v>220</v>
      </c>
      <c r="E1544" s="125" t="s">
        <v>220</v>
      </c>
      <c r="F1544" s="125" t="s">
        <v>1162</v>
      </c>
      <c r="G1544" s="125" t="s">
        <v>1163</v>
      </c>
      <c r="H1544" s="125" t="s">
        <v>204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  <c r="X1544" s="151">
        <v>4.2</v>
      </c>
      <c r="Y1544" s="150">
        <v>216.6547619047619</v>
      </c>
    </row>
    <row r="1545" spans="1:25">
      <c r="A1545" s="125">
        <v>1547</v>
      </c>
      <c r="B1545" s="125">
        <v>1547</v>
      </c>
      <c r="C1545" s="125" t="s">
        <v>2311</v>
      </c>
      <c r="D1545" s="125" t="s">
        <v>202</v>
      </c>
      <c r="E1545" s="125" t="s">
        <v>202</v>
      </c>
      <c r="F1545" s="125" t="s">
        <v>491</v>
      </c>
      <c r="G1545" s="125" t="s">
        <v>492</v>
      </c>
      <c r="H1545" s="125" t="s">
        <v>184</v>
      </c>
      <c r="I1545" s="123">
        <v>38000</v>
      </c>
      <c r="J1545" s="123">
        <v>38000</v>
      </c>
      <c r="K1545" s="125" t="s">
        <v>190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  <c r="X1545" s="151">
        <v>4.2</v>
      </c>
      <c r="Y1545" s="150">
        <v>450.18333333333334</v>
      </c>
    </row>
    <row r="1546" spans="1:25">
      <c r="A1546" s="125">
        <v>1548</v>
      </c>
      <c r="B1546" s="125">
        <v>1548</v>
      </c>
      <c r="C1546" s="125" t="s">
        <v>2312</v>
      </c>
      <c r="D1546" s="125" t="s">
        <v>202</v>
      </c>
      <c r="E1546" s="125" t="s">
        <v>202</v>
      </c>
      <c r="F1546" s="125" t="s">
        <v>491</v>
      </c>
      <c r="G1546" s="125" t="s">
        <v>492</v>
      </c>
      <c r="H1546" s="125" t="s">
        <v>184</v>
      </c>
      <c r="I1546" s="123">
        <v>38000</v>
      </c>
      <c r="J1546" s="123">
        <v>38000</v>
      </c>
      <c r="K1546" s="125" t="s">
        <v>190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  <c r="X1546" s="151">
        <v>4.2</v>
      </c>
      <c r="Y1546" s="150">
        <v>342.81904761904764</v>
      </c>
    </row>
    <row r="1547" spans="1:25">
      <c r="A1547" s="125">
        <v>1549</v>
      </c>
      <c r="B1547" s="125">
        <v>1549</v>
      </c>
      <c r="C1547" s="125" t="s">
        <v>2313</v>
      </c>
      <c r="D1547" s="125" t="s">
        <v>455</v>
      </c>
      <c r="E1547" s="125" t="s">
        <v>455</v>
      </c>
      <c r="F1547" s="125" t="s">
        <v>774</v>
      </c>
      <c r="G1547" s="125" t="s">
        <v>775</v>
      </c>
      <c r="H1547" s="125" t="s">
        <v>184</v>
      </c>
      <c r="I1547" s="123">
        <v>38000</v>
      </c>
      <c r="J1547" s="125" t="s">
        <v>190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  <c r="X1547" s="151">
        <v>4.2</v>
      </c>
      <c r="Y1547" s="150">
        <v>355.36666666666662</v>
      </c>
    </row>
    <row r="1548" spans="1:25">
      <c r="A1548" s="125">
        <v>1550</v>
      </c>
      <c r="B1548" s="125">
        <v>1550</v>
      </c>
      <c r="C1548" s="125" t="s">
        <v>2314</v>
      </c>
      <c r="D1548" s="125" t="s">
        <v>494</v>
      </c>
      <c r="E1548" s="125" t="s">
        <v>494</v>
      </c>
      <c r="F1548" s="125" t="s">
        <v>2315</v>
      </c>
      <c r="G1548" s="125" t="s">
        <v>2316</v>
      </c>
      <c r="H1548" s="125" t="s">
        <v>184</v>
      </c>
      <c r="I1548" s="123">
        <v>38000</v>
      </c>
      <c r="J1548" s="123">
        <v>38000</v>
      </c>
      <c r="K1548" s="125" t="s">
        <v>190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  <c r="X1548" s="151">
        <v>4.2</v>
      </c>
      <c r="Y1548" s="150">
        <v>166.46190476190475</v>
      </c>
    </row>
    <row r="1549" spans="1:25">
      <c r="A1549" s="125">
        <v>1551</v>
      </c>
      <c r="B1549" s="125">
        <v>1551</v>
      </c>
      <c r="C1549" s="125" t="s">
        <v>2317</v>
      </c>
      <c r="D1549" s="125" t="s">
        <v>494</v>
      </c>
      <c r="E1549" s="125" t="s">
        <v>494</v>
      </c>
      <c r="F1549" s="125" t="s">
        <v>1166</v>
      </c>
      <c r="G1549" s="125" t="s">
        <v>1167</v>
      </c>
      <c r="H1549" s="125" t="s">
        <v>184</v>
      </c>
      <c r="I1549" s="123">
        <v>38000</v>
      </c>
      <c r="J1549" s="123">
        <v>38000</v>
      </c>
      <c r="K1549" s="125" t="s">
        <v>190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  <c r="X1549" s="151">
        <v>4.2</v>
      </c>
      <c r="Y1549" s="150">
        <v>342.81904761904764</v>
      </c>
    </row>
    <row r="1550" spans="1:25">
      <c r="A1550" s="125">
        <v>1552</v>
      </c>
      <c r="B1550" s="125">
        <v>1552</v>
      </c>
      <c r="C1550" s="125" t="s">
        <v>2318</v>
      </c>
      <c r="D1550" s="125" t="s">
        <v>494</v>
      </c>
      <c r="E1550" s="125" t="s">
        <v>494</v>
      </c>
      <c r="F1550" s="125" t="s">
        <v>1166</v>
      </c>
      <c r="G1550" s="125" t="s">
        <v>1167</v>
      </c>
      <c r="H1550" s="125" t="s">
        <v>184</v>
      </c>
      <c r="I1550" s="123">
        <v>38000</v>
      </c>
      <c r="J1550" s="123">
        <v>38000</v>
      </c>
      <c r="K1550" s="125" t="s">
        <v>190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  <c r="X1550" s="151">
        <v>4.2</v>
      </c>
      <c r="Y1550" s="150">
        <v>133</v>
      </c>
    </row>
    <row r="1551" spans="1:25">
      <c r="A1551" s="125">
        <v>1553</v>
      </c>
      <c r="B1551" s="125">
        <v>1553</v>
      </c>
      <c r="C1551" s="125" t="s">
        <v>2319</v>
      </c>
      <c r="D1551" s="125" t="s">
        <v>187</v>
      </c>
      <c r="E1551" s="125" t="s">
        <v>187</v>
      </c>
      <c r="F1551" s="125" t="s">
        <v>1871</v>
      </c>
      <c r="G1551" s="125" t="s">
        <v>1872</v>
      </c>
      <c r="H1551" s="125" t="s">
        <v>184</v>
      </c>
      <c r="I1551" s="123">
        <v>38000</v>
      </c>
      <c r="J1551" s="123">
        <v>38000</v>
      </c>
      <c r="K1551" s="125" t="s">
        <v>190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  <c r="X1551" s="151">
        <v>4.2</v>
      </c>
      <c r="Y1551" s="150">
        <v>216.6547619047619</v>
      </c>
    </row>
    <row r="1552" spans="1:25">
      <c r="A1552" s="125">
        <v>1554</v>
      </c>
      <c r="B1552" s="125">
        <v>1554</v>
      </c>
      <c r="C1552" s="125" t="s">
        <v>2320</v>
      </c>
      <c r="D1552" s="125" t="s">
        <v>202</v>
      </c>
      <c r="E1552" s="125" t="s">
        <v>202</v>
      </c>
      <c r="F1552" s="125" t="s">
        <v>499</v>
      </c>
      <c r="G1552" s="125" t="s">
        <v>500</v>
      </c>
      <c r="H1552" s="125" t="s">
        <v>184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  <c r="X1552" s="151">
        <v>4.2</v>
      </c>
      <c r="Y1552" s="150">
        <v>166.46190476190475</v>
      </c>
    </row>
    <row r="1553" spans="1:25">
      <c r="A1553" s="125">
        <v>1555</v>
      </c>
      <c r="B1553" s="125">
        <v>1555</v>
      </c>
      <c r="C1553" s="125" t="s">
        <v>2321</v>
      </c>
      <c r="D1553" s="125" t="s">
        <v>202</v>
      </c>
      <c r="E1553" s="125" t="s">
        <v>202</v>
      </c>
      <c r="F1553" s="125" t="s">
        <v>499</v>
      </c>
      <c r="G1553" s="125" t="s">
        <v>500</v>
      </c>
      <c r="H1553" s="125" t="s">
        <v>184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  <c r="X1553" s="151">
        <v>4.2</v>
      </c>
      <c r="Y1553" s="150">
        <v>166.46190476190475</v>
      </c>
    </row>
    <row r="1554" spans="1:25">
      <c r="A1554" s="125">
        <v>1556</v>
      </c>
      <c r="B1554" s="125">
        <v>1556</v>
      </c>
      <c r="C1554" s="125" t="s">
        <v>2322</v>
      </c>
      <c r="D1554" s="125" t="s">
        <v>202</v>
      </c>
      <c r="E1554" s="125" t="s">
        <v>202</v>
      </c>
      <c r="F1554" s="125" t="s">
        <v>1706</v>
      </c>
      <c r="G1554" s="125" t="s">
        <v>1707</v>
      </c>
      <c r="H1554" s="125" t="s">
        <v>184</v>
      </c>
      <c r="I1554" s="123">
        <v>38000</v>
      </c>
      <c r="J1554" s="123">
        <v>38000</v>
      </c>
      <c r="K1554" s="125" t="s">
        <v>190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  <c r="X1554" s="151">
        <v>4.2</v>
      </c>
      <c r="Y1554" s="150">
        <v>216.6547619047619</v>
      </c>
    </row>
    <row r="1555" spans="1:25">
      <c r="A1555" s="125">
        <v>1557</v>
      </c>
      <c r="B1555" s="125">
        <v>1557</v>
      </c>
      <c r="C1555" s="125" t="s">
        <v>2323</v>
      </c>
      <c r="D1555" s="125" t="s">
        <v>415</v>
      </c>
      <c r="E1555" s="125" t="s">
        <v>780</v>
      </c>
      <c r="F1555" s="125" t="s">
        <v>471</v>
      </c>
      <c r="G1555" s="125" t="s">
        <v>472</v>
      </c>
      <c r="H1555" s="125" t="s">
        <v>184</v>
      </c>
      <c r="I1555" s="123">
        <v>38000</v>
      </c>
      <c r="J1555" s="123">
        <v>38000</v>
      </c>
      <c r="K1555" s="125" t="s">
        <v>190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  <c r="X1555" s="151">
        <v>4.2</v>
      </c>
      <c r="Y1555" s="150">
        <v>216.6547619047619</v>
      </c>
    </row>
    <row r="1556" spans="1:25">
      <c r="A1556" s="125">
        <v>1558</v>
      </c>
      <c r="B1556" s="125">
        <v>1558</v>
      </c>
      <c r="C1556" s="125" t="s">
        <v>2324</v>
      </c>
      <c r="D1556" s="125" t="s">
        <v>1174</v>
      </c>
      <c r="E1556" s="125" t="s">
        <v>1174</v>
      </c>
      <c r="F1556" s="125" t="s">
        <v>1703</v>
      </c>
      <c r="G1556" s="125" t="s">
        <v>1704</v>
      </c>
      <c r="H1556" s="125" t="s">
        <v>204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  <c r="X1556" s="151">
        <v>4.2</v>
      </c>
      <c r="Y1556" s="150">
        <v>330.2714285714286</v>
      </c>
    </row>
    <row r="1557" spans="1:25">
      <c r="A1557" s="125">
        <v>1559</v>
      </c>
      <c r="B1557" s="125">
        <v>1559</v>
      </c>
      <c r="C1557" s="125" t="s">
        <v>2325</v>
      </c>
      <c r="D1557" s="125" t="s">
        <v>1195</v>
      </c>
      <c r="E1557" s="125" t="s">
        <v>1195</v>
      </c>
      <c r="F1557" s="125" t="s">
        <v>2326</v>
      </c>
      <c r="G1557" s="125" t="s">
        <v>1931</v>
      </c>
      <c r="H1557" s="125" t="s">
        <v>184</v>
      </c>
      <c r="I1557" s="123">
        <v>38000</v>
      </c>
      <c r="J1557" s="123">
        <v>38000</v>
      </c>
      <c r="K1557" s="125" t="s">
        <v>2327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  <c r="X1557" s="151">
        <v>4.2</v>
      </c>
      <c r="Y1557" s="150">
        <v>500.37380952380948</v>
      </c>
    </row>
    <row r="1558" spans="1:25">
      <c r="A1558" s="125">
        <v>1560</v>
      </c>
      <c r="B1558" s="125">
        <v>1560</v>
      </c>
      <c r="C1558" s="125" t="s">
        <v>2328</v>
      </c>
      <c r="D1558" s="125" t="s">
        <v>1816</v>
      </c>
      <c r="E1558" s="125" t="s">
        <v>1816</v>
      </c>
      <c r="F1558" s="125" t="s">
        <v>1835</v>
      </c>
      <c r="G1558" s="125" t="s">
        <v>1836</v>
      </c>
      <c r="H1558" s="125" t="s">
        <v>204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  <c r="X1558" s="151">
        <v>4.2</v>
      </c>
      <c r="Y1558" s="150">
        <v>199.92380952380952</v>
      </c>
    </row>
    <row r="1559" spans="1:25">
      <c r="A1559" s="125">
        <v>1561</v>
      </c>
      <c r="B1559" s="125">
        <v>1561</v>
      </c>
      <c r="C1559" s="125" t="s">
        <v>2329</v>
      </c>
      <c r="D1559" s="125" t="s">
        <v>239</v>
      </c>
      <c r="E1559" s="125" t="s">
        <v>239</v>
      </c>
      <c r="F1559" s="125" t="s">
        <v>600</v>
      </c>
      <c r="G1559" s="125" t="s">
        <v>601</v>
      </c>
      <c r="H1559" s="125" t="s">
        <v>184</v>
      </c>
      <c r="I1559" s="123">
        <v>38000</v>
      </c>
      <c r="J1559" s="123">
        <v>38000</v>
      </c>
      <c r="K1559" s="125" t="s">
        <v>190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  <c r="X1559" s="151">
        <v>4.2</v>
      </c>
      <c r="Y1559" s="150">
        <v>437.63571428571424</v>
      </c>
    </row>
    <row r="1560" spans="1:25">
      <c r="A1560" s="125">
        <v>1562</v>
      </c>
      <c r="B1560" s="125">
        <v>1562</v>
      </c>
      <c r="C1560" s="125" t="s">
        <v>2330</v>
      </c>
      <c r="D1560" s="125" t="s">
        <v>351</v>
      </c>
      <c r="E1560" s="125" t="s">
        <v>351</v>
      </c>
      <c r="F1560" s="125" t="s">
        <v>1422</v>
      </c>
      <c r="G1560" s="125" t="s">
        <v>1423</v>
      </c>
      <c r="H1560" s="125" t="s">
        <v>184</v>
      </c>
      <c r="I1560" s="123">
        <v>38000</v>
      </c>
      <c r="J1560" s="123">
        <v>38000</v>
      </c>
      <c r="K1560" s="125" t="s">
        <v>190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  <c r="X1560" s="151">
        <v>4.2</v>
      </c>
      <c r="Y1560" s="150">
        <v>367.91428571428571</v>
      </c>
    </row>
    <row r="1561" spans="1:25">
      <c r="A1561" s="125">
        <v>1563</v>
      </c>
      <c r="B1561" s="125">
        <v>1563</v>
      </c>
      <c r="C1561" s="125" t="s">
        <v>2331</v>
      </c>
      <c r="D1561" s="125" t="s">
        <v>356</v>
      </c>
      <c r="E1561" s="125" t="s">
        <v>356</v>
      </c>
      <c r="F1561" s="125" t="s">
        <v>519</v>
      </c>
      <c r="G1561" s="125" t="s">
        <v>520</v>
      </c>
      <c r="H1561" s="125" t="s">
        <v>184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  <c r="X1561" s="151">
        <v>4.2</v>
      </c>
      <c r="Y1561" s="150">
        <v>183.19285714285712</v>
      </c>
    </row>
    <row r="1562" spans="1:25">
      <c r="A1562" s="125">
        <v>1564</v>
      </c>
      <c r="B1562" s="125">
        <v>1564</v>
      </c>
      <c r="C1562" s="125" t="s">
        <v>2332</v>
      </c>
      <c r="D1562" s="125" t="s">
        <v>187</v>
      </c>
      <c r="E1562" s="125" t="s">
        <v>187</v>
      </c>
      <c r="F1562" s="125" t="s">
        <v>1844</v>
      </c>
      <c r="G1562" s="125" t="s">
        <v>1845</v>
      </c>
      <c r="H1562" s="125" t="s">
        <v>184</v>
      </c>
      <c r="I1562" s="123">
        <v>38000</v>
      </c>
      <c r="J1562" s="123">
        <v>38000</v>
      </c>
      <c r="K1562" s="125" t="s">
        <v>190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  <c r="X1562" s="151">
        <v>4.2</v>
      </c>
      <c r="Y1562" s="150">
        <v>183.19285714285712</v>
      </c>
    </row>
    <row r="1563" spans="1:25">
      <c r="A1563" s="125">
        <v>1565</v>
      </c>
      <c r="B1563" s="125">
        <v>1565</v>
      </c>
      <c r="C1563" s="125" t="s">
        <v>2333</v>
      </c>
      <c r="D1563" s="125" t="s">
        <v>1195</v>
      </c>
      <c r="E1563" s="125" t="s">
        <v>1195</v>
      </c>
      <c r="F1563" s="125" t="s">
        <v>1196</v>
      </c>
      <c r="G1563" s="125" t="s">
        <v>1197</v>
      </c>
      <c r="H1563" s="125" t="s">
        <v>184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  <c r="X1563" s="151">
        <v>4.2</v>
      </c>
      <c r="Y1563" s="150">
        <v>317.72380952380951</v>
      </c>
    </row>
    <row r="1564" spans="1:25">
      <c r="A1564" s="125">
        <v>1566</v>
      </c>
      <c r="B1564" s="125">
        <v>1566</v>
      </c>
      <c r="C1564" s="125" t="s">
        <v>2334</v>
      </c>
      <c r="D1564" s="125" t="s">
        <v>254</v>
      </c>
      <c r="E1564" s="125" t="s">
        <v>254</v>
      </c>
      <c r="F1564" s="125" t="s">
        <v>2070</v>
      </c>
      <c r="G1564" s="125" t="s">
        <v>2071</v>
      </c>
      <c r="H1564" s="125" t="s">
        <v>184</v>
      </c>
      <c r="I1564" s="123">
        <v>38000</v>
      </c>
      <c r="J1564" s="123">
        <v>38000</v>
      </c>
      <c r="K1564" s="125" t="s">
        <v>190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  <c r="X1564" s="151">
        <v>4.2</v>
      </c>
      <c r="Y1564" s="150">
        <v>183.19285714285712</v>
      </c>
    </row>
    <row r="1565" spans="1:25">
      <c r="A1565" s="125">
        <v>1567</v>
      </c>
      <c r="B1565" s="125">
        <v>1567</v>
      </c>
      <c r="C1565" s="125" t="s">
        <v>2335</v>
      </c>
      <c r="D1565" s="125" t="s">
        <v>254</v>
      </c>
      <c r="E1565" s="125" t="s">
        <v>254</v>
      </c>
      <c r="F1565" s="125" t="s">
        <v>2070</v>
      </c>
      <c r="G1565" s="125" t="s">
        <v>2071</v>
      </c>
      <c r="H1565" s="125" t="s">
        <v>184</v>
      </c>
      <c r="I1565" s="123">
        <v>38000</v>
      </c>
      <c r="J1565" s="123">
        <v>38000</v>
      </c>
      <c r="K1565" s="125" t="s">
        <v>190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  <c r="X1565" s="151">
        <v>4.2</v>
      </c>
      <c r="Y1565" s="150">
        <v>149.73095238095235</v>
      </c>
    </row>
    <row r="1566" spans="1:25">
      <c r="A1566" s="125">
        <v>1568</v>
      </c>
      <c r="B1566" s="125">
        <v>1568</v>
      </c>
      <c r="C1566" s="125" t="s">
        <v>2336</v>
      </c>
      <c r="D1566" s="125" t="s">
        <v>541</v>
      </c>
      <c r="E1566" s="125" t="s">
        <v>541</v>
      </c>
      <c r="F1566" s="125" t="s">
        <v>2337</v>
      </c>
      <c r="G1566" s="125" t="s">
        <v>2338</v>
      </c>
      <c r="H1566" s="125" t="s">
        <v>204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  <c r="X1566" s="151">
        <v>4.2</v>
      </c>
      <c r="Y1566" s="150">
        <v>166.46190476190475</v>
      </c>
    </row>
    <row r="1567" spans="1:25">
      <c r="A1567" s="125">
        <v>1569</v>
      </c>
      <c r="B1567" s="125">
        <v>1569</v>
      </c>
      <c r="C1567" s="125" t="s">
        <v>2339</v>
      </c>
      <c r="D1567" s="125" t="s">
        <v>857</v>
      </c>
      <c r="E1567" s="125" t="s">
        <v>857</v>
      </c>
      <c r="F1567" s="125" t="s">
        <v>2340</v>
      </c>
      <c r="G1567" s="125" t="s">
        <v>2341</v>
      </c>
      <c r="H1567" s="125" t="s">
        <v>184</v>
      </c>
      <c r="I1567" s="123">
        <v>38000</v>
      </c>
      <c r="J1567" s="123">
        <v>38000</v>
      </c>
      <c r="K1567" s="125" t="s">
        <v>190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  <c r="X1567" s="151">
        <v>4.2</v>
      </c>
      <c r="Y1567" s="150">
        <v>450.18333333333334</v>
      </c>
    </row>
    <row r="1568" spans="1:25">
      <c r="A1568" s="125">
        <v>1570</v>
      </c>
      <c r="B1568" s="125">
        <v>1570</v>
      </c>
      <c r="C1568" s="125" t="s">
        <v>2342</v>
      </c>
      <c r="D1568" s="125" t="s">
        <v>1195</v>
      </c>
      <c r="E1568" s="125" t="s">
        <v>1195</v>
      </c>
      <c r="F1568" s="125" t="s">
        <v>2125</v>
      </c>
      <c r="G1568" s="125" t="s">
        <v>2126</v>
      </c>
      <c r="H1568" s="125" t="s">
        <v>184</v>
      </c>
      <c r="I1568" s="123">
        <v>38000</v>
      </c>
      <c r="J1568" s="123">
        <v>38000</v>
      </c>
      <c r="K1568" s="125" t="s">
        <v>190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  <c r="X1568" s="151">
        <v>4.2</v>
      </c>
      <c r="Y1568" s="150">
        <v>133</v>
      </c>
    </row>
    <row r="1569" spans="1:25">
      <c r="A1569" s="125">
        <v>1571</v>
      </c>
      <c r="B1569" s="125">
        <v>1571</v>
      </c>
      <c r="C1569" s="125" t="s">
        <v>2343</v>
      </c>
      <c r="D1569" s="125" t="s">
        <v>192</v>
      </c>
      <c r="E1569" s="125" t="s">
        <v>192</v>
      </c>
      <c r="F1569" s="125" t="s">
        <v>805</v>
      </c>
      <c r="G1569" s="125" t="s">
        <v>806</v>
      </c>
      <c r="H1569" s="125" t="s">
        <v>204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  <c r="X1569" s="151">
        <v>4.2</v>
      </c>
      <c r="Y1569" s="150">
        <v>330.2714285714286</v>
      </c>
    </row>
    <row r="1570" spans="1:25">
      <c r="A1570" s="125">
        <v>1572</v>
      </c>
      <c r="B1570" s="125">
        <v>1572</v>
      </c>
      <c r="C1570" s="125" t="s">
        <v>2344</v>
      </c>
      <c r="D1570" s="125" t="s">
        <v>192</v>
      </c>
      <c r="E1570" s="125" t="s">
        <v>192</v>
      </c>
      <c r="F1570" s="125" t="s">
        <v>864</v>
      </c>
      <c r="G1570" s="125" t="s">
        <v>865</v>
      </c>
      <c r="H1570" s="125" t="s">
        <v>184</v>
      </c>
      <c r="I1570" s="123">
        <v>38000</v>
      </c>
      <c r="J1570" s="123">
        <v>38000</v>
      </c>
      <c r="K1570" s="125" t="s">
        <v>190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  <c r="X1570" s="151">
        <v>16.8</v>
      </c>
      <c r="Y1570" s="150">
        <v>111.65416666666665</v>
      </c>
    </row>
    <row r="1571" spans="1:25">
      <c r="A1571" s="125">
        <v>1573</v>
      </c>
      <c r="B1571" s="125">
        <v>1573</v>
      </c>
      <c r="C1571" s="125" t="s">
        <v>2345</v>
      </c>
      <c r="D1571" s="125" t="s">
        <v>192</v>
      </c>
      <c r="E1571" s="125" t="s">
        <v>192</v>
      </c>
      <c r="F1571" s="125" t="s">
        <v>864</v>
      </c>
      <c r="G1571" s="125" t="s">
        <v>865</v>
      </c>
      <c r="H1571" s="125" t="s">
        <v>184</v>
      </c>
      <c r="I1571" s="123">
        <v>38000</v>
      </c>
      <c r="J1571" s="123">
        <v>38000</v>
      </c>
      <c r="K1571" s="125" t="s">
        <v>190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  <c r="X1571" s="151">
        <v>4.2</v>
      </c>
      <c r="Y1571" s="150">
        <v>317.72380952380951</v>
      </c>
    </row>
    <row r="1572" spans="1:25">
      <c r="A1572" s="125">
        <v>1574</v>
      </c>
      <c r="B1572" s="125">
        <v>1574</v>
      </c>
      <c r="C1572" s="125" t="s">
        <v>2346</v>
      </c>
      <c r="D1572" s="125" t="s">
        <v>192</v>
      </c>
      <c r="E1572" s="125" t="s">
        <v>192</v>
      </c>
      <c r="F1572" s="125" t="s">
        <v>440</v>
      </c>
      <c r="G1572" s="125" t="s">
        <v>441</v>
      </c>
      <c r="H1572" s="125" t="s">
        <v>204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  <c r="X1572" s="151">
        <v>4.2</v>
      </c>
      <c r="Y1572" s="150">
        <v>317.72380952380951</v>
      </c>
    </row>
    <row r="1573" spans="1:25">
      <c r="A1573" s="125">
        <v>1575</v>
      </c>
      <c r="B1573" s="125">
        <v>1575</v>
      </c>
      <c r="C1573" s="125" t="s">
        <v>2347</v>
      </c>
      <c r="D1573" s="125" t="s">
        <v>192</v>
      </c>
      <c r="E1573" s="125" t="s">
        <v>192</v>
      </c>
      <c r="F1573" s="125" t="s">
        <v>440</v>
      </c>
      <c r="G1573" s="125" t="s">
        <v>441</v>
      </c>
      <c r="H1573" s="125" t="s">
        <v>204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  <c r="X1573" s="151">
        <v>4.2</v>
      </c>
      <c r="Y1573" s="150">
        <v>425.08809523809521</v>
      </c>
    </row>
    <row r="1574" spans="1:25">
      <c r="A1574" s="125">
        <v>1576</v>
      </c>
      <c r="B1574" s="125">
        <v>1576</v>
      </c>
      <c r="C1574" s="125" t="s">
        <v>2348</v>
      </c>
      <c r="D1574" s="125" t="s">
        <v>192</v>
      </c>
      <c r="E1574" s="125" t="s">
        <v>192</v>
      </c>
      <c r="F1574" s="125" t="s">
        <v>251</v>
      </c>
      <c r="G1574" s="125" t="s">
        <v>252</v>
      </c>
      <c r="H1574" s="125" t="s">
        <v>204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  <c r="X1574" s="151">
        <v>4.2</v>
      </c>
      <c r="Y1574" s="150">
        <v>399.99285714285708</v>
      </c>
    </row>
    <row r="1575" spans="1:25">
      <c r="A1575" s="125">
        <v>1577</v>
      </c>
      <c r="B1575" s="125">
        <v>1577</v>
      </c>
      <c r="C1575" s="125" t="s">
        <v>2349</v>
      </c>
      <c r="D1575" s="125" t="s">
        <v>192</v>
      </c>
      <c r="E1575" s="125" t="s">
        <v>192</v>
      </c>
      <c r="F1575" s="125" t="s">
        <v>251</v>
      </c>
      <c r="G1575" s="125" t="s">
        <v>252</v>
      </c>
      <c r="H1575" s="125" t="s">
        <v>204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  <c r="X1575" s="151">
        <v>21</v>
      </c>
      <c r="Y1575" s="150">
        <v>99.361904761904768</v>
      </c>
    </row>
    <row r="1576" spans="1:25">
      <c r="A1576" s="125">
        <v>1578</v>
      </c>
      <c r="B1576" s="125">
        <v>1578</v>
      </c>
      <c r="C1576" s="125" t="s">
        <v>2350</v>
      </c>
      <c r="D1576" s="125" t="s">
        <v>192</v>
      </c>
      <c r="E1576" s="125" t="s">
        <v>192</v>
      </c>
      <c r="F1576" s="125" t="s">
        <v>1218</v>
      </c>
      <c r="G1576" s="125" t="s">
        <v>1219</v>
      </c>
      <c r="H1576" s="125" t="s">
        <v>204</v>
      </c>
      <c r="I1576" s="123">
        <v>110000</v>
      </c>
      <c r="J1576" s="125" t="s">
        <v>190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  <c r="X1576" s="151">
        <v>12.600000000000001</v>
      </c>
      <c r="Y1576" s="150">
        <v>162.60873015873014</v>
      </c>
    </row>
    <row r="1577" spans="1:25">
      <c r="A1577" s="125">
        <v>1579</v>
      </c>
      <c r="B1577" s="125">
        <v>1579</v>
      </c>
      <c r="C1577" s="125" t="s">
        <v>2351</v>
      </c>
      <c r="D1577" s="125" t="s">
        <v>254</v>
      </c>
      <c r="E1577" s="125" t="s">
        <v>254</v>
      </c>
      <c r="F1577" s="125" t="s">
        <v>255</v>
      </c>
      <c r="G1577" s="125" t="s">
        <v>256</v>
      </c>
      <c r="H1577" s="125" t="s">
        <v>204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  <c r="X1577" s="151">
        <v>8.4</v>
      </c>
      <c r="Y1577" s="150">
        <v>193.72261904761905</v>
      </c>
    </row>
    <row r="1578" spans="1:25">
      <c r="A1578" s="125">
        <v>1580</v>
      </c>
      <c r="B1578" s="125">
        <v>1580</v>
      </c>
      <c r="C1578" s="125" t="s">
        <v>2352</v>
      </c>
      <c r="D1578" s="125" t="s">
        <v>254</v>
      </c>
      <c r="E1578" s="125" t="s">
        <v>254</v>
      </c>
      <c r="F1578" s="125" t="s">
        <v>255</v>
      </c>
      <c r="G1578" s="125" t="s">
        <v>256</v>
      </c>
      <c r="H1578" s="125" t="s">
        <v>204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  <c r="X1578" s="151">
        <v>12.600000000000001</v>
      </c>
      <c r="Y1578" s="150">
        <v>133.33095238095237</v>
      </c>
    </row>
    <row r="1579" spans="1:25">
      <c r="A1579" s="125">
        <v>1581</v>
      </c>
      <c r="B1579" s="125">
        <v>1581</v>
      </c>
      <c r="C1579" s="125" t="s">
        <v>2353</v>
      </c>
      <c r="D1579" s="125" t="s">
        <v>254</v>
      </c>
      <c r="E1579" s="125" t="s">
        <v>254</v>
      </c>
      <c r="F1579" s="125" t="s">
        <v>1228</v>
      </c>
      <c r="G1579" s="125" t="s">
        <v>1229</v>
      </c>
      <c r="H1579" s="125" t="s">
        <v>204</v>
      </c>
      <c r="I1579" s="123">
        <v>110000</v>
      </c>
      <c r="J1579" s="123">
        <v>110000</v>
      </c>
      <c r="K1579" s="125" t="s">
        <v>190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  <c r="X1579" s="151">
        <v>12.600000000000001</v>
      </c>
      <c r="Y1579" s="150">
        <v>150.0611111111111</v>
      </c>
    </row>
    <row r="1580" spans="1:25">
      <c r="A1580" s="125">
        <v>1582</v>
      </c>
      <c r="B1580" s="125">
        <v>1582</v>
      </c>
      <c r="C1580" s="125" t="s">
        <v>2354</v>
      </c>
      <c r="D1580" s="125" t="s">
        <v>254</v>
      </c>
      <c r="E1580" s="125" t="s">
        <v>254</v>
      </c>
      <c r="F1580" s="125" t="s">
        <v>255</v>
      </c>
      <c r="G1580" s="125" t="s">
        <v>256</v>
      </c>
      <c r="H1580" s="125" t="s">
        <v>204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  <c r="X1580" s="151">
        <v>4.2</v>
      </c>
      <c r="Y1580" s="150">
        <v>387.4452380952381</v>
      </c>
    </row>
    <row r="1581" spans="1:25">
      <c r="A1581" s="125">
        <v>1583</v>
      </c>
      <c r="B1581" s="125">
        <v>1583</v>
      </c>
      <c r="C1581" s="125" t="s">
        <v>2355</v>
      </c>
      <c r="D1581" s="125" t="s">
        <v>258</v>
      </c>
      <c r="E1581" s="125" t="s">
        <v>258</v>
      </c>
      <c r="F1581" s="125" t="s">
        <v>259</v>
      </c>
      <c r="G1581" s="125" t="s">
        <v>260</v>
      </c>
      <c r="H1581" s="125" t="s">
        <v>184</v>
      </c>
      <c r="I1581" s="123">
        <v>38000</v>
      </c>
      <c r="J1581" s="123">
        <v>38000</v>
      </c>
      <c r="K1581" s="125" t="s">
        <v>190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  <c r="X1581" s="151">
        <v>21</v>
      </c>
      <c r="Y1581" s="150">
        <v>96.015714285714282</v>
      </c>
    </row>
    <row r="1582" spans="1:25">
      <c r="A1582" s="125">
        <v>1584</v>
      </c>
      <c r="B1582" s="125">
        <v>1584</v>
      </c>
      <c r="C1582" s="125" t="s">
        <v>2356</v>
      </c>
      <c r="D1582" s="125" t="s">
        <v>181</v>
      </c>
      <c r="E1582" s="125" t="s">
        <v>181</v>
      </c>
      <c r="F1582" s="125" t="s">
        <v>262</v>
      </c>
      <c r="G1582" s="125" t="s">
        <v>263</v>
      </c>
      <c r="H1582" s="125" t="s">
        <v>184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  <c r="X1582" s="151">
        <v>4.2</v>
      </c>
      <c r="Y1582" s="150">
        <v>166.46190476190475</v>
      </c>
    </row>
    <row r="1583" spans="1:25">
      <c r="A1583" s="125">
        <v>1585</v>
      </c>
      <c r="B1583" s="125">
        <v>1585</v>
      </c>
      <c r="C1583" s="125" t="s">
        <v>2357</v>
      </c>
      <c r="D1583" s="125" t="s">
        <v>181</v>
      </c>
      <c r="E1583" s="125" t="s">
        <v>181</v>
      </c>
      <c r="F1583" s="125" t="s">
        <v>262</v>
      </c>
      <c r="G1583" s="125" t="s">
        <v>263</v>
      </c>
      <c r="H1583" s="125" t="s">
        <v>184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  <c r="X1583" s="151">
        <v>16.8</v>
      </c>
      <c r="Y1583" s="150">
        <v>75.077380952380949</v>
      </c>
    </row>
    <row r="1584" spans="1:25">
      <c r="A1584" s="125">
        <v>1586</v>
      </c>
      <c r="B1584" s="125">
        <v>1586</v>
      </c>
      <c r="C1584" s="125" t="s">
        <v>2358</v>
      </c>
      <c r="D1584" s="125" t="s">
        <v>181</v>
      </c>
      <c r="E1584" s="125" t="s">
        <v>181</v>
      </c>
      <c r="F1584" s="125" t="s">
        <v>262</v>
      </c>
      <c r="G1584" s="125" t="s">
        <v>263</v>
      </c>
      <c r="H1584" s="125" t="s">
        <v>184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  <c r="X1584" s="151">
        <v>8.4</v>
      </c>
      <c r="Y1584" s="150">
        <v>189.35714285714283</v>
      </c>
    </row>
    <row r="1585" spans="1:25">
      <c r="A1585" s="125">
        <v>1587</v>
      </c>
      <c r="B1585" s="125">
        <v>1587</v>
      </c>
      <c r="C1585" s="125" t="s">
        <v>2359</v>
      </c>
      <c r="D1585" s="125" t="s">
        <v>181</v>
      </c>
      <c r="E1585" s="125" t="s">
        <v>181</v>
      </c>
      <c r="F1585" s="125" t="s">
        <v>262</v>
      </c>
      <c r="G1585" s="125" t="s">
        <v>263</v>
      </c>
      <c r="H1585" s="125" t="s">
        <v>184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  <c r="X1585" s="151">
        <v>4.2</v>
      </c>
      <c r="Y1585" s="150">
        <v>380.46190476190475</v>
      </c>
    </row>
    <row r="1586" spans="1:25">
      <c r="A1586" s="125">
        <v>1588</v>
      </c>
      <c r="B1586" s="125">
        <v>1588</v>
      </c>
      <c r="C1586" s="125" t="s">
        <v>2360</v>
      </c>
      <c r="D1586" s="125" t="s">
        <v>181</v>
      </c>
      <c r="E1586" s="125" t="s">
        <v>181</v>
      </c>
      <c r="F1586" s="125" t="s">
        <v>262</v>
      </c>
      <c r="G1586" s="125" t="s">
        <v>263</v>
      </c>
      <c r="H1586" s="125" t="s">
        <v>184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  <c r="X1586" s="151">
        <v>4.2</v>
      </c>
      <c r="Y1586" s="150">
        <v>342.81904761904764</v>
      </c>
    </row>
    <row r="1587" spans="1:25">
      <c r="A1587" s="125">
        <v>1589</v>
      </c>
      <c r="B1587" s="125">
        <v>1589</v>
      </c>
      <c r="C1587" s="125" t="s">
        <v>2361</v>
      </c>
      <c r="D1587" s="125" t="s">
        <v>181</v>
      </c>
      <c r="E1587" s="125" t="s">
        <v>181</v>
      </c>
      <c r="F1587" s="125" t="s">
        <v>262</v>
      </c>
      <c r="G1587" s="125" t="s">
        <v>263</v>
      </c>
      <c r="H1587" s="125" t="s">
        <v>184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  <c r="X1587" s="151">
        <v>4.2</v>
      </c>
      <c r="Y1587" s="150">
        <v>342.81904761904764</v>
      </c>
    </row>
    <row r="1588" spans="1:25">
      <c r="A1588" s="125">
        <v>1590</v>
      </c>
      <c r="B1588" s="125">
        <v>1590</v>
      </c>
      <c r="C1588" s="125" t="s">
        <v>2362</v>
      </c>
      <c r="D1588" s="125" t="s">
        <v>181</v>
      </c>
      <c r="E1588" s="125" t="s">
        <v>181</v>
      </c>
      <c r="F1588" s="125" t="s">
        <v>262</v>
      </c>
      <c r="G1588" s="125" t="s">
        <v>263</v>
      </c>
      <c r="H1588" s="125" t="s">
        <v>184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  <c r="X1588" s="151">
        <v>4.2</v>
      </c>
      <c r="Y1588" s="150">
        <v>216.6547619047619</v>
      </c>
    </row>
    <row r="1589" spans="1:25">
      <c r="A1589" s="125">
        <v>1591</v>
      </c>
      <c r="B1589" s="125">
        <v>1591</v>
      </c>
      <c r="C1589" s="125" t="s">
        <v>2363</v>
      </c>
      <c r="D1589" s="125" t="s">
        <v>220</v>
      </c>
      <c r="E1589" s="125" t="s">
        <v>220</v>
      </c>
      <c r="F1589" s="125" t="s">
        <v>262</v>
      </c>
      <c r="G1589" s="125" t="s">
        <v>263</v>
      </c>
      <c r="H1589" s="125" t="s">
        <v>184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  <c r="X1589" s="151">
        <v>8.4</v>
      </c>
      <c r="Y1589" s="150">
        <v>164.26190476190479</v>
      </c>
    </row>
    <row r="1590" spans="1:25">
      <c r="A1590" s="125">
        <v>1592</v>
      </c>
      <c r="B1590" s="125">
        <v>1592</v>
      </c>
      <c r="C1590" s="125" t="s">
        <v>2364</v>
      </c>
      <c r="D1590" s="125" t="s">
        <v>220</v>
      </c>
      <c r="E1590" s="125" t="s">
        <v>220</v>
      </c>
      <c r="F1590" s="125" t="s">
        <v>262</v>
      </c>
      <c r="G1590" s="125" t="s">
        <v>263</v>
      </c>
      <c r="H1590" s="125" t="s">
        <v>184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  <c r="X1590" s="151">
        <v>4.2</v>
      </c>
      <c r="Y1590" s="150">
        <v>317.72380952380951</v>
      </c>
    </row>
    <row r="1591" spans="1:25">
      <c r="A1591" s="125">
        <v>1593</v>
      </c>
      <c r="B1591" s="125">
        <v>1593</v>
      </c>
      <c r="C1591" s="125" t="s">
        <v>2365</v>
      </c>
      <c r="D1591" s="125" t="s">
        <v>181</v>
      </c>
      <c r="E1591" s="125" t="s">
        <v>181</v>
      </c>
      <c r="F1591" s="125" t="s">
        <v>230</v>
      </c>
      <c r="G1591" s="125" t="s">
        <v>231</v>
      </c>
      <c r="H1591" s="125" t="s">
        <v>184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  <c r="X1591" s="151">
        <v>12.600000000000001</v>
      </c>
      <c r="Y1591" s="150">
        <v>72.218253968253961</v>
      </c>
    </row>
    <row r="1592" spans="1:25">
      <c r="A1592" s="125">
        <v>1594</v>
      </c>
      <c r="B1592" s="125">
        <v>1594</v>
      </c>
      <c r="C1592" s="125" t="s">
        <v>2366</v>
      </c>
      <c r="D1592" s="125" t="s">
        <v>220</v>
      </c>
      <c r="E1592" s="125" t="s">
        <v>220</v>
      </c>
      <c r="F1592" s="125" t="s">
        <v>230</v>
      </c>
      <c r="G1592" s="125" t="s">
        <v>231</v>
      </c>
      <c r="H1592" s="125" t="s">
        <v>184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  <c r="X1592" s="151">
        <v>4.2</v>
      </c>
      <c r="Y1592" s="150">
        <v>330.2714285714286</v>
      </c>
    </row>
    <row r="1593" spans="1:25">
      <c r="A1593" s="125">
        <v>1595</v>
      </c>
      <c r="B1593" s="125">
        <v>1595</v>
      </c>
      <c r="C1593" s="125" t="s">
        <v>2367</v>
      </c>
      <c r="D1593" s="125" t="s">
        <v>220</v>
      </c>
      <c r="E1593" s="125" t="s">
        <v>220</v>
      </c>
      <c r="F1593" s="125" t="s">
        <v>230</v>
      </c>
      <c r="G1593" s="125" t="s">
        <v>231</v>
      </c>
      <c r="H1593" s="125" t="s">
        <v>184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  <c r="X1593" s="151">
        <v>4.2</v>
      </c>
      <c r="Y1593" s="150">
        <v>367.91428571428571</v>
      </c>
    </row>
    <row r="1594" spans="1:25">
      <c r="A1594" s="125">
        <v>1596</v>
      </c>
      <c r="B1594" s="125">
        <v>1596</v>
      </c>
      <c r="C1594" s="125" t="s">
        <v>2368</v>
      </c>
      <c r="D1594" s="125" t="s">
        <v>220</v>
      </c>
      <c r="E1594" s="125" t="s">
        <v>220</v>
      </c>
      <c r="F1594" s="125" t="s">
        <v>230</v>
      </c>
      <c r="G1594" s="125" t="s">
        <v>231</v>
      </c>
      <c r="H1594" s="125" t="s">
        <v>184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  <c r="X1594" s="151">
        <v>4.2</v>
      </c>
      <c r="Y1594" s="150">
        <v>166.46190476190475</v>
      </c>
    </row>
    <row r="1595" spans="1:25">
      <c r="A1595" s="125">
        <v>1597</v>
      </c>
      <c r="B1595" s="125">
        <v>1597</v>
      </c>
      <c r="C1595" s="125" t="s">
        <v>2369</v>
      </c>
      <c r="D1595" s="125" t="s">
        <v>220</v>
      </c>
      <c r="E1595" s="125" t="s">
        <v>220</v>
      </c>
      <c r="F1595" s="125" t="s">
        <v>230</v>
      </c>
      <c r="G1595" s="125" t="s">
        <v>231</v>
      </c>
      <c r="H1595" s="125" t="s">
        <v>184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  <c r="X1595" s="151">
        <v>4.2</v>
      </c>
      <c r="Y1595" s="150">
        <v>149.73095238095235</v>
      </c>
    </row>
    <row r="1596" spans="1:25">
      <c r="A1596" s="125">
        <v>1598</v>
      </c>
      <c r="B1596" s="125">
        <v>1598</v>
      </c>
      <c r="C1596" s="125" t="s">
        <v>2370</v>
      </c>
      <c r="D1596" s="125" t="s">
        <v>181</v>
      </c>
      <c r="E1596" s="125" t="s">
        <v>181</v>
      </c>
      <c r="F1596" s="125" t="s">
        <v>267</v>
      </c>
      <c r="G1596" s="125" t="s">
        <v>268</v>
      </c>
      <c r="H1596" s="125" t="s">
        <v>184</v>
      </c>
      <c r="I1596" s="123">
        <v>38000</v>
      </c>
      <c r="J1596" s="125" t="s">
        <v>190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  <c r="X1596" s="151">
        <v>4.2</v>
      </c>
      <c r="Y1596" s="150">
        <v>199.92380952380952</v>
      </c>
    </row>
    <row r="1597" spans="1:25">
      <c r="A1597" s="125">
        <v>1599</v>
      </c>
      <c r="B1597" s="125">
        <v>1599</v>
      </c>
      <c r="C1597" s="125" t="s">
        <v>2371</v>
      </c>
      <c r="D1597" s="125" t="s">
        <v>181</v>
      </c>
      <c r="E1597" s="125" t="s">
        <v>181</v>
      </c>
      <c r="F1597" s="125" t="s">
        <v>267</v>
      </c>
      <c r="G1597" s="125" t="s">
        <v>268</v>
      </c>
      <c r="H1597" s="125" t="s">
        <v>184</v>
      </c>
      <c r="I1597" s="123">
        <v>38000</v>
      </c>
      <c r="J1597" s="125" t="s">
        <v>190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  <c r="X1597" s="151">
        <v>4.2</v>
      </c>
      <c r="Y1597" s="150">
        <v>330.2714285714286</v>
      </c>
    </row>
    <row r="1598" spans="1:25">
      <c r="A1598" s="125">
        <v>1600</v>
      </c>
      <c r="B1598" s="125">
        <v>1600</v>
      </c>
      <c r="C1598" s="125" t="s">
        <v>2372</v>
      </c>
      <c r="D1598" s="125" t="s">
        <v>181</v>
      </c>
      <c r="E1598" s="125" t="s">
        <v>181</v>
      </c>
      <c r="F1598" s="125" t="s">
        <v>267</v>
      </c>
      <c r="G1598" s="125" t="s">
        <v>268</v>
      </c>
      <c r="H1598" s="125" t="s">
        <v>184</v>
      </c>
      <c r="I1598" s="123">
        <v>38000</v>
      </c>
      <c r="J1598" s="125" t="s">
        <v>190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  <c r="X1598" s="151">
        <v>21</v>
      </c>
      <c r="Y1598" s="150">
        <v>63.408095238095235</v>
      </c>
    </row>
    <row r="1599" spans="1:25">
      <c r="A1599" s="125">
        <v>1601</v>
      </c>
      <c r="B1599" s="125">
        <v>1601</v>
      </c>
      <c r="C1599" s="125" t="s">
        <v>2373</v>
      </c>
      <c r="D1599" s="125" t="s">
        <v>181</v>
      </c>
      <c r="E1599" s="125" t="s">
        <v>181</v>
      </c>
      <c r="F1599" s="125" t="s">
        <v>270</v>
      </c>
      <c r="G1599" s="125" t="s">
        <v>271</v>
      </c>
      <c r="H1599" s="125" t="s">
        <v>184</v>
      </c>
      <c r="I1599" s="123">
        <v>38000</v>
      </c>
      <c r="J1599" s="123">
        <v>38000</v>
      </c>
      <c r="K1599" s="125" t="s">
        <v>190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  <c r="X1599" s="151">
        <v>8.4</v>
      </c>
      <c r="Y1599" s="150">
        <v>227</v>
      </c>
    </row>
    <row r="1600" spans="1:25">
      <c r="A1600" s="125">
        <v>1602</v>
      </c>
      <c r="B1600" s="125">
        <v>1602</v>
      </c>
      <c r="C1600" s="125" t="s">
        <v>2374</v>
      </c>
      <c r="D1600" s="125" t="s">
        <v>181</v>
      </c>
      <c r="E1600" s="125" t="s">
        <v>181</v>
      </c>
      <c r="F1600" s="125" t="s">
        <v>274</v>
      </c>
      <c r="G1600" s="125" t="s">
        <v>275</v>
      </c>
      <c r="H1600" s="125" t="s">
        <v>184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  <c r="X1600" s="151">
        <v>16.8</v>
      </c>
      <c r="Y1600" s="150">
        <v>87.625595238095244</v>
      </c>
    </row>
    <row r="1601" spans="1:25">
      <c r="A1601" s="125">
        <v>1603</v>
      </c>
      <c r="B1601" s="125">
        <v>1603</v>
      </c>
      <c r="C1601" s="125" t="s">
        <v>2375</v>
      </c>
      <c r="D1601" s="125" t="s">
        <v>181</v>
      </c>
      <c r="E1601" s="125" t="s">
        <v>181</v>
      </c>
      <c r="F1601" s="125" t="s">
        <v>274</v>
      </c>
      <c r="G1601" s="125" t="s">
        <v>275</v>
      </c>
      <c r="H1601" s="125" t="s">
        <v>184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  <c r="X1601" s="151">
        <v>4.2</v>
      </c>
      <c r="Y1601" s="150">
        <v>430.65238095238095</v>
      </c>
    </row>
    <row r="1602" spans="1:25">
      <c r="A1602" s="125">
        <v>1604</v>
      </c>
      <c r="B1602" s="125">
        <v>1604</v>
      </c>
      <c r="C1602" s="125" t="s">
        <v>2376</v>
      </c>
      <c r="D1602" s="125" t="s">
        <v>181</v>
      </c>
      <c r="E1602" s="125" t="s">
        <v>181</v>
      </c>
      <c r="F1602" s="125" t="s">
        <v>277</v>
      </c>
      <c r="G1602" s="125" t="s">
        <v>278</v>
      </c>
      <c r="H1602" s="125" t="s">
        <v>184</v>
      </c>
      <c r="I1602" s="123">
        <v>38000</v>
      </c>
      <c r="J1602" s="123">
        <v>38000</v>
      </c>
      <c r="K1602" s="125" t="s">
        <v>190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  <c r="X1602" s="151">
        <v>4.2</v>
      </c>
      <c r="Y1602" s="150">
        <v>430.65238095238095</v>
      </c>
    </row>
    <row r="1603" spans="1:25">
      <c r="A1603" s="125">
        <v>1605</v>
      </c>
      <c r="B1603" s="125">
        <v>1605</v>
      </c>
      <c r="C1603" s="125" t="s">
        <v>2377</v>
      </c>
      <c r="D1603" s="125" t="s">
        <v>181</v>
      </c>
      <c r="E1603" s="125" t="s">
        <v>181</v>
      </c>
      <c r="F1603" s="125" t="s">
        <v>270</v>
      </c>
      <c r="G1603" s="125" t="s">
        <v>271</v>
      </c>
      <c r="H1603" s="125" t="s">
        <v>184</v>
      </c>
      <c r="I1603" s="123">
        <v>38000</v>
      </c>
      <c r="J1603" s="123">
        <v>38000</v>
      </c>
      <c r="K1603" s="125" t="s">
        <v>190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  <c r="X1603" s="151">
        <v>4.2</v>
      </c>
      <c r="Y1603" s="150">
        <v>355.36666666666662</v>
      </c>
    </row>
    <row r="1604" spans="1:25">
      <c r="A1604" s="125">
        <v>1606</v>
      </c>
      <c r="B1604" s="125">
        <v>1606</v>
      </c>
      <c r="C1604" s="125" t="s">
        <v>2378</v>
      </c>
      <c r="D1604" s="125" t="s">
        <v>181</v>
      </c>
      <c r="E1604" s="125" t="s">
        <v>181</v>
      </c>
      <c r="F1604" s="125" t="s">
        <v>270</v>
      </c>
      <c r="G1604" s="125" t="s">
        <v>271</v>
      </c>
      <c r="H1604" s="125" t="s">
        <v>184</v>
      </c>
      <c r="I1604" s="123">
        <v>38000</v>
      </c>
      <c r="J1604" s="123">
        <v>38000</v>
      </c>
      <c r="K1604" s="125" t="s">
        <v>190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  <c r="X1604" s="151">
        <v>4.2</v>
      </c>
      <c r="Y1604" s="150">
        <v>380.46190476190475</v>
      </c>
    </row>
    <row r="1605" spans="1:25">
      <c r="A1605" s="125">
        <v>1607</v>
      </c>
      <c r="B1605" s="125">
        <v>1607</v>
      </c>
      <c r="C1605" s="125" t="s">
        <v>2379</v>
      </c>
      <c r="D1605" s="125" t="s">
        <v>181</v>
      </c>
      <c r="E1605" s="125" t="s">
        <v>181</v>
      </c>
      <c r="F1605" s="125" t="s">
        <v>270</v>
      </c>
      <c r="G1605" s="125" t="s">
        <v>271</v>
      </c>
      <c r="H1605" s="125" t="s">
        <v>184</v>
      </c>
      <c r="I1605" s="123">
        <v>38000</v>
      </c>
      <c r="J1605" s="123">
        <v>38000</v>
      </c>
      <c r="K1605" s="125" t="s">
        <v>190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  <c r="X1605" s="151">
        <v>4.2</v>
      </c>
      <c r="Y1605" s="150">
        <v>380.46190476190475</v>
      </c>
    </row>
    <row r="1606" spans="1:25">
      <c r="A1606" s="125">
        <v>1608</v>
      </c>
      <c r="B1606" s="125">
        <v>1608</v>
      </c>
      <c r="C1606" s="125" t="s">
        <v>2380</v>
      </c>
      <c r="D1606" s="125" t="s">
        <v>181</v>
      </c>
      <c r="E1606" s="125" t="s">
        <v>181</v>
      </c>
      <c r="F1606" s="125" t="s">
        <v>270</v>
      </c>
      <c r="G1606" s="125" t="s">
        <v>271</v>
      </c>
      <c r="H1606" s="125" t="s">
        <v>184</v>
      </c>
      <c r="I1606" s="123">
        <v>38000</v>
      </c>
      <c r="J1606" s="123">
        <v>38000</v>
      </c>
      <c r="K1606" s="125" t="s">
        <v>190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  <c r="X1606" s="151">
        <v>8.4</v>
      </c>
      <c r="Y1606" s="150">
        <v>195.63095238095238</v>
      </c>
    </row>
    <row r="1607" spans="1:25">
      <c r="A1607" s="125">
        <v>1609</v>
      </c>
      <c r="B1607" s="125">
        <v>1609</v>
      </c>
      <c r="C1607" s="125" t="s">
        <v>2381</v>
      </c>
      <c r="D1607" s="125" t="s">
        <v>181</v>
      </c>
      <c r="E1607" s="125" t="s">
        <v>181</v>
      </c>
      <c r="F1607" s="125" t="s">
        <v>270</v>
      </c>
      <c r="G1607" s="125" t="s">
        <v>271</v>
      </c>
      <c r="H1607" s="125" t="s">
        <v>184</v>
      </c>
      <c r="I1607" s="123">
        <v>38000</v>
      </c>
      <c r="J1607" s="123">
        <v>38000</v>
      </c>
      <c r="K1607" s="125" t="s">
        <v>190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  <c r="X1607" s="151">
        <v>12.600000000000001</v>
      </c>
      <c r="Y1607" s="150">
        <v>116.63095238095237</v>
      </c>
    </row>
    <row r="1608" spans="1:25">
      <c r="A1608" s="125">
        <v>1610</v>
      </c>
      <c r="B1608" s="125">
        <v>1610</v>
      </c>
      <c r="C1608" s="125" t="s">
        <v>2382</v>
      </c>
      <c r="D1608" s="125" t="s">
        <v>181</v>
      </c>
      <c r="E1608" s="125" t="s">
        <v>181</v>
      </c>
      <c r="F1608" s="125" t="s">
        <v>270</v>
      </c>
      <c r="G1608" s="125" t="s">
        <v>271</v>
      </c>
      <c r="H1608" s="125" t="s">
        <v>184</v>
      </c>
      <c r="I1608" s="123">
        <v>38000</v>
      </c>
      <c r="J1608" s="123">
        <v>38000</v>
      </c>
      <c r="K1608" s="125" t="s">
        <v>190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  <c r="X1608" s="151">
        <v>4.2</v>
      </c>
      <c r="Y1608" s="150">
        <v>367.91428571428571</v>
      </c>
    </row>
    <row r="1609" spans="1:25">
      <c r="A1609" s="125">
        <v>1611</v>
      </c>
      <c r="B1609" s="125">
        <v>1611</v>
      </c>
      <c r="C1609" s="125" t="s">
        <v>2383</v>
      </c>
      <c r="D1609" s="125" t="s">
        <v>181</v>
      </c>
      <c r="E1609" s="125" t="s">
        <v>181</v>
      </c>
      <c r="F1609" s="125" t="s">
        <v>270</v>
      </c>
      <c r="G1609" s="125" t="s">
        <v>271</v>
      </c>
      <c r="H1609" s="125" t="s">
        <v>184</v>
      </c>
      <c r="I1609" s="123">
        <v>38000</v>
      </c>
      <c r="J1609" s="123">
        <v>38000</v>
      </c>
      <c r="K1609" s="125" t="s">
        <v>190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  <c r="X1609" s="151">
        <v>4.2</v>
      </c>
      <c r="Y1609" s="150">
        <v>330.2714285714286</v>
      </c>
    </row>
    <row r="1610" spans="1:25">
      <c r="A1610" s="125">
        <v>1612</v>
      </c>
      <c r="B1610" s="125">
        <v>1612</v>
      </c>
      <c r="C1610" s="125" t="s">
        <v>2384</v>
      </c>
      <c r="D1610" s="125" t="s">
        <v>181</v>
      </c>
      <c r="E1610" s="125" t="s">
        <v>181</v>
      </c>
      <c r="F1610" s="125" t="s">
        <v>270</v>
      </c>
      <c r="G1610" s="125" t="s">
        <v>271</v>
      </c>
      <c r="H1610" s="125" t="s">
        <v>184</v>
      </c>
      <c r="I1610" s="123">
        <v>38000</v>
      </c>
      <c r="J1610" s="123">
        <v>38000</v>
      </c>
      <c r="K1610" s="125" t="s">
        <v>190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  <c r="X1610" s="151">
        <v>4.2</v>
      </c>
      <c r="Y1610" s="150">
        <v>367.91428571428571</v>
      </c>
    </row>
    <row r="1611" spans="1:25">
      <c r="A1611" s="125">
        <v>1613</v>
      </c>
      <c r="B1611" s="125">
        <v>1613</v>
      </c>
      <c r="C1611" s="125" t="s">
        <v>2385</v>
      </c>
      <c r="D1611" s="125" t="s">
        <v>181</v>
      </c>
      <c r="E1611" s="125" t="s">
        <v>181</v>
      </c>
      <c r="F1611" s="125" t="s">
        <v>267</v>
      </c>
      <c r="G1611" s="125" t="s">
        <v>268</v>
      </c>
      <c r="H1611" s="125" t="s">
        <v>184</v>
      </c>
      <c r="I1611" s="123">
        <v>38000</v>
      </c>
      <c r="J1611" s="125" t="s">
        <v>190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  <c r="X1611" s="151">
        <v>8.4</v>
      </c>
      <c r="Y1611" s="150">
        <v>214.45238095238096</v>
      </c>
    </row>
    <row r="1612" spans="1:25">
      <c r="A1612" s="125">
        <v>1614</v>
      </c>
      <c r="B1612" s="125">
        <v>1614</v>
      </c>
      <c r="C1612" s="125" t="s">
        <v>2386</v>
      </c>
      <c r="D1612" s="125" t="s">
        <v>181</v>
      </c>
      <c r="E1612" s="125" t="s">
        <v>181</v>
      </c>
      <c r="F1612" s="125" t="s">
        <v>267</v>
      </c>
      <c r="G1612" s="125" t="s">
        <v>268</v>
      </c>
      <c r="H1612" s="125" t="s">
        <v>184</v>
      </c>
      <c r="I1612" s="123">
        <v>38000</v>
      </c>
      <c r="J1612" s="125" t="s">
        <v>190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  <c r="X1612" s="151">
        <v>8.4</v>
      </c>
      <c r="Y1612" s="150">
        <v>220.72619047619045</v>
      </c>
    </row>
    <row r="1613" spans="1:25">
      <c r="A1613" s="125">
        <v>1615</v>
      </c>
      <c r="B1613" s="125">
        <v>1615</v>
      </c>
      <c r="C1613" s="125" t="s">
        <v>2387</v>
      </c>
      <c r="D1613" s="125" t="s">
        <v>181</v>
      </c>
      <c r="E1613" s="125" t="s">
        <v>181</v>
      </c>
      <c r="F1613" s="125" t="s">
        <v>270</v>
      </c>
      <c r="G1613" s="125" t="s">
        <v>271</v>
      </c>
      <c r="H1613" s="125" t="s">
        <v>184</v>
      </c>
      <c r="I1613" s="123">
        <v>38000</v>
      </c>
      <c r="J1613" s="123">
        <v>38000</v>
      </c>
      <c r="K1613" s="125" t="s">
        <v>190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  <c r="X1613" s="151">
        <v>4.2</v>
      </c>
      <c r="Y1613" s="150">
        <v>430.65238095238095</v>
      </c>
    </row>
    <row r="1614" spans="1:25">
      <c r="A1614" s="125">
        <v>1616</v>
      </c>
      <c r="B1614" s="125">
        <v>1616</v>
      </c>
      <c r="C1614" s="125" t="s">
        <v>2388</v>
      </c>
      <c r="D1614" s="125" t="s">
        <v>181</v>
      </c>
      <c r="E1614" s="125" t="s">
        <v>181</v>
      </c>
      <c r="F1614" s="125" t="s">
        <v>267</v>
      </c>
      <c r="G1614" s="125" t="s">
        <v>268</v>
      </c>
      <c r="H1614" s="125" t="s">
        <v>184</v>
      </c>
      <c r="I1614" s="123">
        <v>38000</v>
      </c>
      <c r="J1614" s="125" t="s">
        <v>190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  <c r="X1614" s="151">
        <v>4.2</v>
      </c>
      <c r="Y1614" s="150">
        <v>418.10476190476186</v>
      </c>
    </row>
    <row r="1615" spans="1:25">
      <c r="A1615" s="125">
        <v>1617</v>
      </c>
      <c r="B1615" s="125">
        <v>1617</v>
      </c>
      <c r="C1615" s="125" t="s">
        <v>2389</v>
      </c>
      <c r="D1615" s="125" t="s">
        <v>181</v>
      </c>
      <c r="E1615" s="125" t="s">
        <v>181</v>
      </c>
      <c r="F1615" s="125" t="s">
        <v>267</v>
      </c>
      <c r="G1615" s="125" t="s">
        <v>268</v>
      </c>
      <c r="H1615" s="125" t="s">
        <v>184</v>
      </c>
      <c r="I1615" s="123">
        <v>38000</v>
      </c>
      <c r="J1615" s="125" t="s">
        <v>190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  <c r="X1615" s="151">
        <v>8.4</v>
      </c>
      <c r="Y1615" s="150">
        <v>208.17857142857142</v>
      </c>
    </row>
    <row r="1616" spans="1:25">
      <c r="A1616" s="125">
        <v>1618</v>
      </c>
      <c r="B1616" s="125">
        <v>1618</v>
      </c>
      <c r="C1616" s="125" t="s">
        <v>2390</v>
      </c>
      <c r="D1616" s="125" t="s">
        <v>181</v>
      </c>
      <c r="E1616" s="125" t="s">
        <v>181</v>
      </c>
      <c r="F1616" s="125" t="s">
        <v>267</v>
      </c>
      <c r="G1616" s="125" t="s">
        <v>268</v>
      </c>
      <c r="H1616" s="125" t="s">
        <v>184</v>
      </c>
      <c r="I1616" s="123">
        <v>38000</v>
      </c>
      <c r="J1616" s="125" t="s">
        <v>190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  <c r="X1616" s="151">
        <v>37.800000000000004</v>
      </c>
      <c r="Y1616" s="150">
        <v>47.464814814814808</v>
      </c>
    </row>
    <row r="1617" spans="1:25">
      <c r="A1617" s="125">
        <v>1619</v>
      </c>
      <c r="B1617" s="125">
        <v>1619</v>
      </c>
      <c r="C1617" s="125" t="s">
        <v>2391</v>
      </c>
      <c r="D1617" s="125" t="s">
        <v>181</v>
      </c>
      <c r="E1617" s="125" t="s">
        <v>181</v>
      </c>
      <c r="F1617" s="125" t="s">
        <v>267</v>
      </c>
      <c r="G1617" s="125" t="s">
        <v>268</v>
      </c>
      <c r="H1617" s="125" t="s">
        <v>184</v>
      </c>
      <c r="I1617" s="123">
        <v>38000</v>
      </c>
      <c r="J1617" s="125" t="s">
        <v>190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  <c r="X1617" s="151">
        <v>8.4</v>
      </c>
      <c r="Y1617" s="150">
        <v>189.35714285714283</v>
      </c>
    </row>
    <row r="1618" spans="1:25">
      <c r="A1618" s="125">
        <v>1620</v>
      </c>
      <c r="B1618" s="125">
        <v>1620</v>
      </c>
      <c r="C1618" s="125" t="s">
        <v>2392</v>
      </c>
      <c r="D1618" s="125" t="s">
        <v>181</v>
      </c>
      <c r="E1618" s="125" t="s">
        <v>181</v>
      </c>
      <c r="F1618" s="125" t="s">
        <v>274</v>
      </c>
      <c r="G1618" s="125" t="s">
        <v>275</v>
      </c>
      <c r="H1618" s="125" t="s">
        <v>184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  <c r="X1618" s="151">
        <v>4.2</v>
      </c>
      <c r="Y1618" s="150">
        <v>380.46190476190475</v>
      </c>
    </row>
    <row r="1619" spans="1:25">
      <c r="A1619" s="125">
        <v>1621</v>
      </c>
      <c r="B1619" s="125">
        <v>1621</v>
      </c>
      <c r="C1619" s="125" t="s">
        <v>2393</v>
      </c>
      <c r="D1619" s="125" t="s">
        <v>181</v>
      </c>
      <c r="E1619" s="125" t="s">
        <v>181</v>
      </c>
      <c r="F1619" s="125" t="s">
        <v>1274</v>
      </c>
      <c r="G1619" s="125" t="s">
        <v>1275</v>
      </c>
      <c r="H1619" s="125" t="s">
        <v>204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  <c r="X1619" s="151">
        <v>4.2</v>
      </c>
      <c r="Y1619" s="150">
        <v>405.55714285714282</v>
      </c>
    </row>
    <row r="1620" spans="1:25">
      <c r="A1620" s="125">
        <v>1622</v>
      </c>
      <c r="B1620" s="125">
        <v>1622</v>
      </c>
      <c r="C1620" s="125" t="s">
        <v>2394</v>
      </c>
      <c r="D1620" s="125" t="s">
        <v>181</v>
      </c>
      <c r="E1620" s="125" t="s">
        <v>181</v>
      </c>
      <c r="F1620" s="125" t="s">
        <v>267</v>
      </c>
      <c r="G1620" s="125" t="s">
        <v>268</v>
      </c>
      <c r="H1620" s="125" t="s">
        <v>184</v>
      </c>
      <c r="I1620" s="123">
        <v>38000</v>
      </c>
      <c r="J1620" s="125" t="s">
        <v>190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  <c r="X1620" s="151">
        <v>12.600000000000001</v>
      </c>
      <c r="Y1620" s="150">
        <v>175.15634920634918</v>
      </c>
    </row>
    <row r="1621" spans="1:25">
      <c r="A1621" s="125">
        <v>1623</v>
      </c>
      <c r="B1621" s="125">
        <v>1623</v>
      </c>
      <c r="C1621" s="125" t="s">
        <v>2395</v>
      </c>
      <c r="D1621" s="125" t="s">
        <v>181</v>
      </c>
      <c r="E1621" s="125" t="s">
        <v>181</v>
      </c>
      <c r="F1621" s="125" t="s">
        <v>267</v>
      </c>
      <c r="G1621" s="125" t="s">
        <v>268</v>
      </c>
      <c r="H1621" s="125" t="s">
        <v>184</v>
      </c>
      <c r="I1621" s="123">
        <v>38000</v>
      </c>
      <c r="J1621" s="125" t="s">
        <v>190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  <c r="X1621" s="151">
        <v>4.2</v>
      </c>
      <c r="Y1621" s="150">
        <v>380.46190476190475</v>
      </c>
    </row>
    <row r="1622" spans="1:25">
      <c r="A1622" s="125">
        <v>1624</v>
      </c>
      <c r="B1622" s="125">
        <v>1624</v>
      </c>
      <c r="C1622" s="125" t="s">
        <v>2396</v>
      </c>
      <c r="D1622" s="125" t="s">
        <v>181</v>
      </c>
      <c r="E1622" s="125" t="s">
        <v>181</v>
      </c>
      <c r="F1622" s="125" t="s">
        <v>267</v>
      </c>
      <c r="G1622" s="125" t="s">
        <v>268</v>
      </c>
      <c r="H1622" s="125" t="s">
        <v>184</v>
      </c>
      <c r="I1622" s="123">
        <v>38000</v>
      </c>
      <c r="J1622" s="125" t="s">
        <v>190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  <c r="X1622" s="151">
        <v>42</v>
      </c>
      <c r="Y1622" s="150">
        <v>42.718333333333341</v>
      </c>
    </row>
    <row r="1623" spans="1:25">
      <c r="A1623" s="125">
        <v>1625</v>
      </c>
      <c r="B1623" s="125">
        <v>1625</v>
      </c>
      <c r="C1623" s="125" t="s">
        <v>2397</v>
      </c>
      <c r="D1623" s="125" t="s">
        <v>181</v>
      </c>
      <c r="E1623" s="125" t="s">
        <v>181</v>
      </c>
      <c r="F1623" s="125" t="s">
        <v>267</v>
      </c>
      <c r="G1623" s="125" t="s">
        <v>268</v>
      </c>
      <c r="H1623" s="125" t="s">
        <v>184</v>
      </c>
      <c r="I1623" s="123">
        <v>38000</v>
      </c>
      <c r="J1623" s="125" t="s">
        <v>190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  <c r="X1623" s="151">
        <v>4.2</v>
      </c>
      <c r="Y1623" s="150">
        <v>342.81904761904764</v>
      </c>
    </row>
    <row r="1624" spans="1:25">
      <c r="A1624" s="125">
        <v>1626</v>
      </c>
      <c r="B1624" s="125">
        <v>1626</v>
      </c>
      <c r="C1624" s="125" t="s">
        <v>2398</v>
      </c>
      <c r="D1624" s="125" t="s">
        <v>181</v>
      </c>
      <c r="E1624" s="125" t="s">
        <v>181</v>
      </c>
      <c r="F1624" s="125" t="s">
        <v>267</v>
      </c>
      <c r="G1624" s="125" t="s">
        <v>268</v>
      </c>
      <c r="H1624" s="125" t="s">
        <v>184</v>
      </c>
      <c r="I1624" s="123">
        <v>38000</v>
      </c>
      <c r="J1624" s="125" t="s">
        <v>190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  <c r="X1624" s="151">
        <v>12.600000000000001</v>
      </c>
      <c r="Y1624" s="150">
        <v>116.63095238095237</v>
      </c>
    </row>
    <row r="1625" spans="1:25">
      <c r="A1625" s="125">
        <v>1627</v>
      </c>
      <c r="B1625" s="125">
        <v>1627</v>
      </c>
      <c r="C1625" s="125" t="s">
        <v>2399</v>
      </c>
      <c r="D1625" s="125" t="s">
        <v>181</v>
      </c>
      <c r="E1625" s="125" t="s">
        <v>181</v>
      </c>
      <c r="F1625" s="125" t="s">
        <v>267</v>
      </c>
      <c r="G1625" s="125" t="s">
        <v>268</v>
      </c>
      <c r="H1625" s="125" t="s">
        <v>184</v>
      </c>
      <c r="I1625" s="123">
        <v>38000</v>
      </c>
      <c r="J1625" s="125" t="s">
        <v>190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  <c r="X1625" s="151">
        <v>4.2</v>
      </c>
      <c r="Y1625" s="150">
        <v>330.2714285714286</v>
      </c>
    </row>
    <row r="1626" spans="1:25">
      <c r="A1626" s="125">
        <v>1628</v>
      </c>
      <c r="B1626" s="125">
        <v>1628</v>
      </c>
      <c r="C1626" s="125" t="s">
        <v>2400</v>
      </c>
      <c r="D1626" s="125" t="s">
        <v>181</v>
      </c>
      <c r="E1626" s="125" t="s">
        <v>181</v>
      </c>
      <c r="F1626" s="125" t="s">
        <v>569</v>
      </c>
      <c r="G1626" s="125" t="s">
        <v>570</v>
      </c>
      <c r="H1626" s="125" t="s">
        <v>204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  <c r="X1626" s="151">
        <v>25.200000000000003</v>
      </c>
      <c r="Y1626" s="150">
        <v>52.576190476190469</v>
      </c>
    </row>
    <row r="1627" spans="1:25">
      <c r="A1627" s="125">
        <v>1629</v>
      </c>
      <c r="B1627" s="125">
        <v>1629</v>
      </c>
      <c r="C1627" s="125" t="s">
        <v>2401</v>
      </c>
      <c r="D1627" s="125" t="s">
        <v>181</v>
      </c>
      <c r="E1627" s="125" t="s">
        <v>181</v>
      </c>
      <c r="F1627" s="125" t="s">
        <v>290</v>
      </c>
      <c r="G1627" s="125" t="s">
        <v>291</v>
      </c>
      <c r="H1627" s="125" t="s">
        <v>184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  <c r="X1627" s="151">
        <v>12.600000000000001</v>
      </c>
      <c r="Y1627" s="150">
        <v>145.87857142857141</v>
      </c>
    </row>
    <row r="1628" spans="1:25">
      <c r="A1628" s="125">
        <v>1630</v>
      </c>
      <c r="B1628" s="125">
        <v>1630</v>
      </c>
      <c r="C1628" s="125" t="s">
        <v>2402</v>
      </c>
      <c r="D1628" s="125" t="s">
        <v>181</v>
      </c>
      <c r="E1628" s="125" t="s">
        <v>181</v>
      </c>
      <c r="F1628" s="125" t="s">
        <v>290</v>
      </c>
      <c r="G1628" s="125" t="s">
        <v>291</v>
      </c>
      <c r="H1628" s="125" t="s">
        <v>184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  <c r="X1628" s="151">
        <v>8.4</v>
      </c>
      <c r="Y1628" s="150">
        <v>99.961904761904762</v>
      </c>
    </row>
    <row r="1629" spans="1:25">
      <c r="A1629" s="125">
        <v>1631</v>
      </c>
      <c r="B1629" s="125">
        <v>1631</v>
      </c>
      <c r="C1629" s="125" t="s">
        <v>2403</v>
      </c>
      <c r="D1629" s="125" t="s">
        <v>181</v>
      </c>
      <c r="E1629" s="125" t="s">
        <v>181</v>
      </c>
      <c r="F1629" s="125" t="s">
        <v>290</v>
      </c>
      <c r="G1629" s="125" t="s">
        <v>291</v>
      </c>
      <c r="H1629" s="125" t="s">
        <v>184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  <c r="X1629" s="151">
        <v>4.2</v>
      </c>
      <c r="Y1629" s="150">
        <v>183.19285714285712</v>
      </c>
    </row>
    <row r="1630" spans="1:25">
      <c r="A1630" s="125">
        <v>1632</v>
      </c>
      <c r="B1630" s="125">
        <v>1632</v>
      </c>
      <c r="C1630" s="125" t="s">
        <v>2404</v>
      </c>
      <c r="D1630" s="125" t="s">
        <v>181</v>
      </c>
      <c r="E1630" s="125" t="s">
        <v>181</v>
      </c>
      <c r="F1630" s="125" t="s">
        <v>270</v>
      </c>
      <c r="G1630" s="125" t="s">
        <v>271</v>
      </c>
      <c r="H1630" s="125" t="s">
        <v>184</v>
      </c>
      <c r="I1630" s="123">
        <v>38000</v>
      </c>
      <c r="J1630" s="123">
        <v>38000</v>
      </c>
      <c r="K1630" s="125" t="s">
        <v>190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  <c r="X1630" s="151">
        <v>12.600000000000001</v>
      </c>
      <c r="Y1630" s="150">
        <v>66.641269841269832</v>
      </c>
    </row>
    <row r="1631" spans="1:25">
      <c r="A1631" s="125">
        <v>1633</v>
      </c>
      <c r="B1631" s="125">
        <v>1633</v>
      </c>
      <c r="C1631" s="125" t="s">
        <v>2405</v>
      </c>
      <c r="D1631" s="125" t="s">
        <v>181</v>
      </c>
      <c r="E1631" s="125" t="s">
        <v>181</v>
      </c>
      <c r="F1631" s="125" t="s">
        <v>270</v>
      </c>
      <c r="G1631" s="125" t="s">
        <v>271</v>
      </c>
      <c r="H1631" s="125" t="s">
        <v>184</v>
      </c>
      <c r="I1631" s="123">
        <v>38000</v>
      </c>
      <c r="J1631" s="123">
        <v>38000</v>
      </c>
      <c r="K1631" s="125" t="s">
        <v>190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  <c r="X1631" s="151">
        <v>4.2</v>
      </c>
      <c r="Y1631" s="150">
        <v>166.46190476190475</v>
      </c>
    </row>
    <row r="1632" spans="1:25">
      <c r="A1632" s="125">
        <v>1634</v>
      </c>
      <c r="B1632" s="125">
        <v>1634</v>
      </c>
      <c r="C1632" s="125" t="s">
        <v>2406</v>
      </c>
      <c r="D1632" s="125" t="s">
        <v>181</v>
      </c>
      <c r="E1632" s="125" t="s">
        <v>181</v>
      </c>
      <c r="F1632" s="125" t="s">
        <v>2407</v>
      </c>
      <c r="G1632" s="125" t="s">
        <v>2408</v>
      </c>
      <c r="H1632" s="125" t="s">
        <v>184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  <c r="X1632" s="151">
        <v>8.4</v>
      </c>
      <c r="Y1632" s="150">
        <v>91.596428571428561</v>
      </c>
    </row>
    <row r="1633" spans="1:25">
      <c r="A1633" s="125">
        <v>1635</v>
      </c>
      <c r="B1633" s="125">
        <v>1635</v>
      </c>
      <c r="C1633" s="125" t="s">
        <v>2409</v>
      </c>
      <c r="D1633" s="125" t="s">
        <v>181</v>
      </c>
      <c r="E1633" s="125" t="s">
        <v>181</v>
      </c>
      <c r="F1633" s="125" t="s">
        <v>270</v>
      </c>
      <c r="G1633" s="125" t="s">
        <v>271</v>
      </c>
      <c r="H1633" s="125" t="s">
        <v>184</v>
      </c>
      <c r="I1633" s="123">
        <v>38000</v>
      </c>
      <c r="J1633" s="123">
        <v>38000</v>
      </c>
      <c r="K1633" s="125" t="s">
        <v>190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  <c r="X1633" s="151">
        <v>12.600000000000001</v>
      </c>
      <c r="Y1633" s="150">
        <v>72.218253968253961</v>
      </c>
    </row>
    <row r="1634" spans="1:25">
      <c r="A1634" s="125">
        <v>1636</v>
      </c>
      <c r="B1634" s="125">
        <v>1636</v>
      </c>
      <c r="C1634" s="125" t="s">
        <v>2410</v>
      </c>
      <c r="D1634" s="125" t="s">
        <v>181</v>
      </c>
      <c r="E1634" s="125" t="s">
        <v>181</v>
      </c>
      <c r="F1634" s="125" t="s">
        <v>270</v>
      </c>
      <c r="G1634" s="125" t="s">
        <v>271</v>
      </c>
      <c r="H1634" s="125" t="s">
        <v>184</v>
      </c>
      <c r="I1634" s="123">
        <v>38000</v>
      </c>
      <c r="J1634" s="123">
        <v>38000</v>
      </c>
      <c r="K1634" s="125" t="s">
        <v>190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  <c r="X1634" s="151">
        <v>8.4</v>
      </c>
      <c r="Y1634" s="150">
        <v>83.230952380952374</v>
      </c>
    </row>
    <row r="1635" spans="1:25">
      <c r="A1635" s="125">
        <v>1637</v>
      </c>
      <c r="B1635" s="125">
        <v>1637</v>
      </c>
      <c r="C1635" s="125" t="s">
        <v>2411</v>
      </c>
      <c r="D1635" s="125" t="s">
        <v>181</v>
      </c>
      <c r="E1635" s="125" t="s">
        <v>181</v>
      </c>
      <c r="F1635" s="125" t="s">
        <v>270</v>
      </c>
      <c r="G1635" s="125" t="s">
        <v>271</v>
      </c>
      <c r="H1635" s="125" t="s">
        <v>184</v>
      </c>
      <c r="I1635" s="123">
        <v>38000</v>
      </c>
      <c r="J1635" s="123">
        <v>38000</v>
      </c>
      <c r="K1635" s="125" t="s">
        <v>190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  <c r="X1635" s="151">
        <v>4.2</v>
      </c>
      <c r="Y1635" s="150">
        <v>393.00952380952378</v>
      </c>
    </row>
    <row r="1636" spans="1:25">
      <c r="A1636" s="125">
        <v>1638</v>
      </c>
      <c r="B1636" s="125">
        <v>1638</v>
      </c>
      <c r="C1636" s="125" t="s">
        <v>2412</v>
      </c>
      <c r="D1636" s="125" t="s">
        <v>181</v>
      </c>
      <c r="E1636" s="125" t="s">
        <v>181</v>
      </c>
      <c r="F1636" s="125" t="s">
        <v>267</v>
      </c>
      <c r="G1636" s="125" t="s">
        <v>268</v>
      </c>
      <c r="H1636" s="125" t="s">
        <v>184</v>
      </c>
      <c r="I1636" s="123">
        <v>38000</v>
      </c>
      <c r="J1636" s="125" t="s">
        <v>190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  <c r="X1636" s="151">
        <v>12.600000000000001</v>
      </c>
      <c r="Y1636" s="150">
        <v>145.90873015873015</v>
      </c>
    </row>
    <row r="1637" spans="1:25">
      <c r="A1637" s="125">
        <v>1639</v>
      </c>
      <c r="B1637" s="125">
        <v>1639</v>
      </c>
      <c r="C1637" s="125" t="s">
        <v>2413</v>
      </c>
      <c r="D1637" s="125" t="s">
        <v>181</v>
      </c>
      <c r="E1637" s="125" t="s">
        <v>181</v>
      </c>
      <c r="F1637" s="125" t="s">
        <v>267</v>
      </c>
      <c r="G1637" s="125" t="s">
        <v>268</v>
      </c>
      <c r="H1637" s="125" t="s">
        <v>184</v>
      </c>
      <c r="I1637" s="123">
        <v>38000</v>
      </c>
      <c r="J1637" s="125" t="s">
        <v>190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  <c r="X1637" s="151">
        <v>4.2</v>
      </c>
      <c r="Y1637" s="150">
        <v>405.55714285714282</v>
      </c>
    </row>
    <row r="1638" spans="1:25">
      <c r="A1638" s="125">
        <v>1640</v>
      </c>
      <c r="B1638" s="125">
        <v>1640</v>
      </c>
      <c r="C1638" s="125" t="s">
        <v>2414</v>
      </c>
      <c r="D1638" s="125" t="s">
        <v>181</v>
      </c>
      <c r="E1638" s="125" t="s">
        <v>181</v>
      </c>
      <c r="F1638" s="125" t="s">
        <v>267</v>
      </c>
      <c r="G1638" s="125" t="s">
        <v>268</v>
      </c>
      <c r="H1638" s="125" t="s">
        <v>184</v>
      </c>
      <c r="I1638" s="123">
        <v>38000</v>
      </c>
      <c r="J1638" s="125" t="s">
        <v>190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  <c r="X1638" s="151">
        <v>21</v>
      </c>
      <c r="Y1638" s="150">
        <v>60.061904761904763</v>
      </c>
    </row>
    <row r="1639" spans="1:25">
      <c r="A1639" s="125">
        <v>1641</v>
      </c>
      <c r="B1639" s="125">
        <v>1641</v>
      </c>
      <c r="C1639" s="125" t="s">
        <v>2415</v>
      </c>
      <c r="D1639" s="125" t="s">
        <v>181</v>
      </c>
      <c r="E1639" s="125" t="s">
        <v>181</v>
      </c>
      <c r="F1639" s="125" t="s">
        <v>267</v>
      </c>
      <c r="G1639" s="125" t="s">
        <v>268</v>
      </c>
      <c r="H1639" s="125" t="s">
        <v>184</v>
      </c>
      <c r="I1639" s="123">
        <v>38000</v>
      </c>
      <c r="J1639" s="125" t="s">
        <v>190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  <c r="X1639" s="151">
        <v>12.600000000000001</v>
      </c>
      <c r="Y1639" s="150">
        <v>112.44841269841268</v>
      </c>
    </row>
    <row r="1640" spans="1:25">
      <c r="A1640" s="125">
        <v>1642</v>
      </c>
      <c r="B1640" s="125">
        <v>1642</v>
      </c>
      <c r="C1640" s="125" t="s">
        <v>2416</v>
      </c>
      <c r="D1640" s="125" t="s">
        <v>181</v>
      </c>
      <c r="E1640" s="125" t="s">
        <v>181</v>
      </c>
      <c r="F1640" s="125" t="s">
        <v>267</v>
      </c>
      <c r="G1640" s="125" t="s">
        <v>268</v>
      </c>
      <c r="H1640" s="125" t="s">
        <v>184</v>
      </c>
      <c r="I1640" s="123">
        <v>38000</v>
      </c>
      <c r="J1640" s="125" t="s">
        <v>190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  <c r="X1640" s="151">
        <v>4.2</v>
      </c>
      <c r="Y1640" s="150">
        <v>342.81904761904764</v>
      </c>
    </row>
    <row r="1641" spans="1:25">
      <c r="A1641" s="125">
        <v>1643</v>
      </c>
      <c r="B1641" s="125">
        <v>1643</v>
      </c>
      <c r="C1641" s="125" t="s">
        <v>2417</v>
      </c>
      <c r="D1641" s="125" t="s">
        <v>181</v>
      </c>
      <c r="E1641" s="125" t="s">
        <v>181</v>
      </c>
      <c r="F1641" s="125" t="s">
        <v>267</v>
      </c>
      <c r="G1641" s="125" t="s">
        <v>268</v>
      </c>
      <c r="H1641" s="125" t="s">
        <v>184</v>
      </c>
      <c r="I1641" s="123">
        <v>38000</v>
      </c>
      <c r="J1641" s="125" t="s">
        <v>190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  <c r="X1641" s="151">
        <v>12.600000000000001</v>
      </c>
      <c r="Y1641" s="150">
        <v>116.63095238095237</v>
      </c>
    </row>
    <row r="1642" spans="1:25">
      <c r="A1642" s="125">
        <v>1644</v>
      </c>
      <c r="B1642" s="125">
        <v>1644</v>
      </c>
      <c r="C1642" s="125" t="s">
        <v>2418</v>
      </c>
      <c r="D1642" s="125" t="s">
        <v>181</v>
      </c>
      <c r="E1642" s="125" t="s">
        <v>181</v>
      </c>
      <c r="F1642" s="125" t="s">
        <v>267</v>
      </c>
      <c r="G1642" s="125" t="s">
        <v>268</v>
      </c>
      <c r="H1642" s="125" t="s">
        <v>184</v>
      </c>
      <c r="I1642" s="123">
        <v>38000</v>
      </c>
      <c r="J1642" s="125" t="s">
        <v>190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  <c r="X1642" s="151">
        <v>4.2</v>
      </c>
      <c r="Y1642" s="150">
        <v>330.2714285714286</v>
      </c>
    </row>
    <row r="1643" spans="1:25">
      <c r="A1643" s="125">
        <v>1645</v>
      </c>
      <c r="B1643" s="125">
        <v>1645</v>
      </c>
      <c r="C1643" s="125" t="s">
        <v>2419</v>
      </c>
      <c r="D1643" s="125" t="s">
        <v>181</v>
      </c>
      <c r="E1643" s="125" t="s">
        <v>181</v>
      </c>
      <c r="F1643" s="125" t="s">
        <v>267</v>
      </c>
      <c r="G1643" s="125" t="s">
        <v>268</v>
      </c>
      <c r="H1643" s="125" t="s">
        <v>184</v>
      </c>
      <c r="I1643" s="123">
        <v>38000</v>
      </c>
      <c r="J1643" s="125" t="s">
        <v>190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  <c r="X1643" s="151">
        <v>4.2</v>
      </c>
      <c r="Y1643" s="150">
        <v>216.6547619047619</v>
      </c>
    </row>
    <row r="1644" spans="1:25">
      <c r="A1644" s="125">
        <v>1646</v>
      </c>
      <c r="B1644" s="125">
        <v>1646</v>
      </c>
      <c r="C1644" s="125" t="s">
        <v>2420</v>
      </c>
      <c r="D1644" s="125" t="s">
        <v>181</v>
      </c>
      <c r="E1644" s="125" t="s">
        <v>181</v>
      </c>
      <c r="F1644" s="125" t="s">
        <v>267</v>
      </c>
      <c r="G1644" s="125" t="s">
        <v>268</v>
      </c>
      <c r="H1644" s="125" t="s">
        <v>184</v>
      </c>
      <c r="I1644" s="123">
        <v>38000</v>
      </c>
      <c r="J1644" s="125" t="s">
        <v>190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  <c r="X1644" s="151">
        <v>4.2</v>
      </c>
      <c r="Y1644" s="150">
        <v>199.92380952380952</v>
      </c>
    </row>
    <row r="1645" spans="1:25">
      <c r="A1645" s="125">
        <v>1647</v>
      </c>
      <c r="B1645" s="125">
        <v>1647</v>
      </c>
      <c r="C1645" s="125" t="s">
        <v>2421</v>
      </c>
      <c r="D1645" s="125" t="s">
        <v>181</v>
      </c>
      <c r="E1645" s="125" t="s">
        <v>181</v>
      </c>
      <c r="F1645" s="125" t="s">
        <v>267</v>
      </c>
      <c r="G1645" s="125" t="s">
        <v>268</v>
      </c>
      <c r="H1645" s="125" t="s">
        <v>184</v>
      </c>
      <c r="I1645" s="123">
        <v>38000</v>
      </c>
      <c r="J1645" s="125" t="s">
        <v>190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  <c r="X1645" s="151">
        <v>8.4</v>
      </c>
      <c r="Y1645" s="150">
        <v>74.865476190476173</v>
      </c>
    </row>
    <row r="1646" spans="1:25">
      <c r="A1646" s="125">
        <v>1648</v>
      </c>
      <c r="B1646" s="125">
        <v>1648</v>
      </c>
      <c r="C1646" s="125" t="s">
        <v>2422</v>
      </c>
      <c r="D1646" s="125" t="s">
        <v>181</v>
      </c>
      <c r="E1646" s="125" t="s">
        <v>181</v>
      </c>
      <c r="F1646" s="125" t="s">
        <v>267</v>
      </c>
      <c r="G1646" s="125" t="s">
        <v>268</v>
      </c>
      <c r="H1646" s="125" t="s">
        <v>184</v>
      </c>
      <c r="I1646" s="123">
        <v>38000</v>
      </c>
      <c r="J1646" s="125" t="s">
        <v>190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  <c r="X1646" s="151">
        <v>8.4</v>
      </c>
      <c r="Y1646" s="150">
        <v>83.230952380952374</v>
      </c>
    </row>
    <row r="1647" spans="1:25">
      <c r="A1647" s="125">
        <v>1649</v>
      </c>
      <c r="B1647" s="125">
        <v>1649</v>
      </c>
      <c r="C1647" s="125" t="s">
        <v>2423</v>
      </c>
      <c r="D1647" s="125" t="s">
        <v>220</v>
      </c>
      <c r="E1647" s="125" t="s">
        <v>220</v>
      </c>
      <c r="F1647" s="125" t="s">
        <v>411</v>
      </c>
      <c r="G1647" s="125" t="s">
        <v>412</v>
      </c>
      <c r="H1647" s="125" t="s">
        <v>184</v>
      </c>
      <c r="I1647" s="123">
        <v>38000</v>
      </c>
      <c r="J1647" s="125" t="s">
        <v>190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  <c r="X1647" s="151">
        <v>4.2</v>
      </c>
      <c r="Y1647" s="150">
        <v>116.26904761904763</v>
      </c>
    </row>
    <row r="1648" spans="1:25">
      <c r="A1648" s="125">
        <v>1650</v>
      </c>
      <c r="B1648" s="125">
        <v>1650</v>
      </c>
      <c r="C1648" s="125" t="s">
        <v>2424</v>
      </c>
      <c r="D1648" s="125" t="s">
        <v>220</v>
      </c>
      <c r="E1648" s="125" t="s">
        <v>220</v>
      </c>
      <c r="F1648" s="125" t="s">
        <v>262</v>
      </c>
      <c r="G1648" s="125" t="s">
        <v>263</v>
      </c>
      <c r="H1648" s="125" t="s">
        <v>184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  <c r="X1648" s="151">
        <v>4.2</v>
      </c>
      <c r="Y1648" s="150">
        <v>216.6547619047619</v>
      </c>
    </row>
    <row r="1649" spans="1:25">
      <c r="A1649" s="125">
        <v>1651</v>
      </c>
      <c r="B1649" s="125">
        <v>1651</v>
      </c>
      <c r="C1649" s="125" t="s">
        <v>2425</v>
      </c>
      <c r="D1649" s="125" t="s">
        <v>220</v>
      </c>
      <c r="E1649" s="125" t="s">
        <v>220</v>
      </c>
      <c r="F1649" s="125" t="s">
        <v>262</v>
      </c>
      <c r="G1649" s="125" t="s">
        <v>263</v>
      </c>
      <c r="H1649" s="125" t="s">
        <v>184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  <c r="X1649" s="151">
        <v>8.4</v>
      </c>
      <c r="Y1649" s="150">
        <v>83.230952380952374</v>
      </c>
    </row>
    <row r="1650" spans="1:25">
      <c r="A1650" s="125">
        <v>1652</v>
      </c>
      <c r="B1650" s="125">
        <v>1652</v>
      </c>
      <c r="C1650" s="125" t="s">
        <v>2426</v>
      </c>
      <c r="D1650" s="125" t="s">
        <v>181</v>
      </c>
      <c r="E1650" s="125" t="s">
        <v>181</v>
      </c>
      <c r="F1650" s="125" t="s">
        <v>262</v>
      </c>
      <c r="G1650" s="125" t="s">
        <v>263</v>
      </c>
      <c r="H1650" s="125" t="s">
        <v>184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  <c r="X1650" s="151">
        <v>4.2</v>
      </c>
      <c r="Y1650" s="150">
        <v>133</v>
      </c>
    </row>
    <row r="1651" spans="1:25">
      <c r="A1651" s="125">
        <v>1653</v>
      </c>
      <c r="B1651" s="125">
        <v>1653</v>
      </c>
      <c r="C1651" s="125" t="s">
        <v>2427</v>
      </c>
      <c r="D1651" s="125" t="s">
        <v>181</v>
      </c>
      <c r="E1651" s="125" t="s">
        <v>181</v>
      </c>
      <c r="F1651" s="125" t="s">
        <v>262</v>
      </c>
      <c r="G1651" s="125" t="s">
        <v>263</v>
      </c>
      <c r="H1651" s="125" t="s">
        <v>184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  <c r="X1651" s="151">
        <v>4.2</v>
      </c>
      <c r="Y1651" s="150">
        <v>166.46190476190475</v>
      </c>
    </row>
    <row r="1652" spans="1:25">
      <c r="A1652" s="125">
        <v>1654</v>
      </c>
      <c r="B1652" s="125">
        <v>1654</v>
      </c>
      <c r="C1652" s="125" t="s">
        <v>2428</v>
      </c>
      <c r="D1652" s="125" t="s">
        <v>181</v>
      </c>
      <c r="E1652" s="125" t="s">
        <v>181</v>
      </c>
      <c r="F1652" s="125" t="s">
        <v>290</v>
      </c>
      <c r="G1652" s="125" t="s">
        <v>291</v>
      </c>
      <c r="H1652" s="125" t="s">
        <v>184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  <c r="X1652" s="151">
        <v>4.2</v>
      </c>
      <c r="Y1652" s="150">
        <v>199.92380952380952</v>
      </c>
    </row>
    <row r="1653" spans="1:25">
      <c r="A1653" s="125">
        <v>1655</v>
      </c>
      <c r="B1653" s="125">
        <v>1655</v>
      </c>
      <c r="C1653" s="125" t="s">
        <v>2429</v>
      </c>
      <c r="D1653" s="125" t="s">
        <v>181</v>
      </c>
      <c r="E1653" s="125" t="s">
        <v>181</v>
      </c>
      <c r="F1653" s="125" t="s">
        <v>290</v>
      </c>
      <c r="G1653" s="125" t="s">
        <v>291</v>
      </c>
      <c r="H1653" s="125" t="s">
        <v>184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  <c r="X1653" s="151">
        <v>4.2</v>
      </c>
      <c r="Y1653" s="150">
        <v>317.72380952380951</v>
      </c>
    </row>
    <row r="1654" spans="1:25">
      <c r="A1654" s="125">
        <v>1656</v>
      </c>
      <c r="B1654" s="125">
        <v>1656</v>
      </c>
      <c r="C1654" s="125" t="s">
        <v>2430</v>
      </c>
      <c r="D1654" s="125" t="s">
        <v>181</v>
      </c>
      <c r="E1654" s="125" t="s">
        <v>181</v>
      </c>
      <c r="F1654" s="125" t="s">
        <v>274</v>
      </c>
      <c r="G1654" s="125" t="s">
        <v>275</v>
      </c>
      <c r="H1654" s="125" t="s">
        <v>184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  <c r="X1654" s="151">
        <v>8.4</v>
      </c>
      <c r="Y1654" s="150">
        <v>108.32738095238095</v>
      </c>
    </row>
    <row r="1655" spans="1:25">
      <c r="A1655" s="125">
        <v>1657</v>
      </c>
      <c r="B1655" s="125">
        <v>1657</v>
      </c>
      <c r="C1655" s="125" t="s">
        <v>2431</v>
      </c>
      <c r="D1655" s="125" t="s">
        <v>181</v>
      </c>
      <c r="E1655" s="125" t="s">
        <v>181</v>
      </c>
      <c r="F1655" s="125" t="s">
        <v>227</v>
      </c>
      <c r="G1655" s="125" t="s">
        <v>228</v>
      </c>
      <c r="H1655" s="125" t="s">
        <v>184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  <c r="X1655" s="151">
        <v>4.2</v>
      </c>
      <c r="Y1655" s="150">
        <v>149.73095238095235</v>
      </c>
    </row>
    <row r="1656" spans="1:25">
      <c r="A1656" s="125">
        <v>1658</v>
      </c>
      <c r="B1656" s="125">
        <v>1658</v>
      </c>
      <c r="C1656" s="125" t="s">
        <v>2432</v>
      </c>
      <c r="D1656" s="125" t="s">
        <v>181</v>
      </c>
      <c r="E1656" s="125" t="s">
        <v>181</v>
      </c>
      <c r="F1656" s="125" t="s">
        <v>227</v>
      </c>
      <c r="G1656" s="125" t="s">
        <v>228</v>
      </c>
      <c r="H1656" s="125" t="s">
        <v>184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  <c r="X1656" s="151">
        <v>21</v>
      </c>
      <c r="Y1656" s="150">
        <v>36.638571428571431</v>
      </c>
    </row>
    <row r="1657" spans="1:25">
      <c r="A1657" s="125">
        <v>1659</v>
      </c>
      <c r="B1657" s="125">
        <v>1659</v>
      </c>
      <c r="C1657" s="125" t="s">
        <v>2433</v>
      </c>
      <c r="D1657" s="125" t="s">
        <v>181</v>
      </c>
      <c r="E1657" s="125" t="s">
        <v>181</v>
      </c>
      <c r="F1657" s="125" t="s">
        <v>227</v>
      </c>
      <c r="G1657" s="125" t="s">
        <v>228</v>
      </c>
      <c r="H1657" s="125" t="s">
        <v>184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  <c r="X1657" s="151">
        <v>16.8</v>
      </c>
      <c r="Y1657" s="150">
        <v>54.163690476190474</v>
      </c>
    </row>
    <row r="1658" spans="1:25">
      <c r="A1658" s="125">
        <v>1660</v>
      </c>
      <c r="B1658" s="125">
        <v>1660</v>
      </c>
      <c r="C1658" s="125" t="s">
        <v>2434</v>
      </c>
      <c r="D1658" s="125" t="s">
        <v>181</v>
      </c>
      <c r="E1658" s="125" t="s">
        <v>181</v>
      </c>
      <c r="F1658" s="125" t="s">
        <v>295</v>
      </c>
      <c r="G1658" s="125" t="s">
        <v>296</v>
      </c>
      <c r="H1658" s="125" t="s">
        <v>184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  <c r="X1658" s="151">
        <v>16.8</v>
      </c>
      <c r="Y1658" s="150">
        <v>58.346428571428568</v>
      </c>
    </row>
    <row r="1659" spans="1:25">
      <c r="A1659" s="125">
        <v>1661</v>
      </c>
      <c r="B1659" s="125">
        <v>1661</v>
      </c>
      <c r="C1659" s="125" t="s">
        <v>2435</v>
      </c>
      <c r="D1659" s="125" t="s">
        <v>181</v>
      </c>
      <c r="E1659" s="125" t="s">
        <v>181</v>
      </c>
      <c r="F1659" s="125" t="s">
        <v>227</v>
      </c>
      <c r="G1659" s="125" t="s">
        <v>228</v>
      </c>
      <c r="H1659" s="125" t="s">
        <v>184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  <c r="X1659" s="151">
        <v>4.2</v>
      </c>
      <c r="Y1659" s="150">
        <v>216.6547619047619</v>
      </c>
    </row>
    <row r="1660" spans="1:25">
      <c r="A1660" s="125">
        <v>1662</v>
      </c>
      <c r="B1660" s="125">
        <v>1662</v>
      </c>
      <c r="C1660" s="125" t="s">
        <v>2436</v>
      </c>
      <c r="D1660" s="125" t="s">
        <v>181</v>
      </c>
      <c r="E1660" s="125" t="s">
        <v>181</v>
      </c>
      <c r="F1660" s="125" t="s">
        <v>295</v>
      </c>
      <c r="G1660" s="125" t="s">
        <v>296</v>
      </c>
      <c r="H1660" s="125" t="s">
        <v>184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  <c r="X1660" s="151">
        <v>8.4</v>
      </c>
      <c r="Y1660" s="150">
        <v>170.53571428571428</v>
      </c>
    </row>
    <row r="1661" spans="1:25">
      <c r="A1661" s="125">
        <v>1663</v>
      </c>
      <c r="B1661" s="125">
        <v>1663</v>
      </c>
      <c r="C1661" s="125" t="s">
        <v>2437</v>
      </c>
      <c r="D1661" s="125" t="s">
        <v>181</v>
      </c>
      <c r="E1661" s="125" t="s">
        <v>181</v>
      </c>
      <c r="F1661" s="125" t="s">
        <v>295</v>
      </c>
      <c r="G1661" s="125" t="s">
        <v>296</v>
      </c>
      <c r="H1661" s="125" t="s">
        <v>184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  <c r="X1661" s="151">
        <v>8.4</v>
      </c>
      <c r="Y1661" s="150">
        <v>91.596428571428561</v>
      </c>
    </row>
    <row r="1662" spans="1:25">
      <c r="A1662" s="125">
        <v>1664</v>
      </c>
      <c r="B1662" s="125">
        <v>1664</v>
      </c>
      <c r="C1662" s="125" t="s">
        <v>2438</v>
      </c>
      <c r="D1662" s="125" t="s">
        <v>181</v>
      </c>
      <c r="E1662" s="125" t="s">
        <v>181</v>
      </c>
      <c r="F1662" s="125" t="s">
        <v>274</v>
      </c>
      <c r="G1662" s="125" t="s">
        <v>275</v>
      </c>
      <c r="H1662" s="125" t="s">
        <v>184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  <c r="X1662" s="151">
        <v>8.4</v>
      </c>
      <c r="Y1662" s="150">
        <v>170.53571428571428</v>
      </c>
    </row>
    <row r="1663" spans="1:25">
      <c r="A1663" s="125">
        <v>1665</v>
      </c>
      <c r="B1663" s="125">
        <v>1665</v>
      </c>
      <c r="C1663" s="125" t="s">
        <v>2439</v>
      </c>
      <c r="D1663" s="125" t="s">
        <v>181</v>
      </c>
      <c r="E1663" s="125" t="s">
        <v>181</v>
      </c>
      <c r="F1663" s="125" t="s">
        <v>274</v>
      </c>
      <c r="G1663" s="125" t="s">
        <v>275</v>
      </c>
      <c r="H1663" s="125" t="s">
        <v>184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  <c r="X1663" s="151">
        <v>8.4</v>
      </c>
      <c r="Y1663" s="150">
        <v>164.26190476190479</v>
      </c>
    </row>
    <row r="1664" spans="1:25">
      <c r="A1664" s="125">
        <v>1666</v>
      </c>
      <c r="B1664" s="125">
        <v>1666</v>
      </c>
      <c r="C1664" s="125" t="s">
        <v>2440</v>
      </c>
      <c r="D1664" s="125" t="s">
        <v>181</v>
      </c>
      <c r="E1664" s="125" t="s">
        <v>181</v>
      </c>
      <c r="F1664" s="125" t="s">
        <v>295</v>
      </c>
      <c r="G1664" s="125" t="s">
        <v>296</v>
      </c>
      <c r="H1664" s="125" t="s">
        <v>184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  <c r="X1664" s="151">
        <v>4.2</v>
      </c>
      <c r="Y1664" s="150">
        <v>330.2714285714286</v>
      </c>
    </row>
    <row r="1665" spans="1:25">
      <c r="A1665" s="125">
        <v>1667</v>
      </c>
      <c r="B1665" s="125">
        <v>1667</v>
      </c>
      <c r="C1665" s="125" t="s">
        <v>2441</v>
      </c>
      <c r="D1665" s="125" t="s">
        <v>181</v>
      </c>
      <c r="E1665" s="125" t="s">
        <v>181</v>
      </c>
      <c r="F1665" s="125" t="s">
        <v>295</v>
      </c>
      <c r="G1665" s="125" t="s">
        <v>296</v>
      </c>
      <c r="H1665" s="125" t="s">
        <v>184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  <c r="X1665" s="151">
        <v>4.2</v>
      </c>
      <c r="Y1665" s="150">
        <v>317.72380952380951</v>
      </c>
    </row>
    <row r="1666" spans="1:25">
      <c r="A1666" s="125">
        <v>1668</v>
      </c>
      <c r="B1666" s="125">
        <v>1668</v>
      </c>
      <c r="C1666" s="125" t="s">
        <v>2442</v>
      </c>
      <c r="D1666" s="125" t="s">
        <v>181</v>
      </c>
      <c r="E1666" s="125" t="s">
        <v>181</v>
      </c>
      <c r="F1666" s="125" t="s">
        <v>295</v>
      </c>
      <c r="G1666" s="125" t="s">
        <v>296</v>
      </c>
      <c r="H1666" s="125" t="s">
        <v>184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  <c r="X1666" s="151">
        <v>4.2</v>
      </c>
      <c r="Y1666" s="150">
        <v>133</v>
      </c>
    </row>
    <row r="1667" spans="1:25">
      <c r="A1667" s="125">
        <v>1669</v>
      </c>
      <c r="B1667" s="125">
        <v>1669</v>
      </c>
      <c r="C1667" s="125" t="s">
        <v>2443</v>
      </c>
      <c r="D1667" s="125" t="s">
        <v>780</v>
      </c>
      <c r="E1667" s="125" t="s">
        <v>780</v>
      </c>
      <c r="F1667" s="125" t="s">
        <v>853</v>
      </c>
      <c r="G1667" s="125" t="s">
        <v>854</v>
      </c>
      <c r="H1667" s="125" t="s">
        <v>184</v>
      </c>
      <c r="I1667" s="123">
        <v>38000</v>
      </c>
      <c r="J1667" s="123">
        <v>38000</v>
      </c>
      <c r="K1667" s="125" t="s">
        <v>190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  <c r="X1667" s="151">
        <v>4.2</v>
      </c>
      <c r="Y1667" s="150">
        <v>199.92380952380952</v>
      </c>
    </row>
    <row r="1668" spans="1:25">
      <c r="A1668" s="125">
        <v>1670</v>
      </c>
      <c r="B1668" s="125">
        <v>1670</v>
      </c>
      <c r="C1668" s="125" t="s">
        <v>2444</v>
      </c>
      <c r="D1668" s="125" t="s">
        <v>780</v>
      </c>
      <c r="E1668" s="125" t="s">
        <v>780</v>
      </c>
      <c r="F1668" s="125" t="s">
        <v>1769</v>
      </c>
      <c r="G1668" s="125" t="s">
        <v>1770</v>
      </c>
      <c r="H1668" s="125" t="s">
        <v>204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  <c r="X1668" s="151">
        <v>4.2</v>
      </c>
      <c r="Y1668" s="150">
        <v>116.26904761904763</v>
      </c>
    </row>
    <row r="1669" spans="1:25">
      <c r="A1669" s="125">
        <v>1671</v>
      </c>
      <c r="B1669" s="125">
        <v>1671</v>
      </c>
      <c r="C1669" s="125" t="s">
        <v>2445</v>
      </c>
      <c r="D1669" s="125" t="s">
        <v>780</v>
      </c>
      <c r="E1669" s="125" t="s">
        <v>780</v>
      </c>
      <c r="F1669" s="125" t="s">
        <v>2446</v>
      </c>
      <c r="G1669" s="125" t="s">
        <v>2447</v>
      </c>
      <c r="H1669" s="125" t="s">
        <v>204</v>
      </c>
      <c r="I1669" s="123">
        <v>110000</v>
      </c>
      <c r="J1669" s="123">
        <v>110000</v>
      </c>
      <c r="K1669" s="125" t="s">
        <v>190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  <c r="X1669" s="151">
        <v>12.600000000000001</v>
      </c>
      <c r="Y1669" s="150">
        <v>141.69603174603171</v>
      </c>
    </row>
    <row r="1670" spans="1:25">
      <c r="A1670" s="125">
        <v>1672</v>
      </c>
      <c r="B1670" s="125">
        <v>1672</v>
      </c>
      <c r="C1670" s="125" t="s">
        <v>2448</v>
      </c>
      <c r="D1670" s="125" t="s">
        <v>202</v>
      </c>
      <c r="E1670" s="125" t="s">
        <v>202</v>
      </c>
      <c r="F1670" s="125" t="s">
        <v>1775</v>
      </c>
      <c r="G1670" s="125" t="s">
        <v>1776</v>
      </c>
      <c r="H1670" s="125" t="s">
        <v>184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  <c r="X1670" s="151">
        <v>4.2</v>
      </c>
      <c r="Y1670" s="150">
        <v>374.89761904761906</v>
      </c>
    </row>
    <row r="1671" spans="1:25">
      <c r="A1671" s="125">
        <v>1673</v>
      </c>
      <c r="B1671" s="125">
        <v>1673</v>
      </c>
      <c r="C1671" s="125" t="s">
        <v>2449</v>
      </c>
      <c r="D1671" s="125" t="s">
        <v>202</v>
      </c>
      <c r="E1671" s="125" t="s">
        <v>202</v>
      </c>
      <c r="F1671" s="125" t="s">
        <v>1775</v>
      </c>
      <c r="G1671" s="125" t="s">
        <v>1776</v>
      </c>
      <c r="H1671" s="125" t="s">
        <v>184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  <c r="X1671" s="151">
        <v>4.2</v>
      </c>
      <c r="Y1671" s="150">
        <v>149.73095238095235</v>
      </c>
    </row>
    <row r="1672" spans="1:25">
      <c r="A1672" s="125">
        <v>1674</v>
      </c>
      <c r="B1672" s="125">
        <v>1674</v>
      </c>
      <c r="C1672" s="125" t="s">
        <v>2450</v>
      </c>
      <c r="D1672" s="125" t="s">
        <v>202</v>
      </c>
      <c r="E1672" s="125" t="s">
        <v>202</v>
      </c>
      <c r="F1672" s="125" t="s">
        <v>491</v>
      </c>
      <c r="G1672" s="125" t="s">
        <v>492</v>
      </c>
      <c r="H1672" s="125" t="s">
        <v>184</v>
      </c>
      <c r="I1672" s="123">
        <v>38000</v>
      </c>
      <c r="J1672" s="123">
        <v>38000</v>
      </c>
      <c r="K1672" s="125" t="s">
        <v>190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  <c r="X1672" s="151">
        <v>4.2</v>
      </c>
      <c r="Y1672" s="150">
        <v>149.73095238095235</v>
      </c>
    </row>
    <row r="1673" spans="1:25">
      <c r="A1673" s="125">
        <v>1675</v>
      </c>
      <c r="B1673" s="125">
        <v>1675</v>
      </c>
      <c r="C1673" s="125" t="s">
        <v>2451</v>
      </c>
      <c r="D1673" s="125" t="s">
        <v>202</v>
      </c>
      <c r="E1673" s="125" t="s">
        <v>202</v>
      </c>
      <c r="F1673" s="125" t="s">
        <v>1788</v>
      </c>
      <c r="G1673" s="125" t="s">
        <v>1789</v>
      </c>
      <c r="H1673" s="125" t="s">
        <v>184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  <c r="X1673" s="151">
        <v>4.2</v>
      </c>
      <c r="Y1673" s="150">
        <v>430.65238095238095</v>
      </c>
    </row>
    <row r="1674" spans="1:25">
      <c r="A1674" s="125">
        <v>1676</v>
      </c>
      <c r="B1674" s="125">
        <v>1676</v>
      </c>
      <c r="C1674" s="125" t="s">
        <v>2452</v>
      </c>
      <c r="D1674" s="125" t="s">
        <v>187</v>
      </c>
      <c r="E1674" s="125" t="s">
        <v>187</v>
      </c>
      <c r="F1674" s="125" t="s">
        <v>307</v>
      </c>
      <c r="G1674" s="125" t="s">
        <v>308</v>
      </c>
      <c r="H1674" s="125" t="s">
        <v>184</v>
      </c>
      <c r="I1674" s="123">
        <v>38000</v>
      </c>
      <c r="J1674" s="123">
        <v>38000</v>
      </c>
      <c r="K1674" s="125" t="s">
        <v>190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  <c r="X1674" s="151">
        <v>16.8</v>
      </c>
      <c r="Y1674" s="150">
        <v>79.260119047619042</v>
      </c>
    </row>
    <row r="1675" spans="1:25">
      <c r="A1675" s="125">
        <v>1677</v>
      </c>
      <c r="B1675" s="125">
        <v>1677</v>
      </c>
      <c r="C1675" s="125" t="s">
        <v>2453</v>
      </c>
      <c r="D1675" s="125" t="s">
        <v>187</v>
      </c>
      <c r="E1675" s="125" t="s">
        <v>187</v>
      </c>
      <c r="F1675" s="125" t="s">
        <v>307</v>
      </c>
      <c r="G1675" s="125" t="s">
        <v>308</v>
      </c>
      <c r="H1675" s="125" t="s">
        <v>184</v>
      </c>
      <c r="I1675" s="123">
        <v>38000</v>
      </c>
      <c r="J1675" s="123">
        <v>38000</v>
      </c>
      <c r="K1675" s="125" t="s">
        <v>190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  <c r="X1675" s="151">
        <v>16.8</v>
      </c>
      <c r="Y1675" s="150">
        <v>45.79821428571428</v>
      </c>
    </row>
    <row r="1676" spans="1:25">
      <c r="A1676" s="142">
        <v>1678</v>
      </c>
      <c r="B1676" s="142">
        <v>1678</v>
      </c>
      <c r="C1676" s="142" t="s">
        <v>2454</v>
      </c>
      <c r="D1676" s="125" t="s">
        <v>187</v>
      </c>
      <c r="E1676" s="125" t="s">
        <v>187</v>
      </c>
      <c r="F1676" s="142" t="s">
        <v>307</v>
      </c>
      <c r="G1676" s="142" t="s">
        <v>308</v>
      </c>
      <c r="H1676" s="142" t="s">
        <v>184</v>
      </c>
      <c r="I1676" s="143">
        <v>38000</v>
      </c>
      <c r="J1676" s="143">
        <v>38000</v>
      </c>
      <c r="K1676" s="142" t="s">
        <v>190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  <c r="X1676" s="151">
        <v>12.600000000000001</v>
      </c>
      <c r="Y1676" s="150">
        <v>72.218253968253961</v>
      </c>
    </row>
    <row r="1677" spans="1:25">
      <c r="A1677" s="125">
        <v>1679</v>
      </c>
      <c r="B1677" s="125">
        <v>1679</v>
      </c>
      <c r="C1677" s="125" t="s">
        <v>2455</v>
      </c>
      <c r="D1677" s="125" t="s">
        <v>187</v>
      </c>
      <c r="E1677" s="125" t="s">
        <v>187</v>
      </c>
      <c r="F1677" s="125" t="s">
        <v>307</v>
      </c>
      <c r="G1677" s="125" t="s">
        <v>308</v>
      </c>
      <c r="H1677" s="125" t="s">
        <v>184</v>
      </c>
      <c r="I1677" s="123">
        <v>38000</v>
      </c>
      <c r="J1677" s="123">
        <v>38000</v>
      </c>
      <c r="K1677" s="125" t="s">
        <v>190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  <c r="X1677" s="151">
        <v>46.2</v>
      </c>
      <c r="Y1677" s="150">
        <v>47.258008658008656</v>
      </c>
    </row>
    <row r="1678" spans="1:25">
      <c r="A1678" s="125">
        <v>1680</v>
      </c>
      <c r="B1678" s="125">
        <v>1680</v>
      </c>
      <c r="C1678" s="125" t="s">
        <v>2456</v>
      </c>
      <c r="D1678" s="125" t="s">
        <v>187</v>
      </c>
      <c r="E1678" s="125" t="s">
        <v>187</v>
      </c>
      <c r="F1678" s="125" t="s">
        <v>307</v>
      </c>
      <c r="G1678" s="125" t="s">
        <v>308</v>
      </c>
      <c r="H1678" s="125" t="s">
        <v>184</v>
      </c>
      <c r="I1678" s="123">
        <v>38000</v>
      </c>
      <c r="J1678" s="123">
        <v>38000</v>
      </c>
      <c r="K1678" s="125" t="s">
        <v>190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  <c r="X1678" s="151">
        <v>29.400000000000006</v>
      </c>
      <c r="Y1678" s="150">
        <v>48.086734693877546</v>
      </c>
    </row>
    <row r="1679" spans="1:25">
      <c r="A1679" s="125">
        <v>1681</v>
      </c>
      <c r="B1679" s="125">
        <v>1681</v>
      </c>
      <c r="C1679" s="125" t="s">
        <v>2457</v>
      </c>
      <c r="D1679" s="125" t="s">
        <v>187</v>
      </c>
      <c r="E1679" s="125" t="s">
        <v>187</v>
      </c>
      <c r="F1679" s="125" t="s">
        <v>445</v>
      </c>
      <c r="G1679" s="125" t="s">
        <v>446</v>
      </c>
      <c r="H1679" s="125" t="s">
        <v>204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  <c r="X1679" s="151">
        <v>12.600000000000001</v>
      </c>
      <c r="Y1679" s="150">
        <v>120.81349206349205</v>
      </c>
    </row>
    <row r="1680" spans="1:25">
      <c r="A1680" s="125">
        <v>1682</v>
      </c>
      <c r="B1680" s="125">
        <v>1682</v>
      </c>
      <c r="C1680" s="125" t="s">
        <v>2458</v>
      </c>
      <c r="D1680" s="125" t="s">
        <v>187</v>
      </c>
      <c r="E1680" s="125" t="s">
        <v>187</v>
      </c>
      <c r="F1680" s="125" t="s">
        <v>307</v>
      </c>
      <c r="G1680" s="125" t="s">
        <v>308</v>
      </c>
      <c r="H1680" s="125" t="s">
        <v>184</v>
      </c>
      <c r="I1680" s="123">
        <v>38000</v>
      </c>
      <c r="J1680" s="123">
        <v>38000</v>
      </c>
      <c r="K1680" s="125" t="s">
        <v>190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  <c r="X1680" s="151">
        <v>4.2</v>
      </c>
      <c r="Y1680" s="150">
        <v>500.37380952380948</v>
      </c>
    </row>
    <row r="1681" spans="1:25">
      <c r="A1681" s="125">
        <v>1683</v>
      </c>
      <c r="B1681" s="125">
        <v>1683</v>
      </c>
      <c r="C1681" s="125" t="s">
        <v>2459</v>
      </c>
      <c r="D1681" s="125" t="s">
        <v>187</v>
      </c>
      <c r="E1681" s="125" t="s">
        <v>187</v>
      </c>
      <c r="F1681" s="125" t="s">
        <v>307</v>
      </c>
      <c r="G1681" s="125" t="s">
        <v>308</v>
      </c>
      <c r="H1681" s="125" t="s">
        <v>184</v>
      </c>
      <c r="I1681" s="123">
        <v>38000</v>
      </c>
      <c r="J1681" s="123">
        <v>38000</v>
      </c>
      <c r="K1681" s="125" t="s">
        <v>190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  <c r="X1681" s="151">
        <v>4.2</v>
      </c>
      <c r="Y1681" s="150">
        <v>342.81904761904764</v>
      </c>
    </row>
    <row r="1682" spans="1:25">
      <c r="A1682" s="125">
        <v>1684</v>
      </c>
      <c r="B1682" s="125">
        <v>1684</v>
      </c>
      <c r="C1682" s="125" t="s">
        <v>2460</v>
      </c>
      <c r="D1682" s="125" t="s">
        <v>187</v>
      </c>
      <c r="E1682" s="125" t="s">
        <v>187</v>
      </c>
      <c r="F1682" s="125" t="s">
        <v>307</v>
      </c>
      <c r="G1682" s="125" t="s">
        <v>308</v>
      </c>
      <c r="H1682" s="125" t="s">
        <v>184</v>
      </c>
      <c r="I1682" s="123">
        <v>38000</v>
      </c>
      <c r="J1682" s="123">
        <v>38000</v>
      </c>
      <c r="K1682" s="125" t="s">
        <v>190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  <c r="X1682" s="151">
        <v>16.8</v>
      </c>
      <c r="Y1682" s="150">
        <v>49.980952380952381</v>
      </c>
    </row>
    <row r="1683" spans="1:25">
      <c r="A1683" s="125">
        <v>1685</v>
      </c>
      <c r="B1683" s="125">
        <v>1685</v>
      </c>
      <c r="C1683" s="125" t="s">
        <v>2461</v>
      </c>
      <c r="D1683" s="125" t="s">
        <v>239</v>
      </c>
      <c r="E1683" s="125" t="s">
        <v>239</v>
      </c>
      <c r="F1683" s="125" t="s">
        <v>307</v>
      </c>
      <c r="G1683" s="125" t="s">
        <v>308</v>
      </c>
      <c r="H1683" s="125" t="s">
        <v>184</v>
      </c>
      <c r="I1683" s="123">
        <v>38000</v>
      </c>
      <c r="J1683" s="123">
        <v>38000</v>
      </c>
      <c r="K1683" s="125" t="s">
        <v>190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  <c r="X1683" s="151">
        <v>21</v>
      </c>
      <c r="Y1683" s="150">
        <v>50.023333333333333</v>
      </c>
    </row>
    <row r="1684" spans="1:25">
      <c r="A1684" s="125">
        <v>1686</v>
      </c>
      <c r="B1684" s="125">
        <v>1686</v>
      </c>
      <c r="C1684" s="125" t="s">
        <v>2462</v>
      </c>
      <c r="D1684" s="125" t="s">
        <v>239</v>
      </c>
      <c r="E1684" s="125" t="s">
        <v>187</v>
      </c>
      <c r="F1684" s="125" t="s">
        <v>600</v>
      </c>
      <c r="G1684" s="125" t="s">
        <v>601</v>
      </c>
      <c r="H1684" s="125" t="s">
        <v>184</v>
      </c>
      <c r="I1684" s="123">
        <v>38000</v>
      </c>
      <c r="J1684" s="123">
        <v>38000</v>
      </c>
      <c r="K1684" s="125" t="s">
        <v>190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  <c r="X1684" s="151">
        <v>21</v>
      </c>
      <c r="Y1684" s="150">
        <v>86.83142857142856</v>
      </c>
    </row>
    <row r="1685" spans="1:25">
      <c r="A1685" s="125">
        <v>1687</v>
      </c>
      <c r="B1685" s="125">
        <v>1687</v>
      </c>
      <c r="C1685" s="125" t="s">
        <v>2463</v>
      </c>
      <c r="D1685" s="125" t="s">
        <v>187</v>
      </c>
      <c r="E1685" s="125" t="s">
        <v>187</v>
      </c>
      <c r="F1685" s="125" t="s">
        <v>307</v>
      </c>
      <c r="G1685" s="125" t="s">
        <v>308</v>
      </c>
      <c r="H1685" s="125" t="s">
        <v>184</v>
      </c>
      <c r="I1685" s="123">
        <v>38000</v>
      </c>
      <c r="J1685" s="123">
        <v>38000</v>
      </c>
      <c r="K1685" s="125" t="s">
        <v>190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  <c r="X1685" s="151">
        <v>4.2</v>
      </c>
      <c r="Y1685" s="150">
        <v>455.74761904761908</v>
      </c>
    </row>
    <row r="1686" spans="1:25">
      <c r="A1686" s="125">
        <v>1688</v>
      </c>
      <c r="B1686" s="125">
        <v>1688</v>
      </c>
      <c r="C1686" s="125" t="s">
        <v>2464</v>
      </c>
      <c r="D1686" s="125" t="s">
        <v>187</v>
      </c>
      <c r="E1686" s="125" t="s">
        <v>187</v>
      </c>
      <c r="F1686" s="125" t="s">
        <v>600</v>
      </c>
      <c r="G1686" s="125" t="s">
        <v>601</v>
      </c>
      <c r="H1686" s="125" t="s">
        <v>184</v>
      </c>
      <c r="I1686" s="123">
        <v>38000</v>
      </c>
      <c r="J1686" s="123">
        <v>38000</v>
      </c>
      <c r="K1686" s="125" t="s">
        <v>190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  <c r="X1686" s="151">
        <v>8.4</v>
      </c>
      <c r="Y1686" s="150">
        <v>220.72619047619045</v>
      </c>
    </row>
    <row r="1687" spans="1:25">
      <c r="A1687" s="125">
        <v>1689</v>
      </c>
      <c r="B1687" s="125">
        <v>1689</v>
      </c>
      <c r="C1687" s="125" t="s">
        <v>2465</v>
      </c>
      <c r="D1687" s="125" t="s">
        <v>187</v>
      </c>
      <c r="E1687" s="125" t="s">
        <v>187</v>
      </c>
      <c r="F1687" s="125" t="s">
        <v>307</v>
      </c>
      <c r="G1687" s="125" t="s">
        <v>308</v>
      </c>
      <c r="H1687" s="125" t="s">
        <v>184</v>
      </c>
      <c r="I1687" s="123">
        <v>38000</v>
      </c>
      <c r="J1687" s="123">
        <v>38000</v>
      </c>
      <c r="K1687" s="125" t="s">
        <v>190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  <c r="X1687" s="151">
        <v>4.2</v>
      </c>
      <c r="Y1687" s="150">
        <v>443.2</v>
      </c>
    </row>
    <row r="1688" spans="1:25">
      <c r="A1688" s="125">
        <v>1690</v>
      </c>
      <c r="B1688" s="125">
        <v>1690</v>
      </c>
      <c r="C1688" s="125" t="s">
        <v>2466</v>
      </c>
      <c r="D1688" s="125" t="s">
        <v>187</v>
      </c>
      <c r="E1688" s="125" t="s">
        <v>187</v>
      </c>
      <c r="F1688" s="125" t="s">
        <v>307</v>
      </c>
      <c r="G1688" s="125" t="s">
        <v>308</v>
      </c>
      <c r="H1688" s="125" t="s">
        <v>184</v>
      </c>
      <c r="I1688" s="123">
        <v>38000</v>
      </c>
      <c r="J1688" s="123">
        <v>38000</v>
      </c>
      <c r="K1688" s="125" t="s">
        <v>190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  <c r="X1688" s="151">
        <v>4.2</v>
      </c>
      <c r="Y1688" s="150">
        <v>418.10476190476186</v>
      </c>
    </row>
    <row r="1689" spans="1:25">
      <c r="A1689" s="125">
        <v>1691</v>
      </c>
      <c r="B1689" s="125">
        <v>1691</v>
      </c>
      <c r="C1689" s="125" t="s">
        <v>2467</v>
      </c>
      <c r="D1689" s="125" t="s">
        <v>239</v>
      </c>
      <c r="E1689" s="125" t="s">
        <v>239</v>
      </c>
      <c r="F1689" s="125" t="s">
        <v>600</v>
      </c>
      <c r="G1689" s="125" t="s">
        <v>601</v>
      </c>
      <c r="H1689" s="125" t="s">
        <v>184</v>
      </c>
      <c r="I1689" s="123">
        <v>38000</v>
      </c>
      <c r="J1689" s="123">
        <v>38000</v>
      </c>
      <c r="K1689" s="125" t="s">
        <v>190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  <c r="X1689" s="151">
        <v>4.2</v>
      </c>
      <c r="Y1689" s="150">
        <v>405.55714285714282</v>
      </c>
    </row>
    <row r="1690" spans="1:25">
      <c r="A1690" s="125">
        <v>1692</v>
      </c>
      <c r="B1690" s="125">
        <v>1692</v>
      </c>
      <c r="C1690" s="125" t="s">
        <v>2468</v>
      </c>
      <c r="D1690" s="125" t="s">
        <v>239</v>
      </c>
      <c r="E1690" s="125" t="s">
        <v>239</v>
      </c>
      <c r="F1690" s="125" t="s">
        <v>600</v>
      </c>
      <c r="G1690" s="125" t="s">
        <v>601</v>
      </c>
      <c r="H1690" s="125" t="s">
        <v>184</v>
      </c>
      <c r="I1690" s="123">
        <v>38000</v>
      </c>
      <c r="J1690" s="123">
        <v>38000</v>
      </c>
      <c r="K1690" s="125" t="s">
        <v>190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  <c r="X1690" s="151">
        <v>21</v>
      </c>
      <c r="Y1690" s="150">
        <v>76.792857142857144</v>
      </c>
    </row>
    <row r="1691" spans="1:25">
      <c r="A1691" s="125">
        <v>1693</v>
      </c>
      <c r="B1691" s="125">
        <v>1693</v>
      </c>
      <c r="C1691" s="125" t="s">
        <v>2469</v>
      </c>
      <c r="D1691" s="125" t="s">
        <v>239</v>
      </c>
      <c r="E1691" s="125" t="s">
        <v>239</v>
      </c>
      <c r="F1691" s="125" t="s">
        <v>314</v>
      </c>
      <c r="G1691" s="125" t="s">
        <v>315</v>
      </c>
      <c r="H1691" s="125" t="s">
        <v>184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  <c r="X1691" s="151">
        <v>4.2</v>
      </c>
      <c r="Y1691" s="150">
        <v>443.2</v>
      </c>
    </row>
    <row r="1692" spans="1:25">
      <c r="A1692" s="125">
        <v>1694</v>
      </c>
      <c r="B1692" s="125">
        <v>1694</v>
      </c>
      <c r="C1692" s="125" t="s">
        <v>2470</v>
      </c>
      <c r="D1692" s="125" t="s">
        <v>187</v>
      </c>
      <c r="E1692" s="125" t="s">
        <v>187</v>
      </c>
      <c r="F1692" s="125" t="s">
        <v>445</v>
      </c>
      <c r="G1692" s="125" t="s">
        <v>446</v>
      </c>
      <c r="H1692" s="125" t="s">
        <v>204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  <c r="X1692" s="151">
        <v>4.2</v>
      </c>
      <c r="Y1692" s="150">
        <v>430.65238095238095</v>
      </c>
    </row>
    <row r="1693" spans="1:25">
      <c r="A1693" s="125">
        <v>1695</v>
      </c>
      <c r="B1693" s="125">
        <v>1695</v>
      </c>
      <c r="C1693" s="125" t="s">
        <v>2471</v>
      </c>
      <c r="D1693" s="125" t="s">
        <v>239</v>
      </c>
      <c r="E1693" s="125" t="s">
        <v>239</v>
      </c>
      <c r="F1693" s="125" t="s">
        <v>321</v>
      </c>
      <c r="G1693" s="125" t="s">
        <v>322</v>
      </c>
      <c r="H1693" s="125" t="s">
        <v>204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  <c r="X1693" s="151">
        <v>4.2</v>
      </c>
      <c r="Y1693" s="150">
        <v>500.37380952380948</v>
      </c>
    </row>
    <row r="1694" spans="1:25">
      <c r="A1694" s="125">
        <v>1696</v>
      </c>
      <c r="B1694" s="125">
        <v>1696</v>
      </c>
      <c r="C1694" s="125" t="s">
        <v>2472</v>
      </c>
      <c r="D1694" s="125" t="s">
        <v>239</v>
      </c>
      <c r="E1694" s="125" t="s">
        <v>239</v>
      </c>
      <c r="F1694" s="125" t="s">
        <v>314</v>
      </c>
      <c r="G1694" s="125" t="s">
        <v>315</v>
      </c>
      <c r="H1694" s="125" t="s">
        <v>184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  <c r="X1694" s="151">
        <v>4.2</v>
      </c>
      <c r="Y1694" s="150">
        <v>638.39761904761906</v>
      </c>
    </row>
    <row r="1695" spans="1:25">
      <c r="A1695" s="125">
        <v>1697</v>
      </c>
      <c r="B1695" s="125">
        <v>1697</v>
      </c>
      <c r="C1695" s="125" t="s">
        <v>2473</v>
      </c>
      <c r="D1695" s="125" t="s">
        <v>239</v>
      </c>
      <c r="E1695" s="125" t="s">
        <v>239</v>
      </c>
      <c r="F1695" s="125" t="s">
        <v>321</v>
      </c>
      <c r="G1695" s="125" t="s">
        <v>322</v>
      </c>
      <c r="H1695" s="125" t="s">
        <v>204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  <c r="X1695" s="151">
        <v>4.2</v>
      </c>
      <c r="Y1695" s="150">
        <v>468.29523809523806</v>
      </c>
    </row>
    <row r="1696" spans="1:25">
      <c r="A1696" s="125">
        <v>1698</v>
      </c>
      <c r="B1696" s="125">
        <v>1698</v>
      </c>
      <c r="C1696" s="125" t="s">
        <v>2474</v>
      </c>
      <c r="D1696" s="125" t="s">
        <v>239</v>
      </c>
      <c r="E1696" s="125" t="s">
        <v>239</v>
      </c>
      <c r="F1696" s="125" t="s">
        <v>321</v>
      </c>
      <c r="G1696" s="125" t="s">
        <v>322</v>
      </c>
      <c r="H1696" s="125" t="s">
        <v>204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  <c r="X1696" s="151">
        <v>4.2</v>
      </c>
      <c r="Y1696" s="150">
        <v>638.39761904761906</v>
      </c>
    </row>
    <row r="1697" spans="1:25">
      <c r="A1697" s="125">
        <v>1699</v>
      </c>
      <c r="B1697" s="125">
        <v>1699</v>
      </c>
      <c r="C1697" s="125" t="s">
        <v>2475</v>
      </c>
      <c r="D1697" s="125" t="s">
        <v>239</v>
      </c>
      <c r="E1697" s="125" t="s">
        <v>239</v>
      </c>
      <c r="F1697" s="125" t="s">
        <v>314</v>
      </c>
      <c r="G1697" s="125" t="s">
        <v>315</v>
      </c>
      <c r="H1697" s="125" t="s">
        <v>184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  <c r="X1697" s="151">
        <v>4.2</v>
      </c>
      <c r="Y1697" s="150">
        <v>638.39761904761906</v>
      </c>
    </row>
    <row r="1698" spans="1:25">
      <c r="A1698" s="125">
        <v>1700</v>
      </c>
      <c r="B1698" s="125">
        <v>1700</v>
      </c>
      <c r="C1698" s="125" t="s">
        <v>2476</v>
      </c>
      <c r="D1698" s="125" t="s">
        <v>239</v>
      </c>
      <c r="E1698" s="125" t="s">
        <v>239</v>
      </c>
      <c r="F1698" s="125" t="s">
        <v>321</v>
      </c>
      <c r="G1698" s="125" t="s">
        <v>322</v>
      </c>
      <c r="H1698" s="125" t="s">
        <v>204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  <c r="X1698" s="151">
        <v>4.2</v>
      </c>
      <c r="Y1698" s="150">
        <v>443.2</v>
      </c>
    </row>
    <row r="1699" spans="1:25">
      <c r="A1699" s="125">
        <v>1701</v>
      </c>
      <c r="B1699" s="125">
        <v>1701</v>
      </c>
      <c r="C1699" s="125" t="s">
        <v>2477</v>
      </c>
      <c r="D1699" s="125" t="s">
        <v>239</v>
      </c>
      <c r="E1699" s="125" t="s">
        <v>239</v>
      </c>
      <c r="F1699" s="125" t="s">
        <v>321</v>
      </c>
      <c r="G1699" s="125" t="s">
        <v>322</v>
      </c>
      <c r="H1699" s="125" t="s">
        <v>204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  <c r="X1699" s="151">
        <v>4.2</v>
      </c>
      <c r="Y1699" s="150">
        <v>713.68333333333328</v>
      </c>
    </row>
    <row r="1700" spans="1:25">
      <c r="A1700" s="125">
        <v>1702</v>
      </c>
      <c r="B1700" s="125">
        <v>1702</v>
      </c>
      <c r="C1700" s="125" t="s">
        <v>2478</v>
      </c>
      <c r="D1700" s="125" t="s">
        <v>239</v>
      </c>
      <c r="E1700" s="125" t="s">
        <v>239</v>
      </c>
      <c r="F1700" s="125" t="s">
        <v>321</v>
      </c>
      <c r="G1700" s="125" t="s">
        <v>322</v>
      </c>
      <c r="H1700" s="125" t="s">
        <v>204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  <c r="X1700" s="151">
        <v>21</v>
      </c>
      <c r="Y1700" s="150">
        <v>162.93952380952382</v>
      </c>
    </row>
    <row r="1701" spans="1:25">
      <c r="A1701" s="125">
        <v>1703</v>
      </c>
      <c r="B1701" s="125">
        <v>1703</v>
      </c>
      <c r="C1701" s="125" t="s">
        <v>2479</v>
      </c>
      <c r="D1701" s="125" t="s">
        <v>239</v>
      </c>
      <c r="E1701" s="125" t="s">
        <v>239</v>
      </c>
      <c r="F1701" s="125" t="s">
        <v>328</v>
      </c>
      <c r="G1701" s="125" t="s">
        <v>329</v>
      </c>
      <c r="H1701" s="125" t="s">
        <v>184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  <c r="X1701" s="151">
        <v>16.8</v>
      </c>
      <c r="Y1701" s="150">
        <v>212.03988095238094</v>
      </c>
    </row>
    <row r="1702" spans="1:25">
      <c r="A1702" s="125">
        <v>1704</v>
      </c>
      <c r="B1702" s="125">
        <v>1704</v>
      </c>
      <c r="C1702" s="125" t="s">
        <v>2480</v>
      </c>
      <c r="D1702" s="125" t="s">
        <v>239</v>
      </c>
      <c r="E1702" s="125" t="s">
        <v>239</v>
      </c>
      <c r="F1702" s="125" t="s">
        <v>635</v>
      </c>
      <c r="G1702" s="125" t="s">
        <v>636</v>
      </c>
      <c r="H1702" s="125" t="s">
        <v>184</v>
      </c>
      <c r="I1702" s="123">
        <v>38000</v>
      </c>
      <c r="J1702" s="125" t="s">
        <v>190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  <c r="X1702" s="151">
        <v>8.4</v>
      </c>
      <c r="Y1702" s="150">
        <v>183.08333333333331</v>
      </c>
    </row>
    <row r="1703" spans="1:25">
      <c r="A1703" s="125">
        <v>1705</v>
      </c>
      <c r="B1703" s="125">
        <v>1705</v>
      </c>
      <c r="C1703" s="125" t="s">
        <v>2481</v>
      </c>
      <c r="D1703" s="125" t="s">
        <v>239</v>
      </c>
      <c r="E1703" s="125" t="s">
        <v>239</v>
      </c>
      <c r="F1703" s="125" t="s">
        <v>328</v>
      </c>
      <c r="G1703" s="125" t="s">
        <v>329</v>
      </c>
      <c r="H1703" s="125" t="s">
        <v>184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  <c r="X1703" s="151">
        <v>16.8</v>
      </c>
      <c r="Y1703" s="150">
        <v>66.711904761904762</v>
      </c>
    </row>
    <row r="1704" spans="1:25">
      <c r="A1704" s="125">
        <v>1706</v>
      </c>
      <c r="B1704" s="125">
        <v>1706</v>
      </c>
      <c r="C1704" s="125" t="s">
        <v>2482</v>
      </c>
      <c r="D1704" s="125" t="s">
        <v>239</v>
      </c>
      <c r="E1704" s="125" t="s">
        <v>239</v>
      </c>
      <c r="F1704" s="125" t="s">
        <v>331</v>
      </c>
      <c r="G1704" s="125" t="s">
        <v>332</v>
      </c>
      <c r="H1704" s="125" t="s">
        <v>204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  <c r="X1704" s="151">
        <v>29.400000000000006</v>
      </c>
      <c r="Y1704" s="150">
        <v>42.043877551020394</v>
      </c>
    </row>
    <row r="1705" spans="1:25">
      <c r="A1705" s="142">
        <v>1707</v>
      </c>
      <c r="B1705" s="142">
        <v>1707</v>
      </c>
      <c r="C1705" s="142" t="s">
        <v>2483</v>
      </c>
      <c r="D1705" s="125" t="s">
        <v>351</v>
      </c>
      <c r="E1705" s="125" t="s">
        <v>351</v>
      </c>
      <c r="F1705" s="142" t="s">
        <v>651</v>
      </c>
      <c r="G1705" s="142" t="s">
        <v>652</v>
      </c>
      <c r="H1705" s="142" t="s">
        <v>184</v>
      </c>
      <c r="I1705" s="143">
        <v>38000</v>
      </c>
      <c r="J1705" s="142" t="s">
        <v>190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  <c r="X1705" s="151">
        <v>25.200000000000003</v>
      </c>
      <c r="Y1705" s="150">
        <v>123.35873015873015</v>
      </c>
    </row>
    <row r="1706" spans="1:25">
      <c r="A1706" s="125">
        <v>1708</v>
      </c>
      <c r="B1706" s="125">
        <v>1708</v>
      </c>
      <c r="C1706" s="125" t="s">
        <v>2484</v>
      </c>
      <c r="D1706" s="125" t="s">
        <v>351</v>
      </c>
      <c r="E1706" s="125" t="s">
        <v>351</v>
      </c>
      <c r="F1706" s="125" t="s">
        <v>352</v>
      </c>
      <c r="G1706" s="125" t="s">
        <v>353</v>
      </c>
      <c r="H1706" s="125" t="s">
        <v>204</v>
      </c>
      <c r="I1706" s="123">
        <v>110000</v>
      </c>
      <c r="J1706" s="123">
        <v>110000</v>
      </c>
      <c r="K1706" s="125" t="s">
        <v>205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  <c r="X1706" s="151">
        <v>50.400000000000006</v>
      </c>
      <c r="Y1706" s="150">
        <v>43.319841269841262</v>
      </c>
    </row>
    <row r="1707" spans="1:25">
      <c r="A1707" s="125">
        <v>1709</v>
      </c>
      <c r="B1707" s="125">
        <v>1709</v>
      </c>
      <c r="C1707" s="125" t="s">
        <v>2485</v>
      </c>
      <c r="D1707" s="125" t="s">
        <v>351</v>
      </c>
      <c r="E1707" s="125" t="s">
        <v>351</v>
      </c>
      <c r="F1707" s="125" t="s">
        <v>1422</v>
      </c>
      <c r="G1707" s="125" t="s">
        <v>1423</v>
      </c>
      <c r="H1707" s="125" t="s">
        <v>184</v>
      </c>
      <c r="I1707" s="123">
        <v>38000</v>
      </c>
      <c r="J1707" s="123">
        <v>38000</v>
      </c>
      <c r="K1707" s="125" t="s">
        <v>190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  <c r="X1707" s="151">
        <v>16.8</v>
      </c>
      <c r="Y1707" s="150">
        <v>132.56785714285712</v>
      </c>
    </row>
    <row r="1708" spans="1:25">
      <c r="A1708" s="125">
        <v>1710</v>
      </c>
      <c r="B1708" s="125">
        <v>1710</v>
      </c>
      <c r="C1708" s="125" t="s">
        <v>2486</v>
      </c>
      <c r="D1708" s="125" t="s">
        <v>351</v>
      </c>
      <c r="E1708" s="125" t="s">
        <v>351</v>
      </c>
      <c r="F1708" s="125" t="s">
        <v>357</v>
      </c>
      <c r="G1708" s="125" t="s">
        <v>358</v>
      </c>
      <c r="H1708" s="125" t="s">
        <v>184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  <c r="X1708" s="151">
        <v>4.2</v>
      </c>
      <c r="Y1708" s="150">
        <v>317.72380952380951</v>
      </c>
    </row>
    <row r="1709" spans="1:25">
      <c r="A1709" s="125">
        <v>1711</v>
      </c>
      <c r="B1709" s="125">
        <v>1711</v>
      </c>
      <c r="C1709" s="125" t="s">
        <v>2487</v>
      </c>
      <c r="D1709" s="125" t="s">
        <v>356</v>
      </c>
      <c r="E1709" s="125" t="s">
        <v>356</v>
      </c>
      <c r="F1709" s="125" t="s">
        <v>657</v>
      </c>
      <c r="G1709" s="125" t="s">
        <v>658</v>
      </c>
      <c r="H1709" s="125" t="s">
        <v>184</v>
      </c>
      <c r="I1709" s="123">
        <v>38000</v>
      </c>
      <c r="J1709" s="123">
        <v>38000</v>
      </c>
      <c r="K1709" s="125" t="s">
        <v>190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  <c r="X1709" s="151">
        <v>21</v>
      </c>
      <c r="Y1709" s="150">
        <v>56.715714285714284</v>
      </c>
    </row>
    <row r="1710" spans="1:25">
      <c r="A1710" s="125">
        <v>1712</v>
      </c>
      <c r="B1710" s="125">
        <v>1712</v>
      </c>
      <c r="C1710" s="125" t="s">
        <v>2488</v>
      </c>
      <c r="D1710" s="125" t="s">
        <v>351</v>
      </c>
      <c r="E1710" s="125" t="s">
        <v>351</v>
      </c>
      <c r="F1710" s="125" t="s">
        <v>1432</v>
      </c>
      <c r="G1710" s="125" t="s">
        <v>1433</v>
      </c>
      <c r="H1710" s="125" t="s">
        <v>204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  <c r="X1710" s="151">
        <v>4.2</v>
      </c>
      <c r="Y1710" s="150">
        <v>355.36666666666662</v>
      </c>
    </row>
    <row r="1711" spans="1:25">
      <c r="A1711" s="125">
        <v>1713</v>
      </c>
      <c r="B1711" s="125">
        <v>1713</v>
      </c>
      <c r="C1711" s="125" t="s">
        <v>2489</v>
      </c>
      <c r="D1711" s="125" t="s">
        <v>192</v>
      </c>
      <c r="E1711" s="125" t="s">
        <v>192</v>
      </c>
      <c r="F1711" s="125" t="s">
        <v>193</v>
      </c>
      <c r="G1711" s="125" t="s">
        <v>194</v>
      </c>
      <c r="H1711" s="125" t="s">
        <v>184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  <c r="X1711" s="151">
        <v>4.2</v>
      </c>
      <c r="Y1711" s="150">
        <v>399.99285714285708</v>
      </c>
    </row>
    <row r="1712" spans="1:25">
      <c r="A1712" s="125">
        <v>1714</v>
      </c>
      <c r="B1712" s="125">
        <v>1714</v>
      </c>
      <c r="C1712" s="125" t="s">
        <v>2490</v>
      </c>
      <c r="D1712" s="125" t="s">
        <v>192</v>
      </c>
      <c r="E1712" s="125" t="s">
        <v>192</v>
      </c>
      <c r="F1712" s="125" t="s">
        <v>370</v>
      </c>
      <c r="G1712" s="125" t="s">
        <v>371</v>
      </c>
      <c r="H1712" s="125" t="s">
        <v>184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  <c r="X1712" s="151">
        <v>12.600000000000001</v>
      </c>
      <c r="Y1712" s="150">
        <v>61.06428571428571</v>
      </c>
    </row>
    <row r="1713" spans="1:25">
      <c r="A1713" s="125">
        <v>1715</v>
      </c>
      <c r="B1713" s="125">
        <v>1715</v>
      </c>
      <c r="C1713" s="125" t="s">
        <v>2491</v>
      </c>
      <c r="D1713" s="125" t="s">
        <v>239</v>
      </c>
      <c r="E1713" s="125" t="s">
        <v>239</v>
      </c>
      <c r="F1713" s="125" t="s">
        <v>240</v>
      </c>
      <c r="G1713" s="125" t="s">
        <v>241</v>
      </c>
      <c r="H1713" s="125" t="s">
        <v>184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  <c r="X1713" s="151">
        <v>4.2</v>
      </c>
      <c r="Y1713" s="150">
        <v>149.73095238095235</v>
      </c>
    </row>
    <row r="1714" spans="1:25">
      <c r="A1714" s="125">
        <v>1716</v>
      </c>
      <c r="B1714" s="125">
        <v>1716</v>
      </c>
      <c r="C1714" s="125" t="s">
        <v>2492</v>
      </c>
      <c r="D1714" s="125" t="s">
        <v>857</v>
      </c>
      <c r="E1714" s="125" t="s">
        <v>857</v>
      </c>
      <c r="F1714" s="125" t="s">
        <v>522</v>
      </c>
      <c r="G1714" s="125" t="s">
        <v>523</v>
      </c>
      <c r="H1714" s="125" t="s">
        <v>184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  <c r="X1714" s="151">
        <v>4.2</v>
      </c>
      <c r="Y1714" s="150">
        <v>468.29523809523806</v>
      </c>
    </row>
    <row r="1715" spans="1:25">
      <c r="A1715" s="125">
        <v>1717</v>
      </c>
      <c r="B1715" s="125">
        <v>1717</v>
      </c>
      <c r="C1715" s="125" t="s">
        <v>2493</v>
      </c>
      <c r="D1715" s="125" t="s">
        <v>857</v>
      </c>
      <c r="E1715" s="125" t="s">
        <v>857</v>
      </c>
      <c r="F1715" s="125" t="s">
        <v>2494</v>
      </c>
      <c r="G1715" s="125" t="s">
        <v>2495</v>
      </c>
      <c r="H1715" s="125" t="s">
        <v>204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  <c r="X1715" s="151">
        <v>4.2</v>
      </c>
      <c r="Y1715" s="150">
        <v>216.6547619047619</v>
      </c>
    </row>
    <row r="1716" spans="1:25">
      <c r="A1716" s="125">
        <v>1718</v>
      </c>
      <c r="B1716" s="125">
        <v>1718</v>
      </c>
      <c r="C1716" s="125" t="s">
        <v>2496</v>
      </c>
      <c r="D1716" s="125" t="s">
        <v>351</v>
      </c>
      <c r="E1716" s="125" t="s">
        <v>356</v>
      </c>
      <c r="F1716" s="125" t="s">
        <v>1491</v>
      </c>
      <c r="G1716" s="125" t="s">
        <v>1492</v>
      </c>
      <c r="H1716" s="125" t="s">
        <v>204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  <c r="X1716" s="151">
        <v>4.2</v>
      </c>
      <c r="Y1716" s="150">
        <v>387.4452380952381</v>
      </c>
    </row>
    <row r="1717" spans="1:25">
      <c r="A1717" s="125">
        <v>1719</v>
      </c>
      <c r="B1717" s="125">
        <v>1719</v>
      </c>
      <c r="C1717" s="125" t="s">
        <v>2497</v>
      </c>
      <c r="D1717" s="125" t="s">
        <v>356</v>
      </c>
      <c r="E1717" s="125" t="s">
        <v>356</v>
      </c>
      <c r="F1717" s="125" t="s">
        <v>1491</v>
      </c>
      <c r="G1717" s="125" t="s">
        <v>1492</v>
      </c>
      <c r="H1717" s="125" t="s">
        <v>204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  <c r="X1717" s="151">
        <v>21</v>
      </c>
      <c r="Y1717" s="150">
        <v>73.851904761904763</v>
      </c>
    </row>
    <row r="1718" spans="1:25">
      <c r="A1718" s="125">
        <v>1720</v>
      </c>
      <c r="B1718" s="125">
        <v>1720</v>
      </c>
      <c r="C1718" s="125" t="s">
        <v>2498</v>
      </c>
      <c r="D1718" s="125" t="s">
        <v>356</v>
      </c>
      <c r="E1718" s="125" t="s">
        <v>356</v>
      </c>
      <c r="F1718" s="125" t="s">
        <v>1083</v>
      </c>
      <c r="G1718" s="125" t="s">
        <v>1084</v>
      </c>
      <c r="H1718" s="125" t="s">
        <v>204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  <c r="X1718" s="151">
        <v>4.2</v>
      </c>
      <c r="Y1718" s="150">
        <v>387.4452380952381</v>
      </c>
    </row>
    <row r="1719" spans="1:25">
      <c r="A1719" s="125">
        <v>1721</v>
      </c>
      <c r="B1719" s="125">
        <v>1721</v>
      </c>
      <c r="C1719" s="125" t="s">
        <v>2499</v>
      </c>
      <c r="D1719" s="125" t="s">
        <v>385</v>
      </c>
      <c r="E1719" s="125" t="s">
        <v>385</v>
      </c>
      <c r="F1719" s="125" t="s">
        <v>386</v>
      </c>
      <c r="G1719" s="125" t="s">
        <v>387</v>
      </c>
      <c r="H1719" s="125" t="s">
        <v>204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  <c r="X1719" s="151">
        <v>4.2</v>
      </c>
      <c r="Y1719" s="150">
        <v>319.06666666666661</v>
      </c>
    </row>
    <row r="1720" spans="1:25">
      <c r="A1720" s="125">
        <v>1722</v>
      </c>
      <c r="B1720" s="125">
        <v>1722</v>
      </c>
      <c r="C1720" s="125" t="s">
        <v>2500</v>
      </c>
      <c r="D1720" s="125" t="s">
        <v>385</v>
      </c>
      <c r="E1720" s="125" t="s">
        <v>389</v>
      </c>
      <c r="F1720" s="125" t="s">
        <v>386</v>
      </c>
      <c r="G1720" s="125" t="s">
        <v>387</v>
      </c>
      <c r="H1720" s="125" t="s">
        <v>204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  <c r="X1720" s="151">
        <v>4.2</v>
      </c>
      <c r="Y1720" s="150">
        <v>487.82619047619045</v>
      </c>
    </row>
    <row r="1721" spans="1:25">
      <c r="A1721" s="125">
        <v>1723</v>
      </c>
      <c r="B1721" s="125">
        <v>1723</v>
      </c>
      <c r="C1721" s="125" t="s">
        <v>2501</v>
      </c>
      <c r="D1721" s="125" t="s">
        <v>212</v>
      </c>
      <c r="E1721" s="125" t="s">
        <v>212</v>
      </c>
      <c r="F1721" s="125" t="s">
        <v>398</v>
      </c>
      <c r="G1721" s="125" t="s">
        <v>399</v>
      </c>
      <c r="H1721" s="125" t="s">
        <v>184</v>
      </c>
      <c r="I1721" s="123">
        <v>38000</v>
      </c>
      <c r="J1721" s="123">
        <v>38000</v>
      </c>
      <c r="K1721" s="125" t="s">
        <v>190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  <c r="X1721" s="151">
        <v>8.4</v>
      </c>
      <c r="Y1721" s="150">
        <v>231.36547619047619</v>
      </c>
    </row>
    <row r="1722" spans="1:25">
      <c r="A1722" s="125">
        <v>1724</v>
      </c>
      <c r="B1722" s="125">
        <v>1724</v>
      </c>
      <c r="C1722" s="125" t="s">
        <v>2502</v>
      </c>
      <c r="D1722" s="125" t="s">
        <v>212</v>
      </c>
      <c r="E1722" s="125" t="s">
        <v>212</v>
      </c>
      <c r="F1722" s="125" t="s">
        <v>398</v>
      </c>
      <c r="G1722" s="125" t="s">
        <v>399</v>
      </c>
      <c r="H1722" s="125" t="s">
        <v>184</v>
      </c>
      <c r="I1722" s="123">
        <v>38000</v>
      </c>
      <c r="J1722" s="123">
        <v>38000</v>
      </c>
      <c r="K1722" s="125" t="s">
        <v>190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  <c r="X1722" s="151">
        <v>4.2</v>
      </c>
      <c r="Y1722" s="150">
        <v>342.81904761904764</v>
      </c>
    </row>
    <row r="1723" spans="1:25">
      <c r="A1723" s="125">
        <v>1725</v>
      </c>
      <c r="B1723" s="125">
        <v>1725</v>
      </c>
      <c r="C1723" s="125" t="s">
        <v>2503</v>
      </c>
      <c r="D1723" s="125" t="s">
        <v>212</v>
      </c>
      <c r="E1723" s="125" t="s">
        <v>212</v>
      </c>
      <c r="F1723" s="125" t="s">
        <v>398</v>
      </c>
      <c r="G1723" s="125" t="s">
        <v>399</v>
      </c>
      <c r="H1723" s="125" t="s">
        <v>184</v>
      </c>
      <c r="I1723" s="123">
        <v>38000</v>
      </c>
      <c r="J1723" s="123">
        <v>38000</v>
      </c>
      <c r="K1723" s="125" t="s">
        <v>190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  <c r="X1723" s="151">
        <v>4.2</v>
      </c>
      <c r="Y1723" s="150">
        <v>216.6547619047619</v>
      </c>
    </row>
    <row r="1724" spans="1:25">
      <c r="A1724" s="125">
        <v>1726</v>
      </c>
      <c r="B1724" s="125">
        <v>1726</v>
      </c>
      <c r="C1724" s="125" t="s">
        <v>2504</v>
      </c>
      <c r="D1724" s="125" t="s">
        <v>212</v>
      </c>
      <c r="E1724" s="125" t="s">
        <v>212</v>
      </c>
      <c r="F1724" s="125" t="s">
        <v>710</v>
      </c>
      <c r="G1724" s="125" t="s">
        <v>711</v>
      </c>
      <c r="H1724" s="125" t="s">
        <v>184</v>
      </c>
      <c r="I1724" s="123">
        <v>38000</v>
      </c>
      <c r="J1724" s="125" t="s">
        <v>190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  <c r="X1724" s="151">
        <v>4.2</v>
      </c>
      <c r="Y1724" s="150">
        <v>199.92380952380952</v>
      </c>
    </row>
    <row r="1725" spans="1:25">
      <c r="A1725" s="125">
        <v>1727</v>
      </c>
      <c r="B1725" s="125">
        <v>1727</v>
      </c>
      <c r="C1725" s="125" t="s">
        <v>2505</v>
      </c>
      <c r="D1725" s="125" t="s">
        <v>212</v>
      </c>
      <c r="E1725" s="125" t="s">
        <v>212</v>
      </c>
      <c r="F1725" s="125" t="s">
        <v>394</v>
      </c>
      <c r="G1725" s="125" t="s">
        <v>395</v>
      </c>
      <c r="H1725" s="125" t="s">
        <v>204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  <c r="X1725" s="151">
        <v>21</v>
      </c>
      <c r="Y1725" s="150">
        <v>56.715714285714284</v>
      </c>
    </row>
    <row r="1726" spans="1:25">
      <c r="A1726" s="125">
        <v>1728</v>
      </c>
      <c r="B1726" s="125">
        <v>1728</v>
      </c>
      <c r="C1726" s="125" t="s">
        <v>2506</v>
      </c>
      <c r="D1726" s="125" t="s">
        <v>212</v>
      </c>
      <c r="E1726" s="125" t="s">
        <v>212</v>
      </c>
      <c r="F1726" s="125" t="s">
        <v>213</v>
      </c>
      <c r="G1726" s="125" t="s">
        <v>214</v>
      </c>
      <c r="H1726" s="125" t="s">
        <v>204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  <c r="X1726" s="151">
        <v>4.2</v>
      </c>
      <c r="Y1726" s="150">
        <v>412.54047619047617</v>
      </c>
    </row>
    <row r="1727" spans="1:25">
      <c r="A1727" s="125">
        <v>1729</v>
      </c>
      <c r="B1727" s="125">
        <v>1729</v>
      </c>
      <c r="C1727" s="125" t="s">
        <v>2507</v>
      </c>
      <c r="D1727" s="125" t="s">
        <v>212</v>
      </c>
      <c r="E1727" s="125" t="s">
        <v>212</v>
      </c>
      <c r="F1727" s="125" t="s">
        <v>481</v>
      </c>
      <c r="G1727" s="125" t="s">
        <v>482</v>
      </c>
      <c r="H1727" s="125" t="s">
        <v>184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  <c r="X1727" s="151">
        <v>4.2</v>
      </c>
      <c r="Y1727" s="150">
        <v>500.37380952380948</v>
      </c>
    </row>
    <row r="1728" spans="1:25">
      <c r="A1728" s="125">
        <v>1730</v>
      </c>
      <c r="B1728" s="125">
        <v>1730</v>
      </c>
      <c r="C1728" s="125" t="s">
        <v>2508</v>
      </c>
      <c r="D1728" s="125" t="s">
        <v>212</v>
      </c>
      <c r="E1728" s="125" t="s">
        <v>212</v>
      </c>
      <c r="F1728" s="125" t="s">
        <v>710</v>
      </c>
      <c r="G1728" s="125" t="s">
        <v>711</v>
      </c>
      <c r="H1728" s="125" t="s">
        <v>184</v>
      </c>
      <c r="I1728" s="123">
        <v>38000</v>
      </c>
      <c r="J1728" s="125" t="s">
        <v>190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  <c r="X1728" s="151">
        <v>4.2</v>
      </c>
      <c r="Y1728" s="150">
        <v>133</v>
      </c>
    </row>
    <row r="1729" spans="1:25">
      <c r="A1729" s="125">
        <v>1731</v>
      </c>
      <c r="B1729" s="125">
        <v>1731</v>
      </c>
      <c r="C1729" s="125" t="s">
        <v>2509</v>
      </c>
      <c r="D1729" s="125" t="s">
        <v>181</v>
      </c>
      <c r="E1729" s="125" t="s">
        <v>181</v>
      </c>
      <c r="F1729" s="125" t="s">
        <v>290</v>
      </c>
      <c r="G1729" s="125" t="s">
        <v>291</v>
      </c>
      <c r="H1729" s="125" t="s">
        <v>184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  <c r="X1729" s="151">
        <v>4.2</v>
      </c>
      <c r="Y1729" s="150">
        <v>116.26904761904763</v>
      </c>
    </row>
    <row r="1730" spans="1:25">
      <c r="A1730" s="125">
        <v>1732</v>
      </c>
      <c r="B1730" s="125">
        <v>1732</v>
      </c>
      <c r="C1730" s="125" t="s">
        <v>2510</v>
      </c>
      <c r="D1730" s="125" t="s">
        <v>181</v>
      </c>
      <c r="E1730" s="125" t="s">
        <v>181</v>
      </c>
      <c r="F1730" s="125" t="s">
        <v>718</v>
      </c>
      <c r="G1730" s="125" t="s">
        <v>719</v>
      </c>
      <c r="H1730" s="125" t="s">
        <v>204</v>
      </c>
      <c r="I1730" s="123">
        <v>110000</v>
      </c>
      <c r="J1730" s="125" t="s">
        <v>190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  <c r="X1730" s="151">
        <v>4.2</v>
      </c>
      <c r="Y1730" s="150">
        <v>199.92380952380952</v>
      </c>
    </row>
    <row r="1731" spans="1:25">
      <c r="A1731" s="125">
        <v>1733</v>
      </c>
      <c r="B1731" s="125">
        <v>1733</v>
      </c>
      <c r="C1731" s="125" t="s">
        <v>2511</v>
      </c>
      <c r="D1731" s="125" t="s">
        <v>220</v>
      </c>
      <c r="E1731" s="125" t="s">
        <v>220</v>
      </c>
      <c r="F1731" s="125" t="s">
        <v>411</v>
      </c>
      <c r="G1731" s="125" t="s">
        <v>412</v>
      </c>
      <c r="H1731" s="125" t="s">
        <v>184</v>
      </c>
      <c r="I1731" s="123">
        <v>38000</v>
      </c>
      <c r="J1731" s="125" t="s">
        <v>190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  <c r="X1731" s="151">
        <v>4.2</v>
      </c>
      <c r="Y1731" s="150">
        <v>319.06666666666661</v>
      </c>
    </row>
    <row r="1732" spans="1:25">
      <c r="A1732" s="125">
        <v>1734</v>
      </c>
      <c r="B1732" s="125">
        <v>1734</v>
      </c>
      <c r="C1732" s="125" t="s">
        <v>2512</v>
      </c>
      <c r="D1732" s="125" t="s">
        <v>220</v>
      </c>
      <c r="E1732" s="125" t="s">
        <v>220</v>
      </c>
      <c r="F1732" s="125" t="s">
        <v>411</v>
      </c>
      <c r="G1732" s="125" t="s">
        <v>412</v>
      </c>
      <c r="H1732" s="125" t="s">
        <v>184</v>
      </c>
      <c r="I1732" s="123">
        <v>38000</v>
      </c>
      <c r="J1732" s="125" t="s">
        <v>190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  <c r="X1732" s="151">
        <v>4.2</v>
      </c>
      <c r="Y1732" s="150">
        <v>149.73095238095235</v>
      </c>
    </row>
    <row r="1733" spans="1:25">
      <c r="A1733" s="125">
        <v>1735</v>
      </c>
      <c r="B1733" s="125">
        <v>1735</v>
      </c>
      <c r="C1733" s="125" t="s">
        <v>2513</v>
      </c>
      <c r="D1733" s="125" t="s">
        <v>181</v>
      </c>
      <c r="E1733" s="125" t="s">
        <v>181</v>
      </c>
      <c r="F1733" s="125" t="s">
        <v>1528</v>
      </c>
      <c r="G1733" s="125" t="s">
        <v>1529</v>
      </c>
      <c r="H1733" s="125" t="s">
        <v>204</v>
      </c>
      <c r="I1733" s="123">
        <v>110000</v>
      </c>
      <c r="J1733" s="125" t="s">
        <v>1530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  <c r="X1733" s="151">
        <v>4.2</v>
      </c>
      <c r="Y1733" s="150">
        <v>133</v>
      </c>
    </row>
    <row r="1734" spans="1:25">
      <c r="A1734" s="125">
        <v>1736</v>
      </c>
      <c r="B1734" s="125">
        <v>1736</v>
      </c>
      <c r="C1734" s="125" t="s">
        <v>2514</v>
      </c>
      <c r="D1734" s="125" t="s">
        <v>181</v>
      </c>
      <c r="E1734" s="125" t="s">
        <v>181</v>
      </c>
      <c r="F1734" s="125" t="s">
        <v>569</v>
      </c>
      <c r="G1734" s="125" t="s">
        <v>570</v>
      </c>
      <c r="H1734" s="125" t="s">
        <v>204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  <c r="X1734" s="151">
        <v>4.2</v>
      </c>
      <c r="Y1734" s="150">
        <v>374.89761904761906</v>
      </c>
    </row>
    <row r="1735" spans="1:25">
      <c r="A1735" s="125">
        <v>1737</v>
      </c>
      <c r="B1735" s="125">
        <v>1737</v>
      </c>
      <c r="C1735" s="125" t="s">
        <v>2515</v>
      </c>
      <c r="D1735" s="125" t="s">
        <v>181</v>
      </c>
      <c r="E1735" s="125" t="s">
        <v>181</v>
      </c>
      <c r="F1735" s="125" t="s">
        <v>569</v>
      </c>
      <c r="G1735" s="125" t="s">
        <v>570</v>
      </c>
      <c r="H1735" s="125" t="s">
        <v>204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  <c r="X1735" s="151">
        <v>4.2</v>
      </c>
      <c r="Y1735" s="150">
        <v>374.89761904761906</v>
      </c>
    </row>
    <row r="1736" spans="1:25">
      <c r="A1736" s="125">
        <v>1738</v>
      </c>
      <c r="B1736" s="125">
        <v>1738</v>
      </c>
      <c r="C1736" s="125" t="s">
        <v>2516</v>
      </c>
      <c r="D1736" s="125" t="s">
        <v>181</v>
      </c>
      <c r="E1736" s="125" t="s">
        <v>181</v>
      </c>
      <c r="F1736" s="125" t="s">
        <v>724</v>
      </c>
      <c r="G1736" s="125" t="s">
        <v>725</v>
      </c>
      <c r="H1736" s="125" t="s">
        <v>204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  <c r="X1736" s="151">
        <v>4.2</v>
      </c>
      <c r="Y1736" s="150">
        <v>412.54047619047617</v>
      </c>
    </row>
    <row r="1737" spans="1:25">
      <c r="A1737" s="125">
        <v>1739</v>
      </c>
      <c r="B1737" s="125">
        <v>1739</v>
      </c>
      <c r="C1737" s="125" t="s">
        <v>2517</v>
      </c>
      <c r="D1737" s="125" t="s">
        <v>181</v>
      </c>
      <c r="E1737" s="125" t="s">
        <v>181</v>
      </c>
      <c r="F1737" s="125" t="s">
        <v>569</v>
      </c>
      <c r="G1737" s="125" t="s">
        <v>570</v>
      </c>
      <c r="H1737" s="125" t="s">
        <v>204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  <c r="X1737" s="151">
        <v>4.2</v>
      </c>
      <c r="Y1737" s="150">
        <v>387.4452380952381</v>
      </c>
    </row>
    <row r="1738" spans="1:25">
      <c r="A1738" s="125">
        <v>1740</v>
      </c>
      <c r="B1738" s="125">
        <v>1740</v>
      </c>
      <c r="C1738" s="125" t="s">
        <v>2518</v>
      </c>
      <c r="D1738" s="125" t="s">
        <v>220</v>
      </c>
      <c r="E1738" s="125" t="s">
        <v>181</v>
      </c>
      <c r="F1738" s="125" t="s">
        <v>2519</v>
      </c>
      <c r="G1738" s="125" t="s">
        <v>2520</v>
      </c>
      <c r="H1738" s="125" t="s">
        <v>184</v>
      </c>
      <c r="I1738" s="123">
        <v>38000</v>
      </c>
      <c r="J1738" s="123">
        <v>38000</v>
      </c>
      <c r="K1738" s="125" t="s">
        <v>190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  <c r="X1738" s="151">
        <v>4.2</v>
      </c>
      <c r="Y1738" s="150">
        <v>412.54047619047617</v>
      </c>
    </row>
    <row r="1739" spans="1:25">
      <c r="A1739" s="125">
        <v>1741</v>
      </c>
      <c r="B1739" s="125">
        <v>1741</v>
      </c>
      <c r="C1739" s="125" t="s">
        <v>2521</v>
      </c>
      <c r="D1739" s="125" t="s">
        <v>220</v>
      </c>
      <c r="E1739" s="125" t="s">
        <v>220</v>
      </c>
      <c r="F1739" s="125" t="s">
        <v>729</v>
      </c>
      <c r="G1739" s="125" t="s">
        <v>730</v>
      </c>
      <c r="H1739" s="125" t="s">
        <v>184</v>
      </c>
      <c r="I1739" s="123">
        <v>38000</v>
      </c>
      <c r="J1739" s="125" t="s">
        <v>190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  <c r="X1739" s="151">
        <v>4.2</v>
      </c>
      <c r="Y1739" s="150">
        <v>199.92380952380952</v>
      </c>
    </row>
    <row r="1740" spans="1:25">
      <c r="A1740" s="125">
        <v>1742</v>
      </c>
      <c r="B1740" s="125">
        <v>1742</v>
      </c>
      <c r="C1740" s="125" t="s">
        <v>2522</v>
      </c>
      <c r="D1740" s="125" t="s">
        <v>220</v>
      </c>
      <c r="E1740" s="125" t="s">
        <v>220</v>
      </c>
      <c r="F1740" s="125" t="s">
        <v>850</v>
      </c>
      <c r="G1740" s="125" t="s">
        <v>851</v>
      </c>
      <c r="H1740" s="125" t="s">
        <v>204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  <c r="X1740" s="151">
        <v>8.4</v>
      </c>
      <c r="Y1740" s="150">
        <v>108.32738095238095</v>
      </c>
    </row>
    <row r="1741" spans="1:25">
      <c r="A1741" s="125">
        <v>1743</v>
      </c>
      <c r="B1741" s="125">
        <v>1743</v>
      </c>
      <c r="C1741" s="125" t="s">
        <v>2523</v>
      </c>
      <c r="D1741" s="125" t="s">
        <v>220</v>
      </c>
      <c r="E1741" s="125" t="s">
        <v>220</v>
      </c>
      <c r="F1741" s="125" t="s">
        <v>732</v>
      </c>
      <c r="G1741" s="125" t="s">
        <v>733</v>
      </c>
      <c r="H1741" s="125" t="s">
        <v>204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  <c r="X1741" s="151">
        <v>4.2</v>
      </c>
      <c r="Y1741" s="150">
        <v>374.89761904761906</v>
      </c>
    </row>
    <row r="1742" spans="1:25">
      <c r="A1742" s="125">
        <v>1744</v>
      </c>
      <c r="B1742" s="125">
        <v>1744</v>
      </c>
      <c r="C1742" s="125" t="s">
        <v>2524</v>
      </c>
      <c r="D1742" s="125" t="s">
        <v>220</v>
      </c>
      <c r="E1742" s="125" t="s">
        <v>220</v>
      </c>
      <c r="F1742" s="125" t="s">
        <v>850</v>
      </c>
      <c r="G1742" s="125" t="s">
        <v>851</v>
      </c>
      <c r="H1742" s="125" t="s">
        <v>204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  <c r="X1742" s="151">
        <v>8.4</v>
      </c>
      <c r="Y1742" s="150">
        <v>199.99642857142854</v>
      </c>
    </row>
    <row r="1743" spans="1:25">
      <c r="A1743" s="125">
        <v>1745</v>
      </c>
      <c r="B1743" s="125">
        <v>1745</v>
      </c>
      <c r="C1743" s="125" t="s">
        <v>2525</v>
      </c>
      <c r="D1743" s="125" t="s">
        <v>455</v>
      </c>
      <c r="E1743" s="125" t="s">
        <v>455</v>
      </c>
      <c r="F1743" s="125" t="s">
        <v>936</v>
      </c>
      <c r="G1743" s="125" t="s">
        <v>937</v>
      </c>
      <c r="H1743" s="125" t="s">
        <v>204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  <c r="X1743" s="151">
        <v>4.2</v>
      </c>
      <c r="Y1743" s="150">
        <v>319.06666666666661</v>
      </c>
    </row>
    <row r="1744" spans="1:25">
      <c r="A1744" s="125">
        <v>1746</v>
      </c>
      <c r="B1744" s="125">
        <v>1746</v>
      </c>
      <c r="C1744" s="125" t="s">
        <v>2526</v>
      </c>
      <c r="D1744" s="125" t="s">
        <v>415</v>
      </c>
      <c r="E1744" s="125" t="s">
        <v>1174</v>
      </c>
      <c r="F1744" s="125" t="s">
        <v>1937</v>
      </c>
      <c r="G1744" s="125" t="s">
        <v>1716</v>
      </c>
      <c r="H1744" s="125" t="s">
        <v>184</v>
      </c>
      <c r="I1744" s="123">
        <v>38000</v>
      </c>
      <c r="J1744" s="125" t="s">
        <v>190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  <c r="X1744" s="151">
        <v>4.2</v>
      </c>
      <c r="Y1744" s="150">
        <v>319.06666666666661</v>
      </c>
    </row>
    <row r="1745" spans="1:25">
      <c r="A1745" s="125">
        <v>1747</v>
      </c>
      <c r="B1745" s="125">
        <v>1747</v>
      </c>
      <c r="C1745" s="125" t="s">
        <v>2527</v>
      </c>
      <c r="D1745" s="125" t="s">
        <v>415</v>
      </c>
      <c r="E1745" s="125" t="s">
        <v>415</v>
      </c>
      <c r="F1745" s="125" t="s">
        <v>1937</v>
      </c>
      <c r="G1745" s="125" t="s">
        <v>1716</v>
      </c>
      <c r="H1745" s="125" t="s">
        <v>184</v>
      </c>
      <c r="I1745" s="123">
        <v>38000</v>
      </c>
      <c r="J1745" s="125" t="s">
        <v>190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  <c r="X1745" s="151">
        <v>4.2</v>
      </c>
      <c r="Y1745" s="150">
        <v>149.73095238095235</v>
      </c>
    </row>
    <row r="1746" spans="1:25">
      <c r="A1746" s="125">
        <v>1748</v>
      </c>
      <c r="B1746" s="125">
        <v>1748</v>
      </c>
      <c r="C1746" s="125" t="s">
        <v>2528</v>
      </c>
      <c r="D1746" s="125" t="s">
        <v>1816</v>
      </c>
      <c r="E1746" s="125" t="s">
        <v>1174</v>
      </c>
      <c r="F1746" s="125" t="s">
        <v>1703</v>
      </c>
      <c r="G1746" s="125" t="s">
        <v>1704</v>
      </c>
      <c r="H1746" s="125" t="s">
        <v>204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  <c r="X1746" s="151">
        <v>4.2</v>
      </c>
      <c r="Y1746" s="150">
        <v>116.26904761904763</v>
      </c>
    </row>
    <row r="1747" spans="1:25">
      <c r="A1747" s="125">
        <v>1749</v>
      </c>
      <c r="B1747" s="125">
        <v>1749</v>
      </c>
      <c r="C1747" s="125" t="s">
        <v>2529</v>
      </c>
      <c r="D1747" s="125" t="s">
        <v>780</v>
      </c>
      <c r="E1747" s="125" t="s">
        <v>780</v>
      </c>
      <c r="F1747" s="125" t="s">
        <v>1112</v>
      </c>
      <c r="G1747" s="125" t="s">
        <v>1113</v>
      </c>
      <c r="H1747" s="125" t="s">
        <v>184</v>
      </c>
      <c r="I1747" s="123">
        <v>38000</v>
      </c>
      <c r="J1747" s="123">
        <v>38000</v>
      </c>
      <c r="K1747" s="125" t="s">
        <v>190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  <c r="X1747" s="151">
        <v>8.4</v>
      </c>
      <c r="Y1747" s="150">
        <v>212.5440476190476</v>
      </c>
    </row>
    <row r="1748" spans="1:25">
      <c r="A1748" s="125">
        <v>1750</v>
      </c>
      <c r="B1748" s="125">
        <v>1750</v>
      </c>
      <c r="C1748" s="125" t="s">
        <v>2530</v>
      </c>
      <c r="D1748" s="125" t="s">
        <v>202</v>
      </c>
      <c r="E1748" s="125" t="s">
        <v>202</v>
      </c>
      <c r="F1748" s="125" t="s">
        <v>1548</v>
      </c>
      <c r="G1748" s="125" t="s">
        <v>1549</v>
      </c>
      <c r="H1748" s="125" t="s">
        <v>204</v>
      </c>
      <c r="I1748" s="123">
        <v>110000</v>
      </c>
      <c r="J1748" s="125" t="s">
        <v>190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  <c r="X1748" s="151">
        <v>4.2</v>
      </c>
      <c r="Y1748" s="150">
        <v>166.46190476190475</v>
      </c>
    </row>
    <row r="1749" spans="1:25">
      <c r="A1749" s="125">
        <v>1751</v>
      </c>
      <c r="B1749" s="125">
        <v>1751</v>
      </c>
      <c r="C1749" s="125" t="s">
        <v>2531</v>
      </c>
      <c r="D1749" s="125" t="s">
        <v>187</v>
      </c>
      <c r="E1749" s="125" t="s">
        <v>187</v>
      </c>
      <c r="F1749" s="125" t="s">
        <v>1871</v>
      </c>
      <c r="G1749" s="125" t="s">
        <v>1872</v>
      </c>
      <c r="H1749" s="125" t="s">
        <v>184</v>
      </c>
      <c r="I1749" s="123">
        <v>38000</v>
      </c>
      <c r="J1749" s="123">
        <v>38000</v>
      </c>
      <c r="K1749" s="125" t="s">
        <v>190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  <c r="X1749" s="151">
        <v>4.2</v>
      </c>
      <c r="Y1749" s="150">
        <v>450.18333333333334</v>
      </c>
    </row>
    <row r="1750" spans="1:25">
      <c r="A1750" s="125">
        <v>1752</v>
      </c>
      <c r="B1750" s="125">
        <v>1752</v>
      </c>
      <c r="C1750" s="125" t="s">
        <v>2532</v>
      </c>
      <c r="D1750" s="125" t="s">
        <v>415</v>
      </c>
      <c r="E1750" s="125" t="s">
        <v>415</v>
      </c>
      <c r="F1750" s="125" t="s">
        <v>1706</v>
      </c>
      <c r="G1750" s="125" t="s">
        <v>1707</v>
      </c>
      <c r="H1750" s="125" t="s">
        <v>184</v>
      </c>
      <c r="I1750" s="123">
        <v>38000</v>
      </c>
      <c r="J1750" s="123">
        <v>38000</v>
      </c>
      <c r="K1750" s="125" t="s">
        <v>190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  <c r="X1750" s="151">
        <v>4.2</v>
      </c>
      <c r="Y1750" s="150">
        <v>133</v>
      </c>
    </row>
    <row r="1751" spans="1:25">
      <c r="A1751" s="125">
        <v>1753</v>
      </c>
      <c r="B1751" s="125">
        <v>1753</v>
      </c>
      <c r="C1751" s="125" t="s">
        <v>2533</v>
      </c>
      <c r="D1751" s="125" t="s">
        <v>887</v>
      </c>
      <c r="E1751" s="125" t="s">
        <v>887</v>
      </c>
      <c r="F1751" s="125" t="s">
        <v>1855</v>
      </c>
      <c r="G1751" s="125" t="s">
        <v>1856</v>
      </c>
      <c r="H1751" s="125" t="s">
        <v>204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  <c r="X1751" s="151">
        <v>4.2</v>
      </c>
      <c r="Y1751" s="150">
        <v>116.26904761904763</v>
      </c>
    </row>
    <row r="1752" spans="1:25">
      <c r="A1752" s="125">
        <v>1754</v>
      </c>
      <c r="B1752" s="125">
        <v>1754</v>
      </c>
      <c r="C1752" s="125" t="s">
        <v>2534</v>
      </c>
      <c r="D1752" s="125" t="s">
        <v>187</v>
      </c>
      <c r="E1752" s="125" t="s">
        <v>187</v>
      </c>
      <c r="F1752" s="125" t="s">
        <v>1871</v>
      </c>
      <c r="G1752" s="125" t="s">
        <v>1872</v>
      </c>
      <c r="H1752" s="125" t="s">
        <v>184</v>
      </c>
      <c r="I1752" s="123">
        <v>38000</v>
      </c>
      <c r="J1752" s="123">
        <v>38000</v>
      </c>
      <c r="K1752" s="125" t="s">
        <v>190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  <c r="X1752" s="151">
        <v>4.2</v>
      </c>
      <c r="Y1752" s="150">
        <v>399.99285714285708</v>
      </c>
    </row>
    <row r="1753" spans="1:25">
      <c r="A1753" s="125">
        <v>1755</v>
      </c>
      <c r="B1753" s="125">
        <v>1755</v>
      </c>
      <c r="C1753" s="125" t="s">
        <v>2535</v>
      </c>
      <c r="D1753" s="125" t="s">
        <v>187</v>
      </c>
      <c r="E1753" s="125" t="s">
        <v>187</v>
      </c>
      <c r="F1753" s="125" t="s">
        <v>1798</v>
      </c>
      <c r="G1753" s="125" t="s">
        <v>1799</v>
      </c>
      <c r="H1753" s="125" t="s">
        <v>184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  <c r="X1753" s="151">
        <v>4.2</v>
      </c>
      <c r="Y1753" s="150">
        <v>149.73095238095235</v>
      </c>
    </row>
    <row r="1754" spans="1:25">
      <c r="A1754" s="125">
        <v>1756</v>
      </c>
      <c r="B1754" s="125">
        <v>1756</v>
      </c>
      <c r="C1754" s="125" t="s">
        <v>2536</v>
      </c>
      <c r="D1754" s="125" t="s">
        <v>187</v>
      </c>
      <c r="E1754" s="125" t="s">
        <v>187</v>
      </c>
      <c r="F1754" s="125" t="s">
        <v>1801</v>
      </c>
      <c r="G1754" s="125" t="s">
        <v>1802</v>
      </c>
      <c r="H1754" s="125" t="s">
        <v>204</v>
      </c>
      <c r="I1754" s="123">
        <v>110000</v>
      </c>
      <c r="J1754" s="125" t="s">
        <v>190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  <c r="X1754" s="151">
        <v>4.2</v>
      </c>
      <c r="Y1754" s="150">
        <v>133</v>
      </c>
    </row>
    <row r="1755" spans="1:25">
      <c r="A1755" s="125">
        <v>1757</v>
      </c>
      <c r="B1755" s="125">
        <v>1757</v>
      </c>
      <c r="C1755" s="125" t="s">
        <v>2537</v>
      </c>
      <c r="D1755" s="125" t="s">
        <v>187</v>
      </c>
      <c r="E1755" s="125" t="s">
        <v>187</v>
      </c>
      <c r="F1755" s="125" t="s">
        <v>2538</v>
      </c>
      <c r="G1755" s="125" t="s">
        <v>2539</v>
      </c>
      <c r="H1755" s="125" t="s">
        <v>184</v>
      </c>
      <c r="I1755" s="123">
        <v>38000</v>
      </c>
      <c r="J1755" s="123">
        <v>38000</v>
      </c>
      <c r="K1755" s="125" t="s">
        <v>190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  <c r="X1755" s="151">
        <v>4.2</v>
      </c>
      <c r="Y1755" s="150">
        <v>319.06666666666661</v>
      </c>
    </row>
    <row r="1756" spans="1:25">
      <c r="A1756" s="125">
        <v>1758</v>
      </c>
      <c r="B1756" s="125">
        <v>1758</v>
      </c>
      <c r="C1756" s="125" t="s">
        <v>2540</v>
      </c>
      <c r="D1756" s="125" t="s">
        <v>187</v>
      </c>
      <c r="E1756" s="125" t="s">
        <v>187</v>
      </c>
      <c r="F1756" s="125" t="s">
        <v>1801</v>
      </c>
      <c r="G1756" s="125" t="s">
        <v>1802</v>
      </c>
      <c r="H1756" s="125" t="s">
        <v>204</v>
      </c>
      <c r="I1756" s="123">
        <v>110000</v>
      </c>
      <c r="J1756" s="125" t="s">
        <v>190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  <c r="X1756" s="151">
        <v>4.2</v>
      </c>
      <c r="Y1756" s="150">
        <v>133</v>
      </c>
    </row>
    <row r="1757" spans="1:25">
      <c r="A1757" s="125">
        <v>1759</v>
      </c>
      <c r="B1757" s="125">
        <v>1759</v>
      </c>
      <c r="C1757" s="125" t="s">
        <v>2541</v>
      </c>
      <c r="D1757" s="125" t="s">
        <v>887</v>
      </c>
      <c r="E1757" s="125" t="s">
        <v>887</v>
      </c>
      <c r="F1757" s="125" t="s">
        <v>1801</v>
      </c>
      <c r="G1757" s="125" t="s">
        <v>1802</v>
      </c>
      <c r="H1757" s="125" t="s">
        <v>204</v>
      </c>
      <c r="I1757" s="123">
        <v>110000</v>
      </c>
      <c r="J1757" s="125" t="s">
        <v>190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  <c r="X1757" s="151">
        <v>4.2</v>
      </c>
      <c r="Y1757" s="150">
        <v>399.99285714285708</v>
      </c>
    </row>
    <row r="1758" spans="1:25">
      <c r="A1758" s="125">
        <v>1760</v>
      </c>
      <c r="B1758" s="125">
        <v>1760</v>
      </c>
      <c r="C1758" s="125" t="s">
        <v>2542</v>
      </c>
      <c r="D1758" s="125" t="s">
        <v>887</v>
      </c>
      <c r="E1758" s="125" t="s">
        <v>887</v>
      </c>
      <c r="F1758" s="125" t="s">
        <v>1801</v>
      </c>
      <c r="G1758" s="125" t="s">
        <v>1802</v>
      </c>
      <c r="H1758" s="125" t="s">
        <v>204</v>
      </c>
      <c r="I1758" s="123">
        <v>110000</v>
      </c>
      <c r="J1758" s="125" t="s">
        <v>190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  <c r="X1758" s="151">
        <v>8.4</v>
      </c>
      <c r="Y1758" s="150">
        <v>218.81785714285712</v>
      </c>
    </row>
    <row r="1759" spans="1:25">
      <c r="A1759" s="125">
        <v>1761</v>
      </c>
      <c r="B1759" s="125">
        <v>1761</v>
      </c>
      <c r="C1759" s="125" t="s">
        <v>2543</v>
      </c>
      <c r="D1759" s="125" t="s">
        <v>887</v>
      </c>
      <c r="E1759" s="125" t="s">
        <v>887</v>
      </c>
      <c r="F1759" s="125" t="s">
        <v>1801</v>
      </c>
      <c r="G1759" s="125" t="s">
        <v>1802</v>
      </c>
      <c r="H1759" s="125" t="s">
        <v>204</v>
      </c>
      <c r="I1759" s="123">
        <v>110000</v>
      </c>
      <c r="J1759" s="125" t="s">
        <v>190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  <c r="X1759" s="151">
        <v>4.2</v>
      </c>
      <c r="Y1759" s="150">
        <v>425.08809523809521</v>
      </c>
    </row>
    <row r="1760" spans="1:25">
      <c r="A1760" s="125">
        <v>1762</v>
      </c>
      <c r="B1760" s="125">
        <v>1762</v>
      </c>
      <c r="C1760" s="125" t="s">
        <v>2544</v>
      </c>
      <c r="D1760" s="125" t="s">
        <v>541</v>
      </c>
      <c r="E1760" s="125" t="s">
        <v>541</v>
      </c>
      <c r="F1760" s="125" t="s">
        <v>2545</v>
      </c>
      <c r="G1760" s="125" t="s">
        <v>2546</v>
      </c>
      <c r="H1760" s="125" t="s">
        <v>184</v>
      </c>
      <c r="I1760" s="123">
        <v>38000</v>
      </c>
      <c r="J1760" s="123">
        <v>38000</v>
      </c>
      <c r="K1760" s="125" t="s">
        <v>190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  <c r="X1760" s="151">
        <v>4.2</v>
      </c>
      <c r="Y1760" s="150">
        <v>450.18333333333334</v>
      </c>
    </row>
    <row r="1761" spans="1:25">
      <c r="A1761" s="125">
        <v>1763</v>
      </c>
      <c r="B1761" s="125">
        <v>1763</v>
      </c>
      <c r="C1761" s="125" t="s">
        <v>2547</v>
      </c>
      <c r="D1761" s="125" t="s">
        <v>887</v>
      </c>
      <c r="E1761" s="125" t="s">
        <v>887</v>
      </c>
      <c r="F1761" s="125" t="s">
        <v>1894</v>
      </c>
      <c r="G1761" s="125" t="s">
        <v>1895</v>
      </c>
      <c r="H1761" s="125" t="s">
        <v>184</v>
      </c>
      <c r="I1761" s="123">
        <v>38000</v>
      </c>
      <c r="J1761" s="123">
        <v>38000</v>
      </c>
      <c r="K1761" s="125" t="s">
        <v>190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  <c r="X1761" s="151">
        <v>8.4</v>
      </c>
      <c r="Y1761" s="150">
        <v>99.961904761904762</v>
      </c>
    </row>
    <row r="1762" spans="1:25">
      <c r="A1762" s="142">
        <v>1764</v>
      </c>
      <c r="B1762" s="142">
        <v>1764</v>
      </c>
      <c r="C1762" s="142" t="s">
        <v>2548</v>
      </c>
      <c r="D1762" s="125" t="s">
        <v>887</v>
      </c>
      <c r="E1762" s="125" t="s">
        <v>887</v>
      </c>
      <c r="F1762" s="142" t="s">
        <v>1894</v>
      </c>
      <c r="G1762" s="142" t="s">
        <v>1895</v>
      </c>
      <c r="H1762" s="142" t="s">
        <v>184</v>
      </c>
      <c r="I1762" s="143">
        <v>38000</v>
      </c>
      <c r="J1762" s="143">
        <v>38000</v>
      </c>
      <c r="K1762" s="142" t="s">
        <v>190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  <c r="X1762" s="151">
        <v>4.2</v>
      </c>
      <c r="Y1762" s="150">
        <v>199.92380952380952</v>
      </c>
    </row>
    <row r="1763" spans="1:25">
      <c r="A1763" s="125">
        <v>1765</v>
      </c>
      <c r="B1763" s="125">
        <v>1765</v>
      </c>
      <c r="C1763" s="125" t="s">
        <v>2549</v>
      </c>
      <c r="D1763" s="125" t="s">
        <v>887</v>
      </c>
      <c r="E1763" s="125" t="s">
        <v>887</v>
      </c>
      <c r="F1763" s="125" t="s">
        <v>1894</v>
      </c>
      <c r="G1763" s="125" t="s">
        <v>1895</v>
      </c>
      <c r="H1763" s="125" t="s">
        <v>184</v>
      </c>
      <c r="I1763" s="123">
        <v>38000</v>
      </c>
      <c r="J1763" s="123">
        <v>38000</v>
      </c>
      <c r="K1763" s="125" t="s">
        <v>190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  <c r="X1763" s="151">
        <v>54.6</v>
      </c>
      <c r="Y1763" s="150">
        <v>47.709523809523809</v>
      </c>
    </row>
    <row r="1764" spans="1:25">
      <c r="A1764" s="125">
        <v>1766</v>
      </c>
      <c r="B1764" s="125">
        <v>1766</v>
      </c>
      <c r="C1764" s="125" t="s">
        <v>2550</v>
      </c>
      <c r="D1764" s="125" t="s">
        <v>887</v>
      </c>
      <c r="E1764" s="125" t="s">
        <v>1195</v>
      </c>
      <c r="F1764" s="125" t="s">
        <v>1827</v>
      </c>
      <c r="G1764" s="125" t="s">
        <v>1828</v>
      </c>
      <c r="H1764" s="125" t="s">
        <v>204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  <c r="X1764" s="151">
        <v>4.2</v>
      </c>
      <c r="Y1764" s="150">
        <v>183.19285714285712</v>
      </c>
    </row>
    <row r="1765" spans="1:25">
      <c r="A1765" s="125">
        <v>1767</v>
      </c>
      <c r="B1765" s="125">
        <v>1767</v>
      </c>
      <c r="C1765" s="125" t="s">
        <v>2551</v>
      </c>
      <c r="D1765" s="125" t="s">
        <v>887</v>
      </c>
      <c r="E1765" s="125" t="s">
        <v>1195</v>
      </c>
      <c r="F1765" s="125" t="s">
        <v>1827</v>
      </c>
      <c r="G1765" s="125" t="s">
        <v>1828</v>
      </c>
      <c r="H1765" s="125" t="s">
        <v>204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  <c r="X1765" s="151">
        <v>4.2</v>
      </c>
      <c r="Y1765" s="150">
        <v>399.99285714285708</v>
      </c>
    </row>
    <row r="1766" spans="1:25">
      <c r="A1766" s="125">
        <v>1768</v>
      </c>
      <c r="B1766" s="125">
        <v>1768</v>
      </c>
      <c r="C1766" s="125" t="s">
        <v>2552</v>
      </c>
      <c r="D1766" s="125" t="s">
        <v>887</v>
      </c>
      <c r="E1766" s="125" t="s">
        <v>1195</v>
      </c>
      <c r="F1766" s="125" t="s">
        <v>2337</v>
      </c>
      <c r="G1766" s="125" t="s">
        <v>2338</v>
      </c>
      <c r="H1766" s="125" t="s">
        <v>204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  <c r="X1766" s="151">
        <v>4.2</v>
      </c>
      <c r="Y1766" s="150">
        <v>425.08809523809521</v>
      </c>
    </row>
    <row r="1767" spans="1:25">
      <c r="A1767" s="125">
        <v>1769</v>
      </c>
      <c r="B1767" s="125">
        <v>1769</v>
      </c>
      <c r="C1767" s="125" t="s">
        <v>2553</v>
      </c>
      <c r="D1767" s="125" t="s">
        <v>1816</v>
      </c>
      <c r="E1767" s="125" t="s">
        <v>1174</v>
      </c>
      <c r="F1767" s="125" t="s">
        <v>1703</v>
      </c>
      <c r="G1767" s="125" t="s">
        <v>1704</v>
      </c>
      <c r="H1767" s="125" t="s">
        <v>204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  <c r="X1767" s="151">
        <v>8.4</v>
      </c>
      <c r="Y1767" s="150">
        <v>199.99642857142854</v>
      </c>
    </row>
    <row r="1768" spans="1:25">
      <c r="A1768" s="125">
        <v>1770</v>
      </c>
      <c r="B1768" s="125">
        <v>1770</v>
      </c>
      <c r="C1768" s="125" t="s">
        <v>2554</v>
      </c>
      <c r="D1768" s="125" t="s">
        <v>1816</v>
      </c>
      <c r="E1768" s="125" t="s">
        <v>887</v>
      </c>
      <c r="F1768" s="125" t="s">
        <v>2555</v>
      </c>
      <c r="G1768" s="125" t="s">
        <v>2556</v>
      </c>
      <c r="H1768" s="125" t="s">
        <v>204</v>
      </c>
      <c r="I1768" s="123">
        <v>110000</v>
      </c>
      <c r="J1768" s="125" t="s">
        <v>190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  <c r="X1768" s="151">
        <v>4.2</v>
      </c>
      <c r="Y1768" s="150">
        <v>462.73095238095237</v>
      </c>
    </row>
    <row r="1769" spans="1:25">
      <c r="A1769" s="125">
        <v>1771</v>
      </c>
      <c r="B1769" s="125">
        <v>1771</v>
      </c>
      <c r="C1769" s="125" t="s">
        <v>2557</v>
      </c>
      <c r="D1769" s="125" t="s">
        <v>1816</v>
      </c>
      <c r="E1769" s="125" t="s">
        <v>1816</v>
      </c>
      <c r="F1769" s="125" t="s">
        <v>1820</v>
      </c>
      <c r="G1769" s="125" t="s">
        <v>1821</v>
      </c>
      <c r="H1769" s="125" t="s">
        <v>204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  <c r="X1769" s="151">
        <v>16.8</v>
      </c>
      <c r="Y1769" s="150">
        <v>115.83690476190476</v>
      </c>
    </row>
    <row r="1770" spans="1:25">
      <c r="A1770" s="125">
        <v>1772</v>
      </c>
      <c r="B1770" s="125">
        <v>1772</v>
      </c>
      <c r="C1770" s="125" t="s">
        <v>2558</v>
      </c>
      <c r="D1770" s="125" t="s">
        <v>887</v>
      </c>
      <c r="E1770" s="125" t="s">
        <v>887</v>
      </c>
      <c r="F1770" s="125" t="s">
        <v>2555</v>
      </c>
      <c r="G1770" s="125" t="s">
        <v>2556</v>
      </c>
      <c r="H1770" s="125" t="s">
        <v>204</v>
      </c>
      <c r="I1770" s="123">
        <v>110000</v>
      </c>
      <c r="J1770" s="125" t="s">
        <v>190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  <c r="X1770" s="151">
        <v>8.4</v>
      </c>
      <c r="Y1770" s="150">
        <v>206.27023809523808</v>
      </c>
    </row>
    <row r="1771" spans="1:25">
      <c r="A1771" s="125">
        <v>1773</v>
      </c>
      <c r="B1771" s="125">
        <v>1773</v>
      </c>
      <c r="C1771" s="125" t="s">
        <v>2559</v>
      </c>
      <c r="D1771" s="125" t="s">
        <v>887</v>
      </c>
      <c r="E1771" s="125" t="s">
        <v>887</v>
      </c>
      <c r="F1771" s="125" t="s">
        <v>2555</v>
      </c>
      <c r="G1771" s="125" t="s">
        <v>2556</v>
      </c>
      <c r="H1771" s="125" t="s">
        <v>204</v>
      </c>
      <c r="I1771" s="123">
        <v>110000</v>
      </c>
      <c r="J1771" s="125" t="s">
        <v>190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  <c r="X1771" s="151">
        <v>16.8</v>
      </c>
      <c r="Y1771" s="150">
        <v>120.01964285714286</v>
      </c>
    </row>
    <row r="1772" spans="1:25">
      <c r="A1772" s="125">
        <v>1774</v>
      </c>
      <c r="B1772" s="125">
        <v>1774</v>
      </c>
      <c r="C1772" s="125" t="s">
        <v>2560</v>
      </c>
      <c r="D1772" s="125" t="s">
        <v>887</v>
      </c>
      <c r="E1772" s="125" t="s">
        <v>887</v>
      </c>
      <c r="F1772" s="125" t="s">
        <v>1940</v>
      </c>
      <c r="G1772" s="125" t="s">
        <v>1941</v>
      </c>
      <c r="H1772" s="125" t="s">
        <v>184</v>
      </c>
      <c r="I1772" s="123">
        <v>38000</v>
      </c>
      <c r="J1772" s="123">
        <v>38000</v>
      </c>
      <c r="K1772" s="125" t="s">
        <v>190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  <c r="X1772" s="151">
        <v>4.2</v>
      </c>
      <c r="Y1772" s="150">
        <v>437.63571428571424</v>
      </c>
    </row>
    <row r="1773" spans="1:25">
      <c r="A1773" s="125">
        <v>1775</v>
      </c>
      <c r="B1773" s="125">
        <v>1775</v>
      </c>
      <c r="C1773" s="125" t="s">
        <v>2561</v>
      </c>
      <c r="D1773" s="125" t="s">
        <v>192</v>
      </c>
      <c r="E1773" s="125" t="s">
        <v>192</v>
      </c>
      <c r="F1773" s="125" t="s">
        <v>373</v>
      </c>
      <c r="G1773" s="125" t="s">
        <v>374</v>
      </c>
      <c r="H1773" s="125" t="s">
        <v>204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  <c r="X1773" s="151">
        <v>21</v>
      </c>
      <c r="Y1773" s="150">
        <v>39.984761904761903</v>
      </c>
    </row>
    <row r="1774" spans="1:25">
      <c r="A1774" s="125">
        <v>1776</v>
      </c>
      <c r="B1774" s="125">
        <v>1776</v>
      </c>
      <c r="C1774" s="125" t="s">
        <v>2562</v>
      </c>
      <c r="D1774" s="125" t="s">
        <v>857</v>
      </c>
      <c r="E1774" s="125" t="s">
        <v>857</v>
      </c>
      <c r="F1774" s="125" t="s">
        <v>2049</v>
      </c>
      <c r="G1774" s="125" t="s">
        <v>2050</v>
      </c>
      <c r="H1774" s="125" t="s">
        <v>184</v>
      </c>
      <c r="I1774" s="123">
        <v>38000</v>
      </c>
      <c r="J1774" s="123">
        <v>38000</v>
      </c>
      <c r="K1774" s="125" t="s">
        <v>190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  <c r="X1774" s="151">
        <v>4.2</v>
      </c>
      <c r="Y1774" s="150">
        <v>437.63571428571424</v>
      </c>
    </row>
    <row r="1775" spans="1:25">
      <c r="A1775" s="125">
        <v>1777</v>
      </c>
      <c r="B1775" s="125">
        <v>1777</v>
      </c>
      <c r="C1775" s="125" t="s">
        <v>2563</v>
      </c>
      <c r="D1775" s="125" t="s">
        <v>1811</v>
      </c>
      <c r="E1775" s="125" t="s">
        <v>1811</v>
      </c>
      <c r="F1775" s="125" t="s">
        <v>2042</v>
      </c>
      <c r="G1775" s="125" t="s">
        <v>2043</v>
      </c>
      <c r="H1775" s="125" t="s">
        <v>184</v>
      </c>
      <c r="I1775" s="123">
        <v>38000</v>
      </c>
      <c r="J1775" s="123">
        <v>38000</v>
      </c>
      <c r="K1775" s="125" t="s">
        <v>190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  <c r="X1775" s="151">
        <v>4.2</v>
      </c>
      <c r="Y1775" s="150">
        <v>199.92380952380952</v>
      </c>
    </row>
    <row r="1776" spans="1:25">
      <c r="A1776" s="125">
        <v>1778</v>
      </c>
      <c r="B1776" s="125">
        <v>1778</v>
      </c>
      <c r="C1776" s="125" t="s">
        <v>2564</v>
      </c>
      <c r="D1776" s="125" t="s">
        <v>356</v>
      </c>
      <c r="E1776" s="125" t="s">
        <v>356</v>
      </c>
      <c r="F1776" s="125" t="s">
        <v>519</v>
      </c>
      <c r="G1776" s="125" t="s">
        <v>520</v>
      </c>
      <c r="H1776" s="125" t="s">
        <v>184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  <c r="X1776" s="151">
        <v>4.2</v>
      </c>
      <c r="Y1776" s="150">
        <v>166.46190476190475</v>
      </c>
    </row>
    <row r="1777" spans="1:25">
      <c r="A1777" s="125">
        <v>1779</v>
      </c>
      <c r="B1777" s="125">
        <v>1779</v>
      </c>
      <c r="C1777" s="125" t="s">
        <v>2565</v>
      </c>
      <c r="D1777" s="125" t="s">
        <v>254</v>
      </c>
      <c r="E1777" s="125" t="s">
        <v>356</v>
      </c>
      <c r="F1777" s="125" t="s">
        <v>519</v>
      </c>
      <c r="G1777" s="125" t="s">
        <v>520</v>
      </c>
      <c r="H1777" s="125" t="s">
        <v>184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  <c r="X1777" s="151">
        <v>4.2</v>
      </c>
      <c r="Y1777" s="150">
        <v>216.6547619047619</v>
      </c>
    </row>
    <row r="1778" spans="1:25">
      <c r="A1778" s="125">
        <v>1780</v>
      </c>
      <c r="B1778" s="125">
        <v>1780</v>
      </c>
      <c r="C1778" s="125" t="s">
        <v>2566</v>
      </c>
      <c r="D1778" s="125" t="s">
        <v>356</v>
      </c>
      <c r="E1778" s="125" t="s">
        <v>356</v>
      </c>
      <c r="F1778" s="125" t="s">
        <v>1124</v>
      </c>
      <c r="G1778" s="125" t="s">
        <v>1125</v>
      </c>
      <c r="H1778" s="125" t="s">
        <v>204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  <c r="X1778" s="151">
        <v>33.6</v>
      </c>
      <c r="Y1778" s="150">
        <v>43.463988095238093</v>
      </c>
    </row>
    <row r="1779" spans="1:25">
      <c r="A1779" s="125">
        <v>1781</v>
      </c>
      <c r="B1779" s="125">
        <v>1781</v>
      </c>
      <c r="C1779" s="125" t="s">
        <v>2567</v>
      </c>
      <c r="D1779" s="125" t="s">
        <v>356</v>
      </c>
      <c r="E1779" s="125" t="s">
        <v>356</v>
      </c>
      <c r="F1779" s="125" t="s">
        <v>1124</v>
      </c>
      <c r="G1779" s="125" t="s">
        <v>1125</v>
      </c>
      <c r="H1779" s="125" t="s">
        <v>204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  <c r="X1779" s="151">
        <v>4.2</v>
      </c>
      <c r="Y1779" s="150">
        <v>412.54047619047617</v>
      </c>
    </row>
    <row r="1780" spans="1:25">
      <c r="A1780" s="125">
        <v>1782</v>
      </c>
      <c r="B1780" s="125">
        <v>1782</v>
      </c>
      <c r="C1780" s="125" t="s">
        <v>2568</v>
      </c>
      <c r="D1780" s="125" t="s">
        <v>356</v>
      </c>
      <c r="E1780" s="125" t="s">
        <v>356</v>
      </c>
      <c r="F1780" s="125" t="s">
        <v>519</v>
      </c>
      <c r="G1780" s="125" t="s">
        <v>520</v>
      </c>
      <c r="H1780" s="125" t="s">
        <v>184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  <c r="X1780" s="151">
        <v>4.2</v>
      </c>
      <c r="Y1780" s="150">
        <v>399.99285714285708</v>
      </c>
    </row>
    <row r="1781" spans="1:25">
      <c r="A1781" s="125">
        <v>1783</v>
      </c>
      <c r="B1781" s="125">
        <v>1783</v>
      </c>
      <c r="C1781" s="125" t="s">
        <v>2569</v>
      </c>
      <c r="D1781" s="125" t="s">
        <v>356</v>
      </c>
      <c r="E1781" s="125" t="s">
        <v>356</v>
      </c>
      <c r="F1781" s="125" t="s">
        <v>519</v>
      </c>
      <c r="G1781" s="125" t="s">
        <v>520</v>
      </c>
      <c r="H1781" s="125" t="s">
        <v>184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  <c r="X1781" s="151">
        <v>4.2</v>
      </c>
      <c r="Y1781" s="150">
        <v>166.46190476190475</v>
      </c>
    </row>
    <row r="1782" spans="1:25">
      <c r="A1782" s="125">
        <v>1784</v>
      </c>
      <c r="B1782" s="125">
        <v>1784</v>
      </c>
      <c r="C1782" s="125" t="s">
        <v>2570</v>
      </c>
      <c r="D1782" s="125" t="s">
        <v>356</v>
      </c>
      <c r="E1782" s="125" t="s">
        <v>356</v>
      </c>
      <c r="F1782" s="125" t="s">
        <v>519</v>
      </c>
      <c r="G1782" s="125" t="s">
        <v>520</v>
      </c>
      <c r="H1782" s="125" t="s">
        <v>184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  <c r="X1782" s="151">
        <v>4.2</v>
      </c>
      <c r="Y1782" s="150">
        <v>216.6547619047619</v>
      </c>
    </row>
    <row r="1783" spans="1:25">
      <c r="A1783" s="125">
        <v>1785</v>
      </c>
      <c r="B1783" s="125">
        <v>1785</v>
      </c>
      <c r="C1783" s="125" t="s">
        <v>2571</v>
      </c>
      <c r="D1783" s="125" t="s">
        <v>356</v>
      </c>
      <c r="E1783" s="125" t="s">
        <v>356</v>
      </c>
      <c r="F1783" s="125" t="s">
        <v>519</v>
      </c>
      <c r="G1783" s="125" t="s">
        <v>520</v>
      </c>
      <c r="H1783" s="125" t="s">
        <v>184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  <c r="X1783" s="151">
        <v>4.2</v>
      </c>
      <c r="Y1783" s="150">
        <v>330.2714285714286</v>
      </c>
    </row>
    <row r="1784" spans="1:25">
      <c r="A1784" s="125">
        <v>1786</v>
      </c>
      <c r="B1784" s="125">
        <v>1786</v>
      </c>
      <c r="C1784" s="125" t="s">
        <v>2572</v>
      </c>
      <c r="D1784" s="125" t="s">
        <v>254</v>
      </c>
      <c r="E1784" s="125" t="s">
        <v>254</v>
      </c>
      <c r="F1784" s="125" t="s">
        <v>519</v>
      </c>
      <c r="G1784" s="125" t="s">
        <v>520</v>
      </c>
      <c r="H1784" s="125" t="s">
        <v>184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  <c r="X1784" s="151">
        <v>4.2</v>
      </c>
      <c r="Y1784" s="150">
        <v>355.36666666666662</v>
      </c>
    </row>
    <row r="1785" spans="1:25">
      <c r="A1785" s="125">
        <v>1787</v>
      </c>
      <c r="B1785" s="125">
        <v>1787</v>
      </c>
      <c r="C1785" s="125" t="s">
        <v>2573</v>
      </c>
      <c r="D1785" s="125" t="s">
        <v>254</v>
      </c>
      <c r="E1785" s="125" t="s">
        <v>254</v>
      </c>
      <c r="F1785" s="125" t="s">
        <v>255</v>
      </c>
      <c r="G1785" s="125" t="s">
        <v>256</v>
      </c>
      <c r="H1785" s="125" t="s">
        <v>204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  <c r="X1785" s="151">
        <v>4.2</v>
      </c>
      <c r="Y1785" s="150">
        <v>380.46190476190475</v>
      </c>
    </row>
    <row r="1786" spans="1:25">
      <c r="A1786" s="125">
        <v>1788</v>
      </c>
      <c r="B1786" s="125">
        <v>1788</v>
      </c>
      <c r="C1786" s="125" t="s">
        <v>2574</v>
      </c>
      <c r="D1786" s="125" t="s">
        <v>254</v>
      </c>
      <c r="E1786" s="125" t="s">
        <v>356</v>
      </c>
      <c r="F1786" s="125" t="s">
        <v>255</v>
      </c>
      <c r="G1786" s="125" t="s">
        <v>256</v>
      </c>
      <c r="H1786" s="125" t="s">
        <v>204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  <c r="X1786" s="151">
        <v>4.2</v>
      </c>
      <c r="Y1786" s="150">
        <v>412.54047619047617</v>
      </c>
    </row>
    <row r="1787" spans="1:25">
      <c r="A1787" s="125">
        <v>1789</v>
      </c>
      <c r="B1787" s="125">
        <v>1789</v>
      </c>
      <c r="C1787" s="125" t="s">
        <v>2575</v>
      </c>
      <c r="D1787" s="125" t="s">
        <v>356</v>
      </c>
      <c r="E1787" s="125" t="s">
        <v>356</v>
      </c>
      <c r="F1787" s="125" t="s">
        <v>427</v>
      </c>
      <c r="G1787" s="125" t="s">
        <v>428</v>
      </c>
      <c r="H1787" s="125" t="s">
        <v>204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  <c r="X1787" s="151">
        <v>16.8</v>
      </c>
      <c r="Y1787" s="150">
        <v>136.75059523809523</v>
      </c>
    </row>
    <row r="1788" spans="1:25">
      <c r="A1788" s="125">
        <v>1790</v>
      </c>
      <c r="B1788" s="125">
        <v>1790</v>
      </c>
      <c r="C1788" s="125" t="s">
        <v>2576</v>
      </c>
      <c r="D1788" s="125" t="s">
        <v>356</v>
      </c>
      <c r="E1788" s="125" t="s">
        <v>356</v>
      </c>
      <c r="F1788" s="125" t="s">
        <v>427</v>
      </c>
      <c r="G1788" s="125" t="s">
        <v>428</v>
      </c>
      <c r="H1788" s="125" t="s">
        <v>204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  <c r="X1788" s="151">
        <v>12.600000000000001</v>
      </c>
      <c r="Y1788" s="150">
        <v>158.42619047619044</v>
      </c>
    </row>
    <row r="1789" spans="1:25">
      <c r="A1789" s="125">
        <v>1791</v>
      </c>
      <c r="B1789" s="125">
        <v>1791</v>
      </c>
      <c r="C1789" s="125" t="s">
        <v>2577</v>
      </c>
      <c r="D1789" s="125" t="s">
        <v>356</v>
      </c>
      <c r="E1789" s="125" t="s">
        <v>356</v>
      </c>
      <c r="F1789" s="125" t="s">
        <v>427</v>
      </c>
      <c r="G1789" s="125" t="s">
        <v>428</v>
      </c>
      <c r="H1789" s="125" t="s">
        <v>204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  <c r="X1789" s="151">
        <v>12.600000000000001</v>
      </c>
      <c r="Y1789" s="150">
        <v>154.24365079365077</v>
      </c>
    </row>
    <row r="1790" spans="1:25">
      <c r="A1790" s="125">
        <v>1792</v>
      </c>
      <c r="B1790" s="125">
        <v>1792</v>
      </c>
      <c r="C1790" s="125" t="s">
        <v>2578</v>
      </c>
      <c r="D1790" s="125" t="s">
        <v>356</v>
      </c>
      <c r="E1790" s="125" t="s">
        <v>356</v>
      </c>
      <c r="F1790" s="125" t="s">
        <v>427</v>
      </c>
      <c r="G1790" s="125" t="s">
        <v>428</v>
      </c>
      <c r="H1790" s="125" t="s">
        <v>204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  <c r="X1790" s="151">
        <v>4.2</v>
      </c>
      <c r="Y1790" s="150">
        <v>399.99285714285708</v>
      </c>
    </row>
    <row r="1791" spans="1:25">
      <c r="A1791" s="125">
        <v>1793</v>
      </c>
      <c r="B1791" s="125">
        <v>1793</v>
      </c>
      <c r="C1791" s="125" t="s">
        <v>2579</v>
      </c>
      <c r="D1791" s="125" t="s">
        <v>254</v>
      </c>
      <c r="E1791" s="125" t="s">
        <v>254</v>
      </c>
      <c r="F1791" s="125" t="s">
        <v>255</v>
      </c>
      <c r="G1791" s="125" t="s">
        <v>256</v>
      </c>
      <c r="H1791" s="125" t="s">
        <v>204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  <c r="X1791" s="151">
        <v>4.2</v>
      </c>
      <c r="Y1791" s="150">
        <v>425.08809523809521</v>
      </c>
    </row>
    <row r="1792" spans="1:25">
      <c r="A1792" s="125">
        <v>1794</v>
      </c>
      <c r="B1792" s="125">
        <v>1794</v>
      </c>
      <c r="C1792" s="125" t="s">
        <v>2580</v>
      </c>
      <c r="D1792" s="125" t="s">
        <v>356</v>
      </c>
      <c r="E1792" s="125" t="s">
        <v>356</v>
      </c>
      <c r="F1792" s="125" t="s">
        <v>519</v>
      </c>
      <c r="G1792" s="125" t="s">
        <v>520</v>
      </c>
      <c r="H1792" s="125" t="s">
        <v>184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  <c r="X1792" s="151">
        <v>21</v>
      </c>
      <c r="Y1792" s="150">
        <v>106.05428571428571</v>
      </c>
    </row>
    <row r="1793" spans="1:25">
      <c r="A1793" s="125">
        <v>1795</v>
      </c>
      <c r="B1793" s="125">
        <v>1795</v>
      </c>
      <c r="C1793" s="125" t="s">
        <v>2581</v>
      </c>
      <c r="D1793" s="125" t="s">
        <v>192</v>
      </c>
      <c r="E1793" s="125" t="s">
        <v>192</v>
      </c>
      <c r="F1793" s="125" t="s">
        <v>437</v>
      </c>
      <c r="G1793" s="125" t="s">
        <v>438</v>
      </c>
      <c r="H1793" s="125" t="s">
        <v>204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  <c r="X1793" s="151">
        <v>4.2</v>
      </c>
      <c r="Y1793" s="150">
        <v>166.46190476190475</v>
      </c>
    </row>
    <row r="1794" spans="1:25">
      <c r="A1794" s="125">
        <v>1796</v>
      </c>
      <c r="B1794" s="125">
        <v>1796</v>
      </c>
      <c r="C1794" s="125" t="s">
        <v>2582</v>
      </c>
      <c r="D1794" s="125" t="s">
        <v>192</v>
      </c>
      <c r="E1794" s="125" t="s">
        <v>192</v>
      </c>
      <c r="F1794" s="125" t="s">
        <v>437</v>
      </c>
      <c r="G1794" s="125" t="s">
        <v>438</v>
      </c>
      <c r="H1794" s="125" t="s">
        <v>204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  <c r="X1794" s="151">
        <v>8.4</v>
      </c>
      <c r="Y1794" s="150">
        <v>231.36547619047619</v>
      </c>
    </row>
    <row r="1795" spans="1:25">
      <c r="A1795" s="125">
        <v>1797</v>
      </c>
      <c r="B1795" s="125">
        <v>1797</v>
      </c>
      <c r="C1795" s="125" t="s">
        <v>2583</v>
      </c>
      <c r="D1795" s="125" t="s">
        <v>192</v>
      </c>
      <c r="E1795" s="125" t="s">
        <v>192</v>
      </c>
      <c r="F1795" s="125" t="s">
        <v>440</v>
      </c>
      <c r="G1795" s="125" t="s">
        <v>441</v>
      </c>
      <c r="H1795" s="125" t="s">
        <v>204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  <c r="X1795" s="151">
        <v>4.2</v>
      </c>
      <c r="Y1795" s="150">
        <v>487.82619047619045</v>
      </c>
    </row>
    <row r="1796" spans="1:25">
      <c r="A1796" s="125">
        <v>1798</v>
      </c>
      <c r="B1796" s="125">
        <v>1798</v>
      </c>
      <c r="C1796" s="125" t="s">
        <v>2584</v>
      </c>
      <c r="D1796" s="125" t="s">
        <v>192</v>
      </c>
      <c r="E1796" s="125" t="s">
        <v>192</v>
      </c>
      <c r="F1796" s="125" t="s">
        <v>437</v>
      </c>
      <c r="G1796" s="125" t="s">
        <v>438</v>
      </c>
      <c r="H1796" s="125" t="s">
        <v>204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  <c r="X1796" s="151">
        <v>21</v>
      </c>
      <c r="Y1796" s="150">
        <v>112.74666666666667</v>
      </c>
    </row>
    <row r="1797" spans="1:25">
      <c r="A1797" s="125">
        <v>1799</v>
      </c>
      <c r="B1797" s="125">
        <v>1799</v>
      </c>
      <c r="C1797" s="125" t="s">
        <v>2585</v>
      </c>
      <c r="D1797" s="125" t="s">
        <v>192</v>
      </c>
      <c r="E1797" s="125" t="s">
        <v>192</v>
      </c>
      <c r="F1797" s="125" t="s">
        <v>373</v>
      </c>
      <c r="G1797" s="125" t="s">
        <v>374</v>
      </c>
      <c r="H1797" s="125" t="s">
        <v>204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  <c r="X1797" s="151">
        <v>4.2</v>
      </c>
      <c r="Y1797" s="150">
        <v>437.63571428571424</v>
      </c>
    </row>
    <row r="1798" spans="1:25">
      <c r="A1798" s="125">
        <v>1800</v>
      </c>
      <c r="B1798" s="125">
        <v>1800</v>
      </c>
      <c r="C1798" s="125" t="s">
        <v>2586</v>
      </c>
      <c r="D1798" s="125" t="s">
        <v>192</v>
      </c>
      <c r="E1798" s="125" t="s">
        <v>192</v>
      </c>
      <c r="F1798" s="125" t="s">
        <v>437</v>
      </c>
      <c r="G1798" s="125" t="s">
        <v>438</v>
      </c>
      <c r="H1798" s="125" t="s">
        <v>204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  <c r="X1798" s="151">
        <v>16.8</v>
      </c>
      <c r="Y1798" s="150">
        <v>145.11607142857142</v>
      </c>
    </row>
    <row r="1799" spans="1:25">
      <c r="A1799" s="125">
        <v>1801</v>
      </c>
      <c r="B1799" s="125">
        <v>1801</v>
      </c>
      <c r="C1799" s="125" t="s">
        <v>2587</v>
      </c>
      <c r="D1799" s="125" t="s">
        <v>192</v>
      </c>
      <c r="E1799" s="125" t="s">
        <v>192</v>
      </c>
      <c r="F1799" s="125" t="s">
        <v>440</v>
      </c>
      <c r="G1799" s="125" t="s">
        <v>441</v>
      </c>
      <c r="H1799" s="125" t="s">
        <v>204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  <c r="X1799" s="151">
        <v>4.2</v>
      </c>
      <c r="Y1799" s="150">
        <v>425.08809523809521</v>
      </c>
    </row>
    <row r="1800" spans="1:25">
      <c r="A1800" s="125">
        <v>1802</v>
      </c>
      <c r="B1800" s="125">
        <v>1802</v>
      </c>
      <c r="C1800" s="125" t="s">
        <v>2588</v>
      </c>
      <c r="D1800" s="125" t="s">
        <v>192</v>
      </c>
      <c r="E1800" s="125" t="s">
        <v>192</v>
      </c>
      <c r="F1800" s="125" t="s">
        <v>437</v>
      </c>
      <c r="G1800" s="125" t="s">
        <v>438</v>
      </c>
      <c r="H1800" s="125" t="s">
        <v>204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  <c r="X1800" s="151">
        <v>4.2</v>
      </c>
      <c r="Y1800" s="150">
        <v>412.54047619047617</v>
      </c>
    </row>
    <row r="1801" spans="1:25">
      <c r="A1801" s="125">
        <v>1803</v>
      </c>
      <c r="B1801" s="125">
        <v>1803</v>
      </c>
      <c r="C1801" s="125" t="s">
        <v>2589</v>
      </c>
      <c r="D1801" s="125" t="s">
        <v>192</v>
      </c>
      <c r="E1801" s="125" t="s">
        <v>192</v>
      </c>
      <c r="F1801" s="125" t="s">
        <v>751</v>
      </c>
      <c r="G1801" s="125" t="s">
        <v>752</v>
      </c>
      <c r="H1801" s="125" t="s">
        <v>204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  <c r="X1801" s="151">
        <v>8.4</v>
      </c>
      <c r="Y1801" s="150">
        <v>225.09166666666667</v>
      </c>
    </row>
    <row r="1802" spans="1:25">
      <c r="A1802" s="125">
        <v>1804</v>
      </c>
      <c r="B1802" s="125">
        <v>1804</v>
      </c>
      <c r="C1802" s="125" t="s">
        <v>2590</v>
      </c>
      <c r="D1802" s="125" t="s">
        <v>181</v>
      </c>
      <c r="E1802" s="125" t="s">
        <v>181</v>
      </c>
      <c r="F1802" s="125" t="s">
        <v>267</v>
      </c>
      <c r="G1802" s="125" t="s">
        <v>268</v>
      </c>
      <c r="H1802" s="125" t="s">
        <v>184</v>
      </c>
      <c r="I1802" s="123">
        <v>38000</v>
      </c>
      <c r="J1802" s="125" t="s">
        <v>190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  <c r="X1802" s="151">
        <v>4.2</v>
      </c>
      <c r="Y1802" s="150">
        <v>412.54047619047617</v>
      </c>
    </row>
    <row r="1803" spans="1:25">
      <c r="A1803" s="125">
        <v>1805</v>
      </c>
      <c r="B1803" s="125">
        <v>1805</v>
      </c>
      <c r="C1803" s="125" t="s">
        <v>2591</v>
      </c>
      <c r="D1803" s="125" t="s">
        <v>181</v>
      </c>
      <c r="E1803" s="125" t="s">
        <v>181</v>
      </c>
      <c r="F1803" s="125" t="s">
        <v>267</v>
      </c>
      <c r="G1803" s="125" t="s">
        <v>268</v>
      </c>
      <c r="H1803" s="125" t="s">
        <v>184</v>
      </c>
      <c r="I1803" s="123">
        <v>38000</v>
      </c>
      <c r="J1803" s="125" t="s">
        <v>190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  <c r="X1803" s="151">
        <v>8.4</v>
      </c>
      <c r="Y1803" s="150">
        <v>83.230952380952374</v>
      </c>
    </row>
    <row r="1804" spans="1:25">
      <c r="A1804" s="125">
        <v>1806</v>
      </c>
      <c r="B1804" s="125">
        <v>1806</v>
      </c>
      <c r="C1804" s="125" t="s">
        <v>2592</v>
      </c>
      <c r="D1804" s="125" t="s">
        <v>415</v>
      </c>
      <c r="E1804" s="125" t="s">
        <v>455</v>
      </c>
      <c r="F1804" s="125" t="s">
        <v>2593</v>
      </c>
      <c r="G1804" s="125" t="s">
        <v>2594</v>
      </c>
      <c r="H1804" s="125" t="s">
        <v>184</v>
      </c>
      <c r="I1804" s="123">
        <v>38000</v>
      </c>
      <c r="J1804" s="123">
        <v>38000</v>
      </c>
      <c r="K1804" s="125" t="s">
        <v>190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  <c r="X1804" s="151">
        <v>4.2</v>
      </c>
      <c r="Y1804" s="150">
        <v>116.26904761904763</v>
      </c>
    </row>
    <row r="1805" spans="1:25">
      <c r="A1805" s="125">
        <v>1807</v>
      </c>
      <c r="B1805" s="125">
        <v>1807</v>
      </c>
      <c r="C1805" s="125" t="s">
        <v>2595</v>
      </c>
      <c r="D1805" s="125" t="s">
        <v>415</v>
      </c>
      <c r="E1805" s="125" t="s">
        <v>415</v>
      </c>
      <c r="F1805" s="125" t="s">
        <v>456</v>
      </c>
      <c r="G1805" s="125" t="s">
        <v>457</v>
      </c>
      <c r="H1805" s="125" t="s">
        <v>184</v>
      </c>
      <c r="I1805" s="123">
        <v>38000</v>
      </c>
      <c r="J1805" s="123">
        <v>38000</v>
      </c>
      <c r="K1805" s="125" t="s">
        <v>190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  <c r="X1805" s="151">
        <v>29.400000000000006</v>
      </c>
      <c r="Y1805" s="150">
        <v>39.022448979591829</v>
      </c>
    </row>
    <row r="1806" spans="1:25">
      <c r="A1806" s="125">
        <v>1808</v>
      </c>
      <c r="B1806" s="125">
        <v>1808</v>
      </c>
      <c r="C1806" s="125" t="s">
        <v>2596</v>
      </c>
      <c r="D1806" s="125" t="s">
        <v>415</v>
      </c>
      <c r="E1806" s="125" t="s">
        <v>415</v>
      </c>
      <c r="F1806" s="125" t="s">
        <v>456</v>
      </c>
      <c r="G1806" s="125" t="s">
        <v>457</v>
      </c>
      <c r="H1806" s="125" t="s">
        <v>184</v>
      </c>
      <c r="I1806" s="123">
        <v>38000</v>
      </c>
      <c r="J1806" s="123">
        <v>38000</v>
      </c>
      <c r="K1806" s="125" t="s">
        <v>190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  <c r="X1806" s="151">
        <v>42</v>
      </c>
      <c r="Y1806" s="150">
        <v>29.473095238095237</v>
      </c>
    </row>
    <row r="1807" spans="1:25">
      <c r="A1807" s="125">
        <v>1809</v>
      </c>
      <c r="B1807" s="125">
        <v>1809</v>
      </c>
      <c r="C1807" s="125" t="s">
        <v>2597</v>
      </c>
      <c r="D1807" s="125" t="s">
        <v>415</v>
      </c>
      <c r="E1807" s="125" t="s">
        <v>415</v>
      </c>
      <c r="F1807" s="125" t="s">
        <v>456</v>
      </c>
      <c r="G1807" s="125" t="s">
        <v>457</v>
      </c>
      <c r="H1807" s="125" t="s">
        <v>184</v>
      </c>
      <c r="I1807" s="123">
        <v>38000</v>
      </c>
      <c r="J1807" s="123">
        <v>38000</v>
      </c>
      <c r="K1807" s="125" t="s">
        <v>190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  <c r="X1807" s="151">
        <v>4.2</v>
      </c>
      <c r="Y1807" s="150">
        <v>199.92380952380952</v>
      </c>
    </row>
    <row r="1808" spans="1:25">
      <c r="A1808" s="125">
        <v>1810</v>
      </c>
      <c r="B1808" s="125">
        <v>1810</v>
      </c>
      <c r="C1808" s="125" t="s">
        <v>2598</v>
      </c>
      <c r="D1808" s="125" t="s">
        <v>415</v>
      </c>
      <c r="E1808" s="125" t="s">
        <v>455</v>
      </c>
      <c r="F1808" s="125" t="s">
        <v>1635</v>
      </c>
      <c r="G1808" s="125" t="s">
        <v>1636</v>
      </c>
      <c r="H1808" s="125" t="s">
        <v>184</v>
      </c>
      <c r="I1808" s="123">
        <v>38000</v>
      </c>
      <c r="J1808" s="123">
        <v>38000</v>
      </c>
      <c r="K1808" s="125" t="s">
        <v>190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  <c r="X1808" s="151">
        <v>4.2</v>
      </c>
      <c r="Y1808" s="150">
        <v>330.2714285714286</v>
      </c>
    </row>
    <row r="1809" spans="1:25">
      <c r="A1809" s="125">
        <v>1811</v>
      </c>
      <c r="B1809" s="125">
        <v>1811</v>
      </c>
      <c r="C1809" s="125" t="s">
        <v>2599</v>
      </c>
      <c r="D1809" s="125" t="s">
        <v>415</v>
      </c>
      <c r="E1809" s="125" t="s">
        <v>455</v>
      </c>
      <c r="F1809" s="125" t="s">
        <v>1635</v>
      </c>
      <c r="G1809" s="125" t="s">
        <v>1636</v>
      </c>
      <c r="H1809" s="125" t="s">
        <v>184</v>
      </c>
      <c r="I1809" s="123">
        <v>38000</v>
      </c>
      <c r="J1809" s="123">
        <v>38000</v>
      </c>
      <c r="K1809" s="125" t="s">
        <v>190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  <c r="X1809" s="151">
        <v>16.8</v>
      </c>
      <c r="Y1809" s="150">
        <v>58.346428571428568</v>
      </c>
    </row>
    <row r="1810" spans="1:25">
      <c r="A1810" s="142">
        <v>1812</v>
      </c>
      <c r="B1810" s="142">
        <v>1812</v>
      </c>
      <c r="C1810" s="142" t="s">
        <v>2600</v>
      </c>
      <c r="D1810" s="125" t="s">
        <v>415</v>
      </c>
      <c r="E1810" s="125" t="s">
        <v>455</v>
      </c>
      <c r="F1810" s="142" t="s">
        <v>774</v>
      </c>
      <c r="G1810" s="142" t="s">
        <v>775</v>
      </c>
      <c r="H1810" s="142" t="s">
        <v>184</v>
      </c>
      <c r="I1810" s="143">
        <v>38000</v>
      </c>
      <c r="J1810" s="142" t="s">
        <v>190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  <c r="X1810" s="151">
        <v>4.2</v>
      </c>
      <c r="Y1810" s="150">
        <v>330.2714285714286</v>
      </c>
    </row>
    <row r="1811" spans="1:25">
      <c r="A1811" s="125">
        <v>1813</v>
      </c>
      <c r="B1811" s="125">
        <v>1813</v>
      </c>
      <c r="C1811" s="125" t="s">
        <v>2601</v>
      </c>
      <c r="D1811" s="125" t="s">
        <v>415</v>
      </c>
      <c r="E1811" s="125" t="s">
        <v>415</v>
      </c>
      <c r="F1811" s="125" t="s">
        <v>774</v>
      </c>
      <c r="G1811" s="125" t="s">
        <v>775</v>
      </c>
      <c r="H1811" s="125" t="s">
        <v>184</v>
      </c>
      <c r="I1811" s="123">
        <v>38000</v>
      </c>
      <c r="J1811" s="125" t="s">
        <v>190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  <c r="X1811" s="151">
        <v>58.800000000000011</v>
      </c>
      <c r="Y1811" s="150">
        <v>51.472108843537406</v>
      </c>
    </row>
    <row r="1812" spans="1:25">
      <c r="A1812" s="125">
        <v>1814</v>
      </c>
      <c r="B1812" s="125">
        <v>1814</v>
      </c>
      <c r="C1812" s="125" t="s">
        <v>2602</v>
      </c>
      <c r="D1812" s="125" t="s">
        <v>415</v>
      </c>
      <c r="E1812" s="125" t="s">
        <v>455</v>
      </c>
      <c r="F1812" s="125" t="s">
        <v>456</v>
      </c>
      <c r="G1812" s="125" t="s">
        <v>457</v>
      </c>
      <c r="H1812" s="125" t="s">
        <v>184</v>
      </c>
      <c r="I1812" s="123">
        <v>38000</v>
      </c>
      <c r="J1812" s="123">
        <v>38000</v>
      </c>
      <c r="K1812" s="125" t="s">
        <v>190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  <c r="X1812" s="151">
        <v>12.600000000000001</v>
      </c>
      <c r="Y1812" s="150">
        <v>116.63095238095237</v>
      </c>
    </row>
    <row r="1813" spans="1:25">
      <c r="A1813" s="125">
        <v>1815</v>
      </c>
      <c r="B1813" s="125">
        <v>1815</v>
      </c>
      <c r="C1813" s="125" t="s">
        <v>2603</v>
      </c>
      <c r="D1813" s="125" t="s">
        <v>455</v>
      </c>
      <c r="E1813" s="125" t="s">
        <v>455</v>
      </c>
      <c r="F1813" s="125" t="s">
        <v>459</v>
      </c>
      <c r="G1813" s="125" t="s">
        <v>460</v>
      </c>
      <c r="H1813" s="125" t="s">
        <v>184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  <c r="X1813" s="151">
        <v>8.4</v>
      </c>
      <c r="Y1813" s="150">
        <v>164.26190476190479</v>
      </c>
    </row>
    <row r="1814" spans="1:25">
      <c r="A1814" s="125">
        <v>1816</v>
      </c>
      <c r="B1814" s="125">
        <v>1816</v>
      </c>
      <c r="C1814" s="125" t="s">
        <v>2604</v>
      </c>
      <c r="D1814" s="125" t="s">
        <v>455</v>
      </c>
      <c r="E1814" s="125" t="s">
        <v>455</v>
      </c>
      <c r="F1814" s="125" t="s">
        <v>459</v>
      </c>
      <c r="G1814" s="125" t="s">
        <v>460</v>
      </c>
      <c r="H1814" s="125" t="s">
        <v>184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  <c r="X1814" s="151">
        <v>4.2</v>
      </c>
      <c r="Y1814" s="150">
        <v>367.91428571428571</v>
      </c>
    </row>
    <row r="1815" spans="1:25">
      <c r="A1815" s="125">
        <v>1817</v>
      </c>
      <c r="B1815" s="125">
        <v>1817</v>
      </c>
      <c r="C1815" s="125" t="s">
        <v>2605</v>
      </c>
      <c r="D1815" s="125" t="s">
        <v>455</v>
      </c>
      <c r="E1815" s="125" t="s">
        <v>455</v>
      </c>
      <c r="F1815" s="125" t="s">
        <v>459</v>
      </c>
      <c r="G1815" s="125" t="s">
        <v>460</v>
      </c>
      <c r="H1815" s="125" t="s">
        <v>184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  <c r="X1815" s="151">
        <v>21</v>
      </c>
      <c r="Y1815" s="150">
        <v>60.061904761904763</v>
      </c>
    </row>
    <row r="1816" spans="1:25">
      <c r="A1816" s="125">
        <v>1818</v>
      </c>
      <c r="B1816" s="125">
        <v>1818</v>
      </c>
      <c r="C1816" s="125" t="s">
        <v>2606</v>
      </c>
      <c r="D1816" s="125" t="s">
        <v>455</v>
      </c>
      <c r="E1816" s="125" t="s">
        <v>455</v>
      </c>
      <c r="F1816" s="125" t="s">
        <v>459</v>
      </c>
      <c r="G1816" s="125" t="s">
        <v>460</v>
      </c>
      <c r="H1816" s="125" t="s">
        <v>184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  <c r="X1816" s="151">
        <v>4.2</v>
      </c>
      <c r="Y1816" s="150">
        <v>216.6547619047619</v>
      </c>
    </row>
    <row r="1817" spans="1:25">
      <c r="A1817" s="125">
        <v>1819</v>
      </c>
      <c r="B1817" s="125">
        <v>1819</v>
      </c>
      <c r="C1817" s="125" t="s">
        <v>2607</v>
      </c>
      <c r="D1817" s="125" t="s">
        <v>455</v>
      </c>
      <c r="E1817" s="125" t="s">
        <v>455</v>
      </c>
      <c r="F1817" s="125" t="s">
        <v>459</v>
      </c>
      <c r="G1817" s="125" t="s">
        <v>460</v>
      </c>
      <c r="H1817" s="125" t="s">
        <v>184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  <c r="X1817" s="151">
        <v>8.4</v>
      </c>
      <c r="Y1817" s="150">
        <v>99.961904761904762</v>
      </c>
    </row>
    <row r="1818" spans="1:25">
      <c r="A1818" s="125">
        <v>1820</v>
      </c>
      <c r="B1818" s="125">
        <v>1820</v>
      </c>
      <c r="C1818" s="125" t="s">
        <v>2608</v>
      </c>
      <c r="D1818" s="125" t="s">
        <v>455</v>
      </c>
      <c r="E1818" s="125" t="s">
        <v>455</v>
      </c>
      <c r="F1818" s="125" t="s">
        <v>787</v>
      </c>
      <c r="G1818" s="125" t="s">
        <v>788</v>
      </c>
      <c r="H1818" s="125" t="s">
        <v>204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  <c r="X1818" s="151">
        <v>21</v>
      </c>
      <c r="Y1818" s="150">
        <v>29.946190476190477</v>
      </c>
    </row>
    <row r="1819" spans="1:25">
      <c r="A1819" s="125">
        <v>1821</v>
      </c>
      <c r="B1819" s="125">
        <v>1821</v>
      </c>
      <c r="C1819" s="125" t="s">
        <v>2609</v>
      </c>
      <c r="D1819" s="125" t="s">
        <v>455</v>
      </c>
      <c r="E1819" s="125" t="s">
        <v>455</v>
      </c>
      <c r="F1819" s="125" t="s">
        <v>777</v>
      </c>
      <c r="G1819" s="125" t="s">
        <v>778</v>
      </c>
      <c r="H1819" s="125" t="s">
        <v>184</v>
      </c>
      <c r="I1819" s="123">
        <v>38000</v>
      </c>
      <c r="J1819" s="123">
        <v>38000</v>
      </c>
      <c r="K1819" s="125" t="s">
        <v>190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  <c r="X1819" s="151">
        <v>4.2</v>
      </c>
      <c r="Y1819" s="150">
        <v>437.63571428571424</v>
      </c>
    </row>
    <row r="1820" spans="1:25">
      <c r="A1820" s="125">
        <v>1822</v>
      </c>
      <c r="B1820" s="125">
        <v>1822</v>
      </c>
      <c r="C1820" s="125" t="s">
        <v>2610</v>
      </c>
      <c r="D1820" s="125" t="s">
        <v>455</v>
      </c>
      <c r="E1820" s="125" t="s">
        <v>455</v>
      </c>
      <c r="F1820" s="125" t="s">
        <v>777</v>
      </c>
      <c r="G1820" s="125" t="s">
        <v>778</v>
      </c>
      <c r="H1820" s="125" t="s">
        <v>184</v>
      </c>
      <c r="I1820" s="123">
        <v>38000</v>
      </c>
      <c r="J1820" s="123">
        <v>38000</v>
      </c>
      <c r="K1820" s="125" t="s">
        <v>190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  <c r="X1820" s="151">
        <v>4.2</v>
      </c>
      <c r="Y1820" s="150">
        <v>317.72380952380951</v>
      </c>
    </row>
    <row r="1821" spans="1:25">
      <c r="A1821" s="125">
        <v>1823</v>
      </c>
      <c r="B1821" s="125">
        <v>1823</v>
      </c>
      <c r="C1821" s="125" t="s">
        <v>2611</v>
      </c>
      <c r="D1821" s="125" t="s">
        <v>455</v>
      </c>
      <c r="E1821" s="125" t="s">
        <v>455</v>
      </c>
      <c r="F1821" s="125" t="s">
        <v>462</v>
      </c>
      <c r="G1821" s="125" t="s">
        <v>463</v>
      </c>
      <c r="H1821" s="125" t="s">
        <v>204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  <c r="X1821" s="151">
        <v>21</v>
      </c>
      <c r="Y1821" s="150">
        <v>53.369523809523812</v>
      </c>
    </row>
    <row r="1822" spans="1:25">
      <c r="A1822" s="125">
        <v>1824</v>
      </c>
      <c r="B1822" s="125">
        <v>1824</v>
      </c>
      <c r="C1822" s="125" t="s">
        <v>2612</v>
      </c>
      <c r="D1822" s="125" t="s">
        <v>455</v>
      </c>
      <c r="E1822" s="125" t="s">
        <v>455</v>
      </c>
      <c r="F1822" s="125" t="s">
        <v>462</v>
      </c>
      <c r="G1822" s="125" t="s">
        <v>463</v>
      </c>
      <c r="H1822" s="125" t="s">
        <v>204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  <c r="X1822" s="151">
        <v>21</v>
      </c>
      <c r="Y1822" s="150">
        <v>109.40047619047618</v>
      </c>
    </row>
    <row r="1823" spans="1:25">
      <c r="A1823" s="125">
        <v>1825</v>
      </c>
      <c r="B1823" s="125">
        <v>1825</v>
      </c>
      <c r="C1823" s="125" t="s">
        <v>2613</v>
      </c>
      <c r="D1823" s="125" t="s">
        <v>220</v>
      </c>
      <c r="E1823" s="125" t="s">
        <v>220</v>
      </c>
      <c r="F1823" s="125" t="s">
        <v>2614</v>
      </c>
      <c r="G1823" s="125" t="s">
        <v>2615</v>
      </c>
      <c r="H1823" s="125" t="s">
        <v>204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  <c r="X1823" s="151">
        <v>8.4</v>
      </c>
      <c r="Y1823" s="150">
        <v>250.18690476190474</v>
      </c>
    </row>
    <row r="1824" spans="1:25">
      <c r="A1824" s="125">
        <v>1826</v>
      </c>
      <c r="B1824" s="125">
        <v>1826</v>
      </c>
      <c r="C1824" s="125" t="s">
        <v>2616</v>
      </c>
      <c r="D1824" s="125" t="s">
        <v>780</v>
      </c>
      <c r="E1824" s="125" t="s">
        <v>780</v>
      </c>
      <c r="F1824" s="125" t="s">
        <v>781</v>
      </c>
      <c r="G1824" s="125" t="s">
        <v>782</v>
      </c>
      <c r="H1824" s="125" t="s">
        <v>184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  <c r="X1824" s="151">
        <v>4.2</v>
      </c>
      <c r="Y1824" s="150">
        <v>399.99285714285708</v>
      </c>
    </row>
    <row r="1825" spans="1:25">
      <c r="A1825" s="142">
        <v>1827</v>
      </c>
      <c r="B1825" s="142">
        <v>1827</v>
      </c>
      <c r="C1825" s="142" t="s">
        <v>2617</v>
      </c>
      <c r="D1825" s="125" t="s">
        <v>220</v>
      </c>
      <c r="E1825" s="125" t="s">
        <v>780</v>
      </c>
      <c r="F1825" s="142" t="s">
        <v>781</v>
      </c>
      <c r="G1825" s="142" t="s">
        <v>782</v>
      </c>
      <c r="H1825" s="142" t="s">
        <v>184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  <c r="X1825" s="151">
        <v>4.2</v>
      </c>
      <c r="Y1825" s="150">
        <v>133</v>
      </c>
    </row>
    <row r="1826" spans="1:25">
      <c r="A1826" s="125">
        <v>1828</v>
      </c>
      <c r="B1826" s="125">
        <v>1828</v>
      </c>
      <c r="C1826" s="125" t="s">
        <v>2618</v>
      </c>
      <c r="D1826" s="125" t="s">
        <v>780</v>
      </c>
      <c r="E1826" s="125" t="s">
        <v>780</v>
      </c>
      <c r="F1826" s="125" t="s">
        <v>781</v>
      </c>
      <c r="G1826" s="125" t="s">
        <v>782</v>
      </c>
      <c r="H1826" s="125" t="s">
        <v>184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  <c r="X1826" s="151">
        <v>92.4</v>
      </c>
      <c r="Y1826" s="150">
        <v>16.784523809523808</v>
      </c>
    </row>
    <row r="1827" spans="1:25">
      <c r="A1827" s="125">
        <v>1829</v>
      </c>
      <c r="B1827" s="125">
        <v>1829</v>
      </c>
      <c r="C1827" s="125" t="s">
        <v>2619</v>
      </c>
      <c r="D1827" s="125" t="s">
        <v>415</v>
      </c>
      <c r="E1827" s="125" t="s">
        <v>415</v>
      </c>
      <c r="F1827" s="125" t="s">
        <v>471</v>
      </c>
      <c r="G1827" s="125" t="s">
        <v>472</v>
      </c>
      <c r="H1827" s="125" t="s">
        <v>184</v>
      </c>
      <c r="I1827" s="123">
        <v>38000</v>
      </c>
      <c r="J1827" s="123">
        <v>38000</v>
      </c>
      <c r="K1827" s="125" t="s">
        <v>190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  <c r="X1827" s="151">
        <v>4.2</v>
      </c>
      <c r="Y1827" s="150">
        <v>133</v>
      </c>
    </row>
    <row r="1828" spans="1:25">
      <c r="A1828" s="125">
        <v>1830</v>
      </c>
      <c r="B1828" s="125">
        <v>1830</v>
      </c>
      <c r="C1828" s="125" t="s">
        <v>2620</v>
      </c>
      <c r="D1828" s="125" t="s">
        <v>415</v>
      </c>
      <c r="E1828" s="125" t="s">
        <v>415</v>
      </c>
      <c r="F1828" s="125" t="s">
        <v>471</v>
      </c>
      <c r="G1828" s="125" t="s">
        <v>472</v>
      </c>
      <c r="H1828" s="125" t="s">
        <v>184</v>
      </c>
      <c r="I1828" s="123">
        <v>38000</v>
      </c>
      <c r="J1828" s="123">
        <v>38000</v>
      </c>
      <c r="K1828" s="125" t="s">
        <v>190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  <c r="X1828" s="151">
        <v>8.4</v>
      </c>
      <c r="Y1828" s="150">
        <v>170.53571428571428</v>
      </c>
    </row>
    <row r="1829" spans="1:25">
      <c r="A1829" s="125">
        <v>1831</v>
      </c>
      <c r="B1829" s="125">
        <v>1831</v>
      </c>
      <c r="C1829" s="125" t="s">
        <v>2621</v>
      </c>
      <c r="D1829" s="125" t="s">
        <v>415</v>
      </c>
      <c r="E1829" s="125" t="s">
        <v>415</v>
      </c>
      <c r="F1829" s="125" t="s">
        <v>2622</v>
      </c>
      <c r="G1829" s="125" t="s">
        <v>2623</v>
      </c>
      <c r="H1829" s="125" t="s">
        <v>204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  <c r="X1829" s="151">
        <v>12.600000000000001</v>
      </c>
      <c r="Y1829" s="150">
        <v>116.63095238095237</v>
      </c>
    </row>
    <row r="1830" spans="1:25">
      <c r="A1830" s="125">
        <v>1832</v>
      </c>
      <c r="B1830" s="125">
        <v>1832</v>
      </c>
      <c r="C1830" s="125" t="s">
        <v>2624</v>
      </c>
      <c r="D1830" s="125" t="s">
        <v>415</v>
      </c>
      <c r="E1830" s="125" t="s">
        <v>415</v>
      </c>
      <c r="F1830" s="125" t="s">
        <v>468</v>
      </c>
      <c r="G1830" s="125" t="s">
        <v>469</v>
      </c>
      <c r="H1830" s="125" t="s">
        <v>184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  <c r="X1830" s="151">
        <v>25.200000000000003</v>
      </c>
      <c r="Y1830" s="150">
        <v>112.78373015873015</v>
      </c>
    </row>
    <row r="1831" spans="1:25">
      <c r="A1831" s="142">
        <v>1833</v>
      </c>
      <c r="B1831" s="142">
        <v>1833</v>
      </c>
      <c r="C1831" s="142" t="s">
        <v>2625</v>
      </c>
      <c r="D1831" s="125" t="s">
        <v>415</v>
      </c>
      <c r="E1831" s="125" t="s">
        <v>415</v>
      </c>
      <c r="F1831" s="142" t="s">
        <v>468</v>
      </c>
      <c r="G1831" s="142" t="s">
        <v>469</v>
      </c>
      <c r="H1831" s="142" t="s">
        <v>184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  <c r="X1831" s="151">
        <v>8.4</v>
      </c>
      <c r="Y1831" s="150">
        <v>164.26190476190479</v>
      </c>
    </row>
    <row r="1832" spans="1:25">
      <c r="A1832" s="125">
        <v>1834</v>
      </c>
      <c r="B1832" s="125">
        <v>1834</v>
      </c>
      <c r="C1832" s="125" t="s">
        <v>2626</v>
      </c>
      <c r="D1832" s="125" t="s">
        <v>415</v>
      </c>
      <c r="E1832" s="125" t="s">
        <v>780</v>
      </c>
      <c r="F1832" s="125" t="s">
        <v>465</v>
      </c>
      <c r="G1832" s="125" t="s">
        <v>466</v>
      </c>
      <c r="H1832" s="125" t="s">
        <v>184</v>
      </c>
      <c r="I1832" s="123">
        <v>38000</v>
      </c>
      <c r="J1832" s="123">
        <v>38000</v>
      </c>
      <c r="K1832" s="125" t="s">
        <v>190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  <c r="X1832" s="151">
        <v>105</v>
      </c>
      <c r="Y1832" s="150">
        <v>32.839809523809528</v>
      </c>
    </row>
    <row r="1833" spans="1:25">
      <c r="A1833" s="125">
        <v>1835</v>
      </c>
      <c r="B1833" s="125">
        <v>1835</v>
      </c>
      <c r="C1833" s="125" t="s">
        <v>2627</v>
      </c>
      <c r="D1833" s="125" t="s">
        <v>780</v>
      </c>
      <c r="E1833" s="125" t="s">
        <v>780</v>
      </c>
      <c r="F1833" s="125" t="s">
        <v>465</v>
      </c>
      <c r="G1833" s="125" t="s">
        <v>466</v>
      </c>
      <c r="H1833" s="125" t="s">
        <v>184</v>
      </c>
      <c r="I1833" s="123">
        <v>38000</v>
      </c>
      <c r="J1833" s="123">
        <v>38000</v>
      </c>
      <c r="K1833" s="125" t="s">
        <v>190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  <c r="X1833" s="151">
        <v>21</v>
      </c>
      <c r="Y1833" s="150">
        <v>53.369523809523812</v>
      </c>
    </row>
    <row r="1834" spans="1:25">
      <c r="A1834" s="125">
        <v>1836</v>
      </c>
      <c r="B1834" s="125">
        <v>1836</v>
      </c>
      <c r="C1834" s="125" t="s">
        <v>2628</v>
      </c>
      <c r="D1834" s="125" t="s">
        <v>780</v>
      </c>
      <c r="E1834" s="125" t="s">
        <v>780</v>
      </c>
      <c r="F1834" s="125" t="s">
        <v>465</v>
      </c>
      <c r="G1834" s="125" t="s">
        <v>466</v>
      </c>
      <c r="H1834" s="125" t="s">
        <v>184</v>
      </c>
      <c r="I1834" s="123">
        <v>38000</v>
      </c>
      <c r="J1834" s="123">
        <v>38000</v>
      </c>
      <c r="K1834" s="125" t="s">
        <v>190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  <c r="X1834" s="151">
        <v>8.4</v>
      </c>
      <c r="Y1834" s="150">
        <v>164.26190476190479</v>
      </c>
    </row>
    <row r="1835" spans="1:25">
      <c r="A1835" s="125">
        <v>1837</v>
      </c>
      <c r="B1835" s="125">
        <v>1837</v>
      </c>
      <c r="C1835" s="125" t="s">
        <v>2629</v>
      </c>
      <c r="D1835" s="125" t="s">
        <v>415</v>
      </c>
      <c r="E1835" s="125" t="s">
        <v>415</v>
      </c>
      <c r="F1835" s="125" t="s">
        <v>868</v>
      </c>
      <c r="G1835" s="125" t="s">
        <v>869</v>
      </c>
      <c r="H1835" s="125" t="s">
        <v>184</v>
      </c>
      <c r="I1835" s="123">
        <v>38000</v>
      </c>
      <c r="J1835" s="123">
        <v>38000</v>
      </c>
      <c r="K1835" s="125" t="s">
        <v>190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  <c r="X1835" s="151">
        <v>8.4</v>
      </c>
      <c r="Y1835" s="150">
        <v>108.32738095238095</v>
      </c>
    </row>
    <row r="1836" spans="1:25">
      <c r="A1836" s="125">
        <v>1838</v>
      </c>
      <c r="B1836" s="125">
        <v>1838</v>
      </c>
      <c r="C1836" s="125" t="s">
        <v>2630</v>
      </c>
      <c r="D1836" s="125" t="s">
        <v>415</v>
      </c>
      <c r="E1836" s="125" t="s">
        <v>415</v>
      </c>
      <c r="F1836" s="125" t="s">
        <v>868</v>
      </c>
      <c r="G1836" s="125" t="s">
        <v>869</v>
      </c>
      <c r="H1836" s="125" t="s">
        <v>184</v>
      </c>
      <c r="I1836" s="123">
        <v>38000</v>
      </c>
      <c r="J1836" s="123">
        <v>38000</v>
      </c>
      <c r="K1836" s="125" t="s">
        <v>190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  <c r="X1836" s="151">
        <v>4.2</v>
      </c>
      <c r="Y1836" s="150">
        <v>133</v>
      </c>
    </row>
    <row r="1837" spans="1:25">
      <c r="A1837" s="125">
        <v>1839</v>
      </c>
      <c r="B1837" s="125">
        <v>1839</v>
      </c>
      <c r="C1837" s="125" t="s">
        <v>2631</v>
      </c>
      <c r="D1837" s="125" t="s">
        <v>415</v>
      </c>
      <c r="E1837" s="125" t="s">
        <v>415</v>
      </c>
      <c r="F1837" s="125" t="s">
        <v>868</v>
      </c>
      <c r="G1837" s="125" t="s">
        <v>869</v>
      </c>
      <c r="H1837" s="125" t="s">
        <v>184</v>
      </c>
      <c r="I1837" s="123">
        <v>38000</v>
      </c>
      <c r="J1837" s="123">
        <v>38000</v>
      </c>
      <c r="K1837" s="125" t="s">
        <v>190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  <c r="X1837" s="151">
        <v>4.2</v>
      </c>
      <c r="Y1837" s="150">
        <v>149.73095238095235</v>
      </c>
    </row>
    <row r="1838" spans="1:25">
      <c r="A1838" s="125">
        <v>1840</v>
      </c>
      <c r="B1838" s="125">
        <v>1840</v>
      </c>
      <c r="C1838" s="125" t="s">
        <v>2632</v>
      </c>
      <c r="D1838" s="125" t="s">
        <v>415</v>
      </c>
      <c r="E1838" s="125" t="s">
        <v>415</v>
      </c>
      <c r="F1838" s="125" t="s">
        <v>868</v>
      </c>
      <c r="G1838" s="125" t="s">
        <v>869</v>
      </c>
      <c r="H1838" s="125" t="s">
        <v>184</v>
      </c>
      <c r="I1838" s="123">
        <v>38000</v>
      </c>
      <c r="J1838" s="123">
        <v>38000</v>
      </c>
      <c r="K1838" s="125" t="s">
        <v>190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  <c r="X1838" s="151">
        <v>8.4</v>
      </c>
      <c r="Y1838" s="150">
        <v>83.230952380952374</v>
      </c>
    </row>
    <row r="1839" spans="1:25">
      <c r="A1839" s="125">
        <v>1841</v>
      </c>
      <c r="B1839" s="125">
        <v>1841</v>
      </c>
      <c r="C1839" s="125" t="s">
        <v>2633</v>
      </c>
      <c r="D1839" s="125" t="s">
        <v>415</v>
      </c>
      <c r="E1839" s="125" t="s">
        <v>415</v>
      </c>
      <c r="F1839" s="125" t="s">
        <v>1855</v>
      </c>
      <c r="G1839" s="125" t="s">
        <v>1856</v>
      </c>
      <c r="H1839" s="125" t="s">
        <v>204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  <c r="X1839" s="151">
        <v>4.2</v>
      </c>
      <c r="Y1839" s="150">
        <v>183.19285714285712</v>
      </c>
    </row>
    <row r="1840" spans="1:25">
      <c r="A1840" s="125">
        <v>1842</v>
      </c>
      <c r="B1840" s="125">
        <v>1842</v>
      </c>
      <c r="C1840" s="125" t="s">
        <v>2634</v>
      </c>
      <c r="D1840" s="125" t="s">
        <v>415</v>
      </c>
      <c r="E1840" s="125" t="s">
        <v>415</v>
      </c>
      <c r="F1840" s="125" t="s">
        <v>1855</v>
      </c>
      <c r="G1840" s="125" t="s">
        <v>1856</v>
      </c>
      <c r="H1840" s="125" t="s">
        <v>204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  <c r="X1840" s="151">
        <v>4.2</v>
      </c>
      <c r="Y1840" s="150">
        <v>450.18333333333334</v>
      </c>
    </row>
    <row r="1841" spans="1:25">
      <c r="A1841" s="125">
        <v>1843</v>
      </c>
      <c r="B1841" s="125">
        <v>1843</v>
      </c>
      <c r="C1841" s="125" t="s">
        <v>2635</v>
      </c>
      <c r="D1841" s="125" t="s">
        <v>1174</v>
      </c>
      <c r="E1841" s="125" t="s">
        <v>1174</v>
      </c>
      <c r="F1841" s="125" t="s">
        <v>1940</v>
      </c>
      <c r="G1841" s="125" t="s">
        <v>1941</v>
      </c>
      <c r="H1841" s="125" t="s">
        <v>184</v>
      </c>
      <c r="I1841" s="123">
        <v>38000</v>
      </c>
      <c r="J1841" s="123">
        <v>38000</v>
      </c>
      <c r="K1841" s="125" t="s">
        <v>190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  <c r="X1841" s="151">
        <v>4.2</v>
      </c>
      <c r="Y1841" s="150">
        <v>450.18333333333334</v>
      </c>
    </row>
    <row r="1842" spans="1:25">
      <c r="A1842" s="125">
        <v>1844</v>
      </c>
      <c r="B1842" s="125">
        <v>1844</v>
      </c>
      <c r="C1842" s="125" t="s">
        <v>2636</v>
      </c>
      <c r="D1842" s="125" t="s">
        <v>187</v>
      </c>
      <c r="E1842" s="125" t="s">
        <v>187</v>
      </c>
      <c r="F1842" s="125" t="s">
        <v>491</v>
      </c>
      <c r="G1842" s="125" t="s">
        <v>492</v>
      </c>
      <c r="H1842" s="125" t="s">
        <v>184</v>
      </c>
      <c r="I1842" s="123">
        <v>38000</v>
      </c>
      <c r="J1842" s="123">
        <v>38000</v>
      </c>
      <c r="K1842" s="125" t="s">
        <v>190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  <c r="X1842" s="151">
        <v>4.2</v>
      </c>
      <c r="Y1842" s="150">
        <v>317.72380952380951</v>
      </c>
    </row>
    <row r="1843" spans="1:25">
      <c r="A1843" s="125">
        <v>1845</v>
      </c>
      <c r="B1843" s="125">
        <v>1845</v>
      </c>
      <c r="C1843" s="125" t="s">
        <v>2637</v>
      </c>
      <c r="D1843" s="125" t="s">
        <v>187</v>
      </c>
      <c r="E1843" s="125" t="s">
        <v>187</v>
      </c>
      <c r="F1843" s="125" t="s">
        <v>1881</v>
      </c>
      <c r="G1843" s="125" t="s">
        <v>1882</v>
      </c>
      <c r="H1843" s="125" t="s">
        <v>184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  <c r="X1843" s="151">
        <v>4.2</v>
      </c>
      <c r="Y1843" s="150">
        <v>317.72380952380951</v>
      </c>
    </row>
    <row r="1844" spans="1:25">
      <c r="A1844" s="125">
        <v>1846</v>
      </c>
      <c r="B1844" s="125">
        <v>1846</v>
      </c>
      <c r="C1844" s="125" t="s">
        <v>2638</v>
      </c>
      <c r="D1844" s="125" t="s">
        <v>220</v>
      </c>
      <c r="E1844" s="125" t="s">
        <v>220</v>
      </c>
      <c r="F1844" s="125" t="s">
        <v>1649</v>
      </c>
      <c r="G1844" s="125" t="s">
        <v>1650</v>
      </c>
      <c r="H1844" s="125" t="s">
        <v>184</v>
      </c>
      <c r="I1844" s="123">
        <v>38000</v>
      </c>
      <c r="J1844" s="123">
        <v>38000</v>
      </c>
      <c r="K1844" s="125" t="s">
        <v>190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  <c r="X1844" s="151">
        <v>4.2</v>
      </c>
      <c r="Y1844" s="150">
        <v>183.19285714285712</v>
      </c>
    </row>
    <row r="1845" spans="1:25">
      <c r="A1845" s="125">
        <v>1847</v>
      </c>
      <c r="B1845" s="125">
        <v>1847</v>
      </c>
      <c r="C1845" s="125" t="s">
        <v>2639</v>
      </c>
      <c r="D1845" s="125" t="s">
        <v>455</v>
      </c>
      <c r="E1845" s="125" t="s">
        <v>455</v>
      </c>
      <c r="F1845" s="125" t="s">
        <v>1145</v>
      </c>
      <c r="G1845" s="125" t="s">
        <v>1146</v>
      </c>
      <c r="H1845" s="125" t="s">
        <v>184</v>
      </c>
      <c r="I1845" s="123">
        <v>38000</v>
      </c>
      <c r="J1845" s="123">
        <v>38000</v>
      </c>
      <c r="K1845" s="125" t="s">
        <v>190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  <c r="X1845" s="151">
        <v>4.2</v>
      </c>
      <c r="Y1845" s="150">
        <v>216.6547619047619</v>
      </c>
    </row>
    <row r="1846" spans="1:25">
      <c r="A1846" s="125">
        <v>1848</v>
      </c>
      <c r="B1846" s="125">
        <v>1848</v>
      </c>
      <c r="C1846" s="125" t="s">
        <v>2640</v>
      </c>
      <c r="D1846" s="125" t="s">
        <v>385</v>
      </c>
      <c r="E1846" s="125" t="s">
        <v>385</v>
      </c>
      <c r="F1846" s="125" t="s">
        <v>474</v>
      </c>
      <c r="G1846" s="125" t="s">
        <v>475</v>
      </c>
      <c r="H1846" s="125" t="s">
        <v>184</v>
      </c>
      <c r="I1846" s="123">
        <v>38000</v>
      </c>
      <c r="J1846" s="123">
        <v>38000</v>
      </c>
      <c r="K1846" s="125" t="s">
        <v>190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  <c r="X1846" s="151">
        <v>4.2</v>
      </c>
      <c r="Y1846" s="150">
        <v>149.73095238095235</v>
      </c>
    </row>
    <row r="1847" spans="1:25">
      <c r="A1847" s="125">
        <v>1849</v>
      </c>
      <c r="B1847" s="125">
        <v>1849</v>
      </c>
      <c r="C1847" s="125" t="s">
        <v>2641</v>
      </c>
      <c r="D1847" s="125" t="s">
        <v>1816</v>
      </c>
      <c r="E1847" s="125" t="s">
        <v>1816</v>
      </c>
      <c r="F1847" s="125" t="s">
        <v>1944</v>
      </c>
      <c r="G1847" s="125" t="s">
        <v>1945</v>
      </c>
      <c r="H1847" s="125" t="s">
        <v>184</v>
      </c>
      <c r="I1847" s="123">
        <v>38000</v>
      </c>
      <c r="J1847" s="123">
        <v>38000</v>
      </c>
      <c r="K1847" s="125" t="s">
        <v>190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  <c r="X1847" s="151">
        <v>4.2</v>
      </c>
      <c r="Y1847" s="150">
        <v>317.72380952380951</v>
      </c>
    </row>
    <row r="1848" spans="1:25">
      <c r="A1848" s="125">
        <v>1850</v>
      </c>
      <c r="B1848" s="125">
        <v>1850</v>
      </c>
      <c r="C1848" s="125" t="s">
        <v>2642</v>
      </c>
      <c r="D1848" s="125" t="s">
        <v>1816</v>
      </c>
      <c r="E1848" s="125" t="s">
        <v>887</v>
      </c>
      <c r="F1848" s="125" t="s">
        <v>1940</v>
      </c>
      <c r="G1848" s="125" t="s">
        <v>1941</v>
      </c>
      <c r="H1848" s="125" t="s">
        <v>184</v>
      </c>
      <c r="I1848" s="123">
        <v>38000</v>
      </c>
      <c r="J1848" s="123">
        <v>38000</v>
      </c>
      <c r="K1848" s="125" t="s">
        <v>190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  <c r="X1848" s="151">
        <v>4.2</v>
      </c>
      <c r="Y1848" s="150">
        <v>199.92380952380952</v>
      </c>
    </row>
    <row r="1849" spans="1:25">
      <c r="A1849" s="125">
        <v>1851</v>
      </c>
      <c r="B1849" s="125">
        <v>1851</v>
      </c>
      <c r="C1849" s="125" t="s">
        <v>2643</v>
      </c>
      <c r="D1849" s="125" t="s">
        <v>187</v>
      </c>
      <c r="E1849" s="125" t="s">
        <v>187</v>
      </c>
      <c r="F1849" s="125" t="s">
        <v>2644</v>
      </c>
      <c r="G1849" s="125" t="s">
        <v>2645</v>
      </c>
      <c r="H1849" s="125" t="s">
        <v>204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  <c r="X1849" s="151">
        <v>21</v>
      </c>
      <c r="Y1849" s="150">
        <v>43.330952380952382</v>
      </c>
    </row>
    <row r="1850" spans="1:25">
      <c r="A1850" s="125">
        <v>1852</v>
      </c>
      <c r="B1850" s="125">
        <v>1852</v>
      </c>
      <c r="C1850" s="125" t="s">
        <v>2646</v>
      </c>
      <c r="D1850" s="125" t="s">
        <v>415</v>
      </c>
      <c r="E1850" s="125" t="s">
        <v>415</v>
      </c>
      <c r="F1850" s="125" t="s">
        <v>1884</v>
      </c>
      <c r="G1850" s="125" t="s">
        <v>1885</v>
      </c>
      <c r="H1850" s="125" t="s">
        <v>204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  <c r="X1850" s="151">
        <v>4.2</v>
      </c>
      <c r="Y1850" s="150">
        <v>462.73095238095237</v>
      </c>
    </row>
    <row r="1851" spans="1:25">
      <c r="A1851" s="125">
        <v>1853</v>
      </c>
      <c r="B1851" s="125">
        <v>1853</v>
      </c>
      <c r="C1851" s="125" t="s">
        <v>2647</v>
      </c>
      <c r="D1851" s="125" t="s">
        <v>415</v>
      </c>
      <c r="E1851" s="125" t="s">
        <v>415</v>
      </c>
      <c r="F1851" s="125" t="s">
        <v>2648</v>
      </c>
      <c r="G1851" s="125" t="s">
        <v>2649</v>
      </c>
      <c r="H1851" s="125" t="s">
        <v>204</v>
      </c>
      <c r="I1851" s="123">
        <v>110000</v>
      </c>
      <c r="J1851" s="123">
        <v>110000</v>
      </c>
      <c r="K1851" s="125" t="s">
        <v>190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  <c r="X1851" s="151">
        <v>4.2</v>
      </c>
      <c r="Y1851" s="150">
        <v>450.18333333333334</v>
      </c>
    </row>
    <row r="1852" spans="1:25">
      <c r="A1852" s="125">
        <v>1854</v>
      </c>
      <c r="B1852" s="125">
        <v>1854</v>
      </c>
      <c r="C1852" s="125" t="s">
        <v>2650</v>
      </c>
      <c r="D1852" s="125" t="s">
        <v>415</v>
      </c>
      <c r="E1852" s="125" t="s">
        <v>415</v>
      </c>
      <c r="F1852" s="125" t="s">
        <v>1659</v>
      </c>
      <c r="G1852" s="125" t="s">
        <v>1660</v>
      </c>
      <c r="H1852" s="125" t="s">
        <v>204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  <c r="X1852" s="151">
        <v>8.4</v>
      </c>
      <c r="Y1852" s="150">
        <v>212.5440476190476</v>
      </c>
    </row>
    <row r="1853" spans="1:25">
      <c r="A1853" s="125">
        <v>1855</v>
      </c>
      <c r="B1853" s="125">
        <v>1855</v>
      </c>
      <c r="C1853" s="125" t="s">
        <v>2651</v>
      </c>
      <c r="D1853" s="125" t="s">
        <v>389</v>
      </c>
      <c r="E1853" s="125" t="s">
        <v>389</v>
      </c>
      <c r="F1853" s="125" t="s">
        <v>2652</v>
      </c>
      <c r="G1853" s="125" t="s">
        <v>2653</v>
      </c>
      <c r="H1853" s="125" t="s">
        <v>204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  <c r="X1853" s="151">
        <v>4.2</v>
      </c>
      <c r="Y1853" s="150">
        <v>437.63571428571424</v>
      </c>
    </row>
    <row r="1854" spans="1:25">
      <c r="A1854" s="125">
        <v>1856</v>
      </c>
      <c r="B1854" s="125">
        <v>1856</v>
      </c>
      <c r="C1854" s="125" t="s">
        <v>2654</v>
      </c>
      <c r="D1854" s="125" t="s">
        <v>780</v>
      </c>
      <c r="E1854" s="125" t="s">
        <v>780</v>
      </c>
      <c r="F1854" s="125" t="s">
        <v>908</v>
      </c>
      <c r="G1854" s="125" t="s">
        <v>909</v>
      </c>
      <c r="H1854" s="125" t="s">
        <v>184</v>
      </c>
      <c r="I1854" s="123">
        <v>38000</v>
      </c>
      <c r="J1854" s="123">
        <v>38000</v>
      </c>
      <c r="K1854" s="125" t="s">
        <v>190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  <c r="X1854" s="151">
        <v>4.2</v>
      </c>
      <c r="Y1854" s="150">
        <v>437.63571428571424</v>
      </c>
    </row>
    <row r="1855" spans="1:25">
      <c r="A1855" s="125">
        <v>1857</v>
      </c>
      <c r="B1855" s="125">
        <v>1857</v>
      </c>
      <c r="C1855" s="125" t="s">
        <v>2655</v>
      </c>
      <c r="D1855" s="125" t="s">
        <v>187</v>
      </c>
      <c r="E1855" s="125" t="s">
        <v>187</v>
      </c>
      <c r="F1855" s="125" t="s">
        <v>1871</v>
      </c>
      <c r="G1855" s="125" t="s">
        <v>1872</v>
      </c>
      <c r="H1855" s="125" t="s">
        <v>184</v>
      </c>
      <c r="I1855" s="123">
        <v>38000</v>
      </c>
      <c r="J1855" s="123">
        <v>38000</v>
      </c>
      <c r="K1855" s="125" t="s">
        <v>190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  <c r="X1855" s="151">
        <v>4.2</v>
      </c>
      <c r="Y1855" s="150">
        <v>149.73095238095235</v>
      </c>
    </row>
    <row r="1856" spans="1:25">
      <c r="A1856" s="125">
        <v>1858</v>
      </c>
      <c r="B1856" s="125">
        <v>1858</v>
      </c>
      <c r="C1856" s="125" t="s">
        <v>2656</v>
      </c>
      <c r="D1856" s="125" t="s">
        <v>415</v>
      </c>
      <c r="E1856" s="125" t="s">
        <v>887</v>
      </c>
      <c r="F1856" s="125" t="s">
        <v>416</v>
      </c>
      <c r="G1856" s="125" t="s">
        <v>417</v>
      </c>
      <c r="H1856" s="125" t="s">
        <v>184</v>
      </c>
      <c r="I1856" s="123">
        <v>38000</v>
      </c>
      <c r="J1856" s="123">
        <v>38000</v>
      </c>
      <c r="K1856" s="125" t="s">
        <v>190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  <c r="X1856" s="151">
        <v>4.2</v>
      </c>
      <c r="Y1856" s="150">
        <v>317.72380952380951</v>
      </c>
    </row>
    <row r="1857" spans="1:25">
      <c r="A1857" s="125">
        <v>1859</v>
      </c>
      <c r="B1857" s="125">
        <v>1859</v>
      </c>
      <c r="C1857" s="125" t="s">
        <v>2657</v>
      </c>
      <c r="D1857" s="125" t="s">
        <v>202</v>
      </c>
      <c r="E1857" s="125" t="s">
        <v>202</v>
      </c>
      <c r="F1857" s="125" t="s">
        <v>304</v>
      </c>
      <c r="G1857" s="125" t="s">
        <v>305</v>
      </c>
      <c r="H1857" s="125" t="s">
        <v>184</v>
      </c>
      <c r="I1857" s="123">
        <v>38000</v>
      </c>
      <c r="J1857" s="123">
        <v>38000</v>
      </c>
      <c r="K1857" s="125" t="s">
        <v>190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  <c r="X1857" s="151">
        <v>4.2</v>
      </c>
      <c r="Y1857" s="150">
        <v>149.73095238095235</v>
      </c>
    </row>
    <row r="1858" spans="1:25">
      <c r="A1858" s="125">
        <v>1860</v>
      </c>
      <c r="B1858" s="125">
        <v>1860</v>
      </c>
      <c r="C1858" s="125" t="s">
        <v>2658</v>
      </c>
      <c r="D1858" s="125" t="s">
        <v>1174</v>
      </c>
      <c r="E1858" s="125" t="s">
        <v>1174</v>
      </c>
      <c r="F1858" s="125" t="s">
        <v>888</v>
      </c>
      <c r="G1858" s="125" t="s">
        <v>889</v>
      </c>
      <c r="H1858" s="125" t="s">
        <v>184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  <c r="X1858" s="151">
        <v>4.2</v>
      </c>
      <c r="Y1858" s="150">
        <v>430.65238095238095</v>
      </c>
    </row>
    <row r="1859" spans="1:25">
      <c r="A1859" s="125">
        <v>1861</v>
      </c>
      <c r="B1859" s="125">
        <v>1861</v>
      </c>
      <c r="C1859" s="125" t="s">
        <v>2659</v>
      </c>
      <c r="D1859" s="125" t="s">
        <v>887</v>
      </c>
      <c r="E1859" s="125" t="s">
        <v>887</v>
      </c>
      <c r="F1859" s="125" t="s">
        <v>1154</v>
      </c>
      <c r="G1859" s="125" t="s">
        <v>1155</v>
      </c>
      <c r="H1859" s="125" t="s">
        <v>184</v>
      </c>
      <c r="I1859" s="123">
        <v>38000</v>
      </c>
      <c r="J1859" s="123">
        <v>38000</v>
      </c>
      <c r="K1859" s="125" t="s">
        <v>190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  <c r="X1859" s="151">
        <v>4.2</v>
      </c>
      <c r="Y1859" s="150">
        <v>355.36666666666662</v>
      </c>
    </row>
    <row r="1860" spans="1:25">
      <c r="A1860" s="125">
        <v>1862</v>
      </c>
      <c r="B1860" s="125">
        <v>1862</v>
      </c>
      <c r="C1860" s="125" t="s">
        <v>2660</v>
      </c>
      <c r="D1860" s="125" t="s">
        <v>887</v>
      </c>
      <c r="E1860" s="125" t="s">
        <v>887</v>
      </c>
      <c r="F1860" s="125" t="s">
        <v>1894</v>
      </c>
      <c r="G1860" s="125" t="s">
        <v>1895</v>
      </c>
      <c r="H1860" s="125" t="s">
        <v>184</v>
      </c>
      <c r="I1860" s="123">
        <v>38000</v>
      </c>
      <c r="J1860" s="123">
        <v>38000</v>
      </c>
      <c r="K1860" s="125" t="s">
        <v>190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  <c r="X1860" s="151">
        <v>4.2</v>
      </c>
      <c r="Y1860" s="150">
        <v>367.91428571428571</v>
      </c>
    </row>
    <row r="1861" spans="1:25">
      <c r="A1861" s="125">
        <v>1863</v>
      </c>
      <c r="B1861" s="125">
        <v>1863</v>
      </c>
      <c r="C1861" s="125" t="s">
        <v>2661</v>
      </c>
      <c r="D1861" s="125" t="s">
        <v>887</v>
      </c>
      <c r="E1861" s="125" t="s">
        <v>1195</v>
      </c>
      <c r="F1861" s="125" t="s">
        <v>2326</v>
      </c>
      <c r="G1861" s="125" t="s">
        <v>1931</v>
      </c>
      <c r="H1861" s="125" t="s">
        <v>184</v>
      </c>
      <c r="I1861" s="123">
        <v>38000</v>
      </c>
      <c r="J1861" s="123">
        <v>38000</v>
      </c>
      <c r="K1861" s="125" t="s">
        <v>2327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  <c r="X1861" s="151">
        <v>4.2</v>
      </c>
      <c r="Y1861" s="150">
        <v>199.92380952380952</v>
      </c>
    </row>
    <row r="1862" spans="1:25">
      <c r="A1862" s="125">
        <v>1864</v>
      </c>
      <c r="B1862" s="125">
        <v>1864</v>
      </c>
      <c r="C1862" s="125" t="s">
        <v>2662</v>
      </c>
      <c r="D1862" s="125" t="s">
        <v>187</v>
      </c>
      <c r="E1862" s="125" t="s">
        <v>187</v>
      </c>
      <c r="F1862" s="125" t="s">
        <v>1881</v>
      </c>
      <c r="G1862" s="125" t="s">
        <v>1882</v>
      </c>
      <c r="H1862" s="125" t="s">
        <v>184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  <c r="X1862" s="151">
        <v>4.2</v>
      </c>
      <c r="Y1862" s="150">
        <v>166.46190476190475</v>
      </c>
    </row>
    <row r="1863" spans="1:25">
      <c r="A1863" s="125">
        <v>1865</v>
      </c>
      <c r="B1863" s="125">
        <v>1865</v>
      </c>
      <c r="C1863" s="125" t="s">
        <v>2663</v>
      </c>
      <c r="D1863" s="125" t="s">
        <v>857</v>
      </c>
      <c r="E1863" s="125" t="s">
        <v>857</v>
      </c>
      <c r="F1863" s="125" t="s">
        <v>1881</v>
      </c>
      <c r="G1863" s="125" t="s">
        <v>1882</v>
      </c>
      <c r="H1863" s="125" t="s">
        <v>184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  <c r="X1863" s="151">
        <v>8.4</v>
      </c>
      <c r="Y1863" s="150">
        <v>164.26190476190479</v>
      </c>
    </row>
    <row r="1864" spans="1:25">
      <c r="A1864" s="125">
        <v>1866</v>
      </c>
      <c r="B1864" s="125">
        <v>1866</v>
      </c>
      <c r="C1864" s="125" t="s">
        <v>2664</v>
      </c>
      <c r="D1864" s="125" t="s">
        <v>220</v>
      </c>
      <c r="E1864" s="125" t="s">
        <v>220</v>
      </c>
      <c r="F1864" s="125" t="s">
        <v>1666</v>
      </c>
      <c r="G1864" s="125" t="s">
        <v>1667</v>
      </c>
      <c r="H1864" s="125" t="s">
        <v>184</v>
      </c>
      <c r="I1864" s="123">
        <v>38000</v>
      </c>
      <c r="J1864" s="123">
        <v>38000</v>
      </c>
      <c r="K1864" s="125" t="s">
        <v>190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  <c r="X1864" s="151">
        <v>4.2</v>
      </c>
      <c r="Y1864" s="150">
        <v>330.2714285714286</v>
      </c>
    </row>
    <row r="1865" spans="1:25">
      <c r="A1865" s="125">
        <v>1867</v>
      </c>
      <c r="B1865" s="125">
        <v>1867</v>
      </c>
      <c r="C1865" s="125" t="s">
        <v>2665</v>
      </c>
      <c r="D1865" s="125" t="s">
        <v>415</v>
      </c>
      <c r="E1865" s="125" t="s">
        <v>415</v>
      </c>
      <c r="F1865" s="125" t="s">
        <v>1998</v>
      </c>
      <c r="G1865" s="125" t="s">
        <v>1999</v>
      </c>
      <c r="H1865" s="125" t="s">
        <v>184</v>
      </c>
      <c r="I1865" s="123">
        <v>38000</v>
      </c>
      <c r="J1865" s="123">
        <v>38000</v>
      </c>
      <c r="K1865" s="125" t="s">
        <v>190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  <c r="X1865" s="151">
        <v>4.2</v>
      </c>
      <c r="Y1865" s="150">
        <v>367.91428571428571</v>
      </c>
    </row>
    <row r="1866" spans="1:25">
      <c r="A1866" s="125">
        <v>1868</v>
      </c>
      <c r="B1866" s="125">
        <v>1868</v>
      </c>
      <c r="C1866" s="125" t="s">
        <v>2666</v>
      </c>
      <c r="D1866" s="125" t="s">
        <v>187</v>
      </c>
      <c r="E1866" s="125" t="s">
        <v>202</v>
      </c>
      <c r="F1866" s="125" t="s">
        <v>491</v>
      </c>
      <c r="G1866" s="125" t="s">
        <v>492</v>
      </c>
      <c r="H1866" s="125" t="s">
        <v>184</v>
      </c>
      <c r="I1866" s="123">
        <v>38000</v>
      </c>
      <c r="J1866" s="123">
        <v>38000</v>
      </c>
      <c r="K1866" s="125" t="s">
        <v>190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  <c r="X1866" s="151">
        <v>4.2</v>
      </c>
      <c r="Y1866" s="150">
        <v>149.73095238095235</v>
      </c>
    </row>
    <row r="1867" spans="1:25">
      <c r="A1867" s="125">
        <v>1869</v>
      </c>
      <c r="B1867" s="125">
        <v>1869</v>
      </c>
      <c r="C1867" s="125" t="s">
        <v>2667</v>
      </c>
      <c r="D1867" s="125" t="s">
        <v>887</v>
      </c>
      <c r="E1867" s="125" t="s">
        <v>887</v>
      </c>
      <c r="F1867" s="125" t="s">
        <v>2555</v>
      </c>
      <c r="G1867" s="125" t="s">
        <v>2556</v>
      </c>
      <c r="H1867" s="125" t="s">
        <v>204</v>
      </c>
      <c r="I1867" s="123">
        <v>110000</v>
      </c>
      <c r="J1867" s="125" t="s">
        <v>190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  <c r="X1867" s="151">
        <v>16.8</v>
      </c>
      <c r="Y1867" s="150">
        <v>49.980952380952381</v>
      </c>
    </row>
    <row r="1868" spans="1:25">
      <c r="A1868" s="125">
        <v>1870</v>
      </c>
      <c r="B1868" s="125">
        <v>1870</v>
      </c>
      <c r="C1868" s="125" t="s">
        <v>2668</v>
      </c>
      <c r="D1868" s="125" t="s">
        <v>187</v>
      </c>
      <c r="E1868" s="125" t="s">
        <v>187</v>
      </c>
      <c r="F1868" s="125" t="s">
        <v>1795</v>
      </c>
      <c r="G1868" s="125" t="s">
        <v>1796</v>
      </c>
      <c r="H1868" s="125" t="s">
        <v>184</v>
      </c>
      <c r="I1868" s="123">
        <v>38000</v>
      </c>
      <c r="J1868" s="123">
        <v>38000</v>
      </c>
      <c r="K1868" s="125" t="s">
        <v>190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  <c r="X1868" s="151">
        <v>4.2</v>
      </c>
      <c r="Y1868" s="150">
        <v>412.54047619047617</v>
      </c>
    </row>
    <row r="1869" spans="1:25">
      <c r="A1869" s="125">
        <v>1871</v>
      </c>
      <c r="B1869" s="125">
        <v>1871</v>
      </c>
      <c r="C1869" s="125" t="s">
        <v>2669</v>
      </c>
      <c r="D1869" s="125" t="s">
        <v>1174</v>
      </c>
      <c r="E1869" s="125" t="s">
        <v>1174</v>
      </c>
      <c r="F1869" s="125" t="s">
        <v>2306</v>
      </c>
      <c r="G1869" s="125" t="s">
        <v>2307</v>
      </c>
      <c r="H1869" s="125" t="s">
        <v>184</v>
      </c>
      <c r="I1869" s="123">
        <v>38000</v>
      </c>
      <c r="J1869" s="123">
        <v>38000</v>
      </c>
      <c r="K1869" s="125" t="s">
        <v>190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  <c r="X1869" s="151">
        <v>4.2</v>
      </c>
      <c r="Y1869" s="150">
        <v>405.55714285714282</v>
      </c>
    </row>
    <row r="1870" spans="1:25">
      <c r="A1870" s="125">
        <v>1872</v>
      </c>
      <c r="B1870" s="125">
        <v>1872</v>
      </c>
      <c r="C1870" s="125" t="s">
        <v>2670</v>
      </c>
      <c r="D1870" s="125" t="s">
        <v>187</v>
      </c>
      <c r="E1870" s="125" t="s">
        <v>187</v>
      </c>
      <c r="F1870" s="125" t="s">
        <v>964</v>
      </c>
      <c r="G1870" s="125" t="s">
        <v>965</v>
      </c>
      <c r="H1870" s="125" t="s">
        <v>184</v>
      </c>
      <c r="I1870" s="123">
        <v>38000</v>
      </c>
      <c r="J1870" s="123">
        <v>38000</v>
      </c>
      <c r="K1870" s="125" t="s">
        <v>190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  <c r="X1870" s="151">
        <v>4.2</v>
      </c>
      <c r="Y1870" s="150">
        <v>216.6547619047619</v>
      </c>
    </row>
    <row r="1871" spans="1:25">
      <c r="A1871" s="125">
        <v>1873</v>
      </c>
      <c r="B1871" s="125">
        <v>1873</v>
      </c>
      <c r="C1871" s="125" t="s">
        <v>2671</v>
      </c>
      <c r="D1871" s="125" t="s">
        <v>415</v>
      </c>
      <c r="E1871" s="125" t="s">
        <v>887</v>
      </c>
      <c r="F1871" s="125" t="s">
        <v>1154</v>
      </c>
      <c r="G1871" s="125" t="s">
        <v>1155</v>
      </c>
      <c r="H1871" s="125" t="s">
        <v>184</v>
      </c>
      <c r="I1871" s="123">
        <v>38000</v>
      </c>
      <c r="J1871" s="123">
        <v>38000</v>
      </c>
      <c r="K1871" s="125" t="s">
        <v>190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  <c r="X1871" s="151">
        <v>4.2</v>
      </c>
      <c r="Y1871" s="150">
        <v>317.72380952380951</v>
      </c>
    </row>
    <row r="1872" spans="1:25">
      <c r="A1872" s="125">
        <v>1874</v>
      </c>
      <c r="B1872" s="125">
        <v>1874</v>
      </c>
      <c r="C1872" s="125" t="s">
        <v>2672</v>
      </c>
      <c r="D1872" s="125" t="s">
        <v>220</v>
      </c>
      <c r="E1872" s="125" t="s">
        <v>220</v>
      </c>
      <c r="F1872" s="125" t="s">
        <v>488</v>
      </c>
      <c r="G1872" s="125" t="s">
        <v>489</v>
      </c>
      <c r="H1872" s="125" t="s">
        <v>184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  <c r="X1872" s="151">
        <v>4.2</v>
      </c>
      <c r="Y1872" s="150">
        <v>199.92380952380952</v>
      </c>
    </row>
    <row r="1873" spans="1:25">
      <c r="A1873" s="125">
        <v>1875</v>
      </c>
      <c r="B1873" s="125">
        <v>1875</v>
      </c>
      <c r="C1873" s="125" t="s">
        <v>2673</v>
      </c>
      <c r="D1873" s="125" t="s">
        <v>187</v>
      </c>
      <c r="E1873" s="125" t="s">
        <v>187</v>
      </c>
      <c r="F1873" s="125" t="s">
        <v>491</v>
      </c>
      <c r="G1873" s="125" t="s">
        <v>492</v>
      </c>
      <c r="H1873" s="125" t="s">
        <v>184</v>
      </c>
      <c r="I1873" s="123">
        <v>38000</v>
      </c>
      <c r="J1873" s="123">
        <v>38000</v>
      </c>
      <c r="K1873" s="125" t="s">
        <v>190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  <c r="X1873" s="151">
        <v>4.2</v>
      </c>
      <c r="Y1873" s="150">
        <v>199.92380952380952</v>
      </c>
    </row>
    <row r="1874" spans="1:25">
      <c r="A1874" s="125">
        <v>1876</v>
      </c>
      <c r="B1874" s="125">
        <v>1876</v>
      </c>
      <c r="C1874" s="125" t="s">
        <v>2674</v>
      </c>
      <c r="D1874" s="125" t="s">
        <v>202</v>
      </c>
      <c r="E1874" s="125" t="s">
        <v>202</v>
      </c>
      <c r="F1874" s="125" t="s">
        <v>491</v>
      </c>
      <c r="G1874" s="125" t="s">
        <v>492</v>
      </c>
      <c r="H1874" s="125" t="s">
        <v>184</v>
      </c>
      <c r="I1874" s="123">
        <v>38000</v>
      </c>
      <c r="J1874" s="123">
        <v>38000</v>
      </c>
      <c r="K1874" s="125" t="s">
        <v>190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  <c r="X1874" s="151">
        <v>4.2</v>
      </c>
      <c r="Y1874" s="150">
        <v>355.36666666666662</v>
      </c>
    </row>
    <row r="1875" spans="1:25">
      <c r="A1875" s="125">
        <v>1877</v>
      </c>
      <c r="B1875" s="125">
        <v>1877</v>
      </c>
      <c r="C1875" s="125" t="s">
        <v>2675</v>
      </c>
      <c r="D1875" s="125" t="s">
        <v>780</v>
      </c>
      <c r="E1875" s="125" t="s">
        <v>780</v>
      </c>
      <c r="F1875" s="125" t="s">
        <v>2676</v>
      </c>
      <c r="G1875" s="125" t="s">
        <v>2677</v>
      </c>
      <c r="H1875" s="125" t="s">
        <v>184</v>
      </c>
      <c r="I1875" s="123">
        <v>38000</v>
      </c>
      <c r="J1875" s="123">
        <v>38000</v>
      </c>
      <c r="K1875" s="125" t="s">
        <v>190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  <c r="X1875" s="151">
        <v>4.2</v>
      </c>
      <c r="Y1875" s="150">
        <v>367.91428571428571</v>
      </c>
    </row>
    <row r="1876" spans="1:25">
      <c r="A1876" s="125">
        <v>1878</v>
      </c>
      <c r="B1876" s="125">
        <v>1878</v>
      </c>
      <c r="C1876" s="125" t="s">
        <v>2678</v>
      </c>
      <c r="D1876" s="125" t="s">
        <v>415</v>
      </c>
      <c r="E1876" s="125" t="s">
        <v>1174</v>
      </c>
      <c r="F1876" s="125" t="s">
        <v>1832</v>
      </c>
      <c r="G1876" s="125" t="s">
        <v>1833</v>
      </c>
      <c r="H1876" s="125" t="s">
        <v>204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  <c r="X1876" s="151">
        <v>4.2</v>
      </c>
      <c r="Y1876" s="150">
        <v>183.19285714285712</v>
      </c>
    </row>
    <row r="1877" spans="1:25">
      <c r="A1877" s="125">
        <v>1879</v>
      </c>
      <c r="B1877" s="125">
        <v>1879</v>
      </c>
      <c r="C1877" s="125" t="s">
        <v>2679</v>
      </c>
      <c r="D1877" s="125" t="s">
        <v>415</v>
      </c>
      <c r="E1877" s="125" t="s">
        <v>415</v>
      </c>
      <c r="F1877" s="125" t="s">
        <v>456</v>
      </c>
      <c r="G1877" s="125" t="s">
        <v>457</v>
      </c>
      <c r="H1877" s="125" t="s">
        <v>184</v>
      </c>
      <c r="I1877" s="123">
        <v>38000</v>
      </c>
      <c r="J1877" s="123">
        <v>38000</v>
      </c>
      <c r="K1877" s="125" t="s">
        <v>190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  <c r="X1877" s="151">
        <v>12.600000000000001</v>
      </c>
      <c r="Y1877" s="150">
        <v>141.69603174603171</v>
      </c>
    </row>
    <row r="1878" spans="1:25">
      <c r="A1878" s="125">
        <v>1880</v>
      </c>
      <c r="B1878" s="125">
        <v>1880</v>
      </c>
      <c r="C1878" s="125" t="s">
        <v>2680</v>
      </c>
      <c r="D1878" s="125" t="s">
        <v>494</v>
      </c>
      <c r="E1878" s="125" t="s">
        <v>494</v>
      </c>
      <c r="F1878" s="125" t="s">
        <v>1166</v>
      </c>
      <c r="G1878" s="125" t="s">
        <v>1167</v>
      </c>
      <c r="H1878" s="125" t="s">
        <v>184</v>
      </c>
      <c r="I1878" s="123">
        <v>38000</v>
      </c>
      <c r="J1878" s="123">
        <v>38000</v>
      </c>
      <c r="K1878" s="125" t="s">
        <v>190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  <c r="X1878" s="151">
        <v>4.2</v>
      </c>
      <c r="Y1878" s="150">
        <v>330.2714285714286</v>
      </c>
    </row>
    <row r="1879" spans="1:25">
      <c r="A1879" s="125">
        <v>1881</v>
      </c>
      <c r="B1879" s="125">
        <v>1881</v>
      </c>
      <c r="C1879" s="125" t="s">
        <v>2681</v>
      </c>
      <c r="D1879" s="125" t="s">
        <v>494</v>
      </c>
      <c r="E1879" s="125" t="s">
        <v>494</v>
      </c>
      <c r="F1879" s="125" t="s">
        <v>474</v>
      </c>
      <c r="G1879" s="125" t="s">
        <v>475</v>
      </c>
      <c r="H1879" s="125" t="s">
        <v>184</v>
      </c>
      <c r="I1879" s="123">
        <v>38000</v>
      </c>
      <c r="J1879" s="123">
        <v>38000</v>
      </c>
      <c r="K1879" s="125" t="s">
        <v>190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  <c r="X1879" s="151">
        <v>4.2</v>
      </c>
      <c r="Y1879" s="150">
        <v>183.19285714285712</v>
      </c>
    </row>
    <row r="1880" spans="1:25">
      <c r="A1880" s="125">
        <v>1882</v>
      </c>
      <c r="B1880" s="125">
        <v>1882</v>
      </c>
      <c r="C1880" s="125" t="s">
        <v>2682</v>
      </c>
      <c r="D1880" s="125" t="s">
        <v>494</v>
      </c>
      <c r="E1880" s="125" t="s">
        <v>494</v>
      </c>
      <c r="F1880" s="125" t="s">
        <v>474</v>
      </c>
      <c r="G1880" s="125" t="s">
        <v>475</v>
      </c>
      <c r="H1880" s="125" t="s">
        <v>184</v>
      </c>
      <c r="I1880" s="123">
        <v>38000</v>
      </c>
      <c r="J1880" s="123">
        <v>38000</v>
      </c>
      <c r="K1880" s="125" t="s">
        <v>190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  <c r="X1880" s="151">
        <v>8.4</v>
      </c>
      <c r="Y1880" s="150">
        <v>91.596428571428561</v>
      </c>
    </row>
    <row r="1881" spans="1:25">
      <c r="A1881" s="125">
        <v>1883</v>
      </c>
      <c r="B1881" s="125">
        <v>1883</v>
      </c>
      <c r="C1881" s="125" t="s">
        <v>2683</v>
      </c>
      <c r="D1881" s="125" t="s">
        <v>494</v>
      </c>
      <c r="E1881" s="125" t="s">
        <v>494</v>
      </c>
      <c r="F1881" s="125" t="s">
        <v>474</v>
      </c>
      <c r="G1881" s="125" t="s">
        <v>475</v>
      </c>
      <c r="H1881" s="125" t="s">
        <v>184</v>
      </c>
      <c r="I1881" s="123">
        <v>38000</v>
      </c>
      <c r="J1881" s="123">
        <v>38000</v>
      </c>
      <c r="K1881" s="125" t="s">
        <v>190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  <c r="X1881" s="151">
        <v>4.2</v>
      </c>
      <c r="Y1881" s="150">
        <v>133</v>
      </c>
    </row>
    <row r="1882" spans="1:25">
      <c r="A1882" s="125">
        <v>1884</v>
      </c>
      <c r="B1882" s="125">
        <v>1884</v>
      </c>
      <c r="C1882" s="125" t="s">
        <v>2684</v>
      </c>
      <c r="D1882" s="125" t="s">
        <v>887</v>
      </c>
      <c r="E1882" s="125" t="s">
        <v>887</v>
      </c>
      <c r="F1882" s="125" t="s">
        <v>1824</v>
      </c>
      <c r="G1882" s="125" t="s">
        <v>1825</v>
      </c>
      <c r="H1882" s="125" t="s">
        <v>204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  <c r="X1882" s="151">
        <v>8.4</v>
      </c>
      <c r="Y1882" s="150">
        <v>91.596428571428561</v>
      </c>
    </row>
    <row r="1883" spans="1:25">
      <c r="A1883" s="125">
        <v>1885</v>
      </c>
      <c r="B1883" s="125">
        <v>1885</v>
      </c>
      <c r="C1883" s="125" t="s">
        <v>2685</v>
      </c>
      <c r="D1883" s="125" t="s">
        <v>780</v>
      </c>
      <c r="E1883" s="125" t="s">
        <v>780</v>
      </c>
      <c r="F1883" s="125" t="s">
        <v>2686</v>
      </c>
      <c r="G1883" s="125" t="s">
        <v>2687</v>
      </c>
      <c r="H1883" s="125" t="s">
        <v>184</v>
      </c>
      <c r="I1883" s="123">
        <v>38000</v>
      </c>
      <c r="J1883" s="123">
        <v>38000</v>
      </c>
      <c r="K1883" s="125" t="s">
        <v>190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  <c r="X1883" s="151">
        <v>4.2</v>
      </c>
      <c r="Y1883" s="150">
        <v>412.54047619047617</v>
      </c>
    </row>
    <row r="1884" spans="1:25">
      <c r="A1884" s="125">
        <v>1886</v>
      </c>
      <c r="B1884" s="125">
        <v>1886</v>
      </c>
      <c r="C1884" s="125" t="s">
        <v>2688</v>
      </c>
      <c r="D1884" s="125" t="s">
        <v>415</v>
      </c>
      <c r="E1884" s="125" t="s">
        <v>415</v>
      </c>
      <c r="F1884" s="125" t="s">
        <v>2689</v>
      </c>
      <c r="G1884" s="125" t="s">
        <v>2690</v>
      </c>
      <c r="H1884" s="125" t="s">
        <v>204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  <c r="X1884" s="151">
        <v>4.2</v>
      </c>
      <c r="Y1884" s="150">
        <v>166.46190476190475</v>
      </c>
    </row>
    <row r="1885" spans="1:25">
      <c r="A1885" s="125">
        <v>1887</v>
      </c>
      <c r="B1885" s="125">
        <v>1887</v>
      </c>
      <c r="C1885" s="125" t="s">
        <v>2691</v>
      </c>
      <c r="D1885" s="125" t="s">
        <v>187</v>
      </c>
      <c r="E1885" s="125" t="s">
        <v>187</v>
      </c>
      <c r="F1885" s="125" t="s">
        <v>1881</v>
      </c>
      <c r="G1885" s="125" t="s">
        <v>1882</v>
      </c>
      <c r="H1885" s="125" t="s">
        <v>184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  <c r="X1885" s="151">
        <v>4.2</v>
      </c>
      <c r="Y1885" s="150">
        <v>412.54047619047617</v>
      </c>
    </row>
    <row r="1886" spans="1:25">
      <c r="A1886" s="125">
        <v>1888</v>
      </c>
      <c r="B1886" s="125">
        <v>1888</v>
      </c>
      <c r="C1886" s="125" t="s">
        <v>2692</v>
      </c>
      <c r="D1886" s="125" t="s">
        <v>220</v>
      </c>
      <c r="E1886" s="125" t="s">
        <v>220</v>
      </c>
      <c r="F1886" s="125" t="s">
        <v>2693</v>
      </c>
      <c r="G1886" s="125" t="s">
        <v>2694</v>
      </c>
      <c r="H1886" s="125" t="s">
        <v>184</v>
      </c>
      <c r="I1886" s="123">
        <v>38000</v>
      </c>
      <c r="J1886" s="123">
        <v>38000</v>
      </c>
      <c r="K1886" s="125" t="s">
        <v>190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  <c r="X1886" s="151">
        <v>25.200000000000003</v>
      </c>
      <c r="Y1886" s="150">
        <v>52.576190476190469</v>
      </c>
    </row>
    <row r="1887" spans="1:25">
      <c r="A1887" s="125">
        <v>1889</v>
      </c>
      <c r="B1887" s="125">
        <v>1889</v>
      </c>
      <c r="C1887" s="125" t="s">
        <v>2695</v>
      </c>
      <c r="D1887" s="125" t="s">
        <v>202</v>
      </c>
      <c r="E1887" s="125" t="s">
        <v>202</v>
      </c>
      <c r="F1887" s="125" t="s">
        <v>1706</v>
      </c>
      <c r="G1887" s="125" t="s">
        <v>1707</v>
      </c>
      <c r="H1887" s="125" t="s">
        <v>184</v>
      </c>
      <c r="I1887" s="123">
        <v>38000</v>
      </c>
      <c r="J1887" s="123">
        <v>38000</v>
      </c>
      <c r="K1887" s="125" t="s">
        <v>190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  <c r="X1887" s="151">
        <v>21</v>
      </c>
      <c r="Y1887" s="150">
        <v>50.023333333333333</v>
      </c>
    </row>
    <row r="1888" spans="1:25">
      <c r="A1888" s="125">
        <v>1890</v>
      </c>
      <c r="B1888" s="125">
        <v>1890</v>
      </c>
      <c r="C1888" s="125" t="s">
        <v>2696</v>
      </c>
      <c r="D1888" s="125" t="s">
        <v>202</v>
      </c>
      <c r="E1888" s="125" t="s">
        <v>202</v>
      </c>
      <c r="F1888" s="125" t="s">
        <v>499</v>
      </c>
      <c r="G1888" s="125" t="s">
        <v>500</v>
      </c>
      <c r="H1888" s="125" t="s">
        <v>184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  <c r="X1888" s="151">
        <v>4.2</v>
      </c>
      <c r="Y1888" s="150">
        <v>342.81904761904764</v>
      </c>
    </row>
    <row r="1889" spans="1:25">
      <c r="A1889" s="125">
        <v>1891</v>
      </c>
      <c r="B1889" s="125">
        <v>1891</v>
      </c>
      <c r="C1889" s="125" t="s">
        <v>2697</v>
      </c>
      <c r="D1889" s="125" t="s">
        <v>202</v>
      </c>
      <c r="E1889" s="125" t="s">
        <v>202</v>
      </c>
      <c r="F1889" s="125" t="s">
        <v>1706</v>
      </c>
      <c r="G1889" s="125" t="s">
        <v>1707</v>
      </c>
      <c r="H1889" s="125" t="s">
        <v>184</v>
      </c>
      <c r="I1889" s="123">
        <v>38000</v>
      </c>
      <c r="J1889" s="123">
        <v>38000</v>
      </c>
      <c r="K1889" s="125" t="s">
        <v>190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  <c r="X1889" s="151">
        <v>25.200000000000003</v>
      </c>
      <c r="Y1889" s="150">
        <v>42.00119047619048</v>
      </c>
    </row>
    <row r="1890" spans="1:25">
      <c r="A1890" s="125">
        <v>1892</v>
      </c>
      <c r="B1890" s="125">
        <v>1892</v>
      </c>
      <c r="C1890" s="125" t="s">
        <v>2698</v>
      </c>
      <c r="D1890" s="125" t="s">
        <v>1174</v>
      </c>
      <c r="E1890" s="125" t="s">
        <v>1174</v>
      </c>
      <c r="F1890" s="125" t="s">
        <v>1981</v>
      </c>
      <c r="G1890" s="125" t="s">
        <v>1982</v>
      </c>
      <c r="H1890" s="125" t="s">
        <v>184</v>
      </c>
      <c r="I1890" s="123">
        <v>38000</v>
      </c>
      <c r="J1890" s="123">
        <v>38000</v>
      </c>
      <c r="K1890" s="125" t="s">
        <v>190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  <c r="X1890" s="151">
        <v>4.2</v>
      </c>
      <c r="Y1890" s="150">
        <v>317.72380952380951</v>
      </c>
    </row>
    <row r="1891" spans="1:25">
      <c r="A1891" s="125">
        <v>1893</v>
      </c>
      <c r="B1891" s="125">
        <v>1893</v>
      </c>
      <c r="C1891" s="125" t="s">
        <v>2699</v>
      </c>
      <c r="D1891" s="125" t="s">
        <v>187</v>
      </c>
      <c r="E1891" s="125" t="s">
        <v>187</v>
      </c>
      <c r="F1891" s="125" t="s">
        <v>1908</v>
      </c>
      <c r="G1891" s="125" t="s">
        <v>1909</v>
      </c>
      <c r="H1891" s="125" t="s">
        <v>184</v>
      </c>
      <c r="I1891" s="123">
        <v>38000</v>
      </c>
      <c r="J1891" s="123">
        <v>38000</v>
      </c>
      <c r="K1891" s="125" t="s">
        <v>190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  <c r="X1891" s="151">
        <v>4.2</v>
      </c>
      <c r="Y1891" s="150">
        <v>183.19285714285712</v>
      </c>
    </row>
    <row r="1892" spans="1:25">
      <c r="A1892" s="125">
        <v>1894</v>
      </c>
      <c r="B1892" s="125">
        <v>1894</v>
      </c>
      <c r="C1892" s="125" t="s">
        <v>2700</v>
      </c>
      <c r="D1892" s="125" t="s">
        <v>887</v>
      </c>
      <c r="E1892" s="125" t="s">
        <v>1195</v>
      </c>
      <c r="F1892" s="125" t="s">
        <v>1827</v>
      </c>
      <c r="G1892" s="125" t="s">
        <v>1828</v>
      </c>
      <c r="H1892" s="125" t="s">
        <v>204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  <c r="X1892" s="151">
        <v>8.4</v>
      </c>
      <c r="Y1892" s="150">
        <v>176.8095238095238</v>
      </c>
    </row>
    <row r="1893" spans="1:25">
      <c r="A1893" s="125">
        <v>1895</v>
      </c>
      <c r="B1893" s="125">
        <v>1895</v>
      </c>
      <c r="C1893" s="125" t="s">
        <v>2701</v>
      </c>
      <c r="D1893" s="125" t="s">
        <v>455</v>
      </c>
      <c r="E1893" s="125" t="s">
        <v>455</v>
      </c>
      <c r="F1893" s="125" t="s">
        <v>2702</v>
      </c>
      <c r="G1893" s="125" t="s">
        <v>2703</v>
      </c>
      <c r="H1893" s="125" t="s">
        <v>184</v>
      </c>
      <c r="I1893" s="123">
        <v>38000</v>
      </c>
      <c r="J1893" s="123">
        <v>38000</v>
      </c>
      <c r="K1893" s="125" t="s">
        <v>190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  <c r="X1893" s="151">
        <v>4.2</v>
      </c>
      <c r="Y1893" s="150">
        <v>450.18333333333334</v>
      </c>
    </row>
    <row r="1894" spans="1:25">
      <c r="A1894" s="125">
        <v>1896</v>
      </c>
      <c r="B1894" s="125">
        <v>1896</v>
      </c>
      <c r="C1894" s="125" t="s">
        <v>2704</v>
      </c>
      <c r="D1894" s="125" t="s">
        <v>415</v>
      </c>
      <c r="E1894" s="125" t="s">
        <v>415</v>
      </c>
      <c r="F1894" s="125" t="s">
        <v>868</v>
      </c>
      <c r="G1894" s="125" t="s">
        <v>869</v>
      </c>
      <c r="H1894" s="125" t="s">
        <v>184</v>
      </c>
      <c r="I1894" s="123">
        <v>38000</v>
      </c>
      <c r="J1894" s="123">
        <v>38000</v>
      </c>
      <c r="K1894" s="125" t="s">
        <v>190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  <c r="X1894" s="151">
        <v>4.2</v>
      </c>
      <c r="Y1894" s="150">
        <v>149.73095238095235</v>
      </c>
    </row>
    <row r="1895" spans="1:25">
      <c r="A1895" s="125">
        <v>1897</v>
      </c>
      <c r="B1895" s="125">
        <v>1897</v>
      </c>
      <c r="C1895" s="125" t="s">
        <v>2705</v>
      </c>
      <c r="D1895" s="125" t="s">
        <v>202</v>
      </c>
      <c r="E1895" s="125" t="s">
        <v>202</v>
      </c>
      <c r="F1895" s="125" t="s">
        <v>1917</v>
      </c>
      <c r="G1895" s="125" t="s">
        <v>1918</v>
      </c>
      <c r="H1895" s="125" t="s">
        <v>184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  <c r="X1895" s="151">
        <v>4.2</v>
      </c>
      <c r="Y1895" s="150">
        <v>133</v>
      </c>
    </row>
    <row r="1896" spans="1:25">
      <c r="A1896" s="125">
        <v>1898</v>
      </c>
      <c r="B1896" s="125">
        <v>1898</v>
      </c>
      <c r="C1896" s="125" t="s">
        <v>2706</v>
      </c>
      <c r="D1896" s="125" t="s">
        <v>181</v>
      </c>
      <c r="E1896" s="125" t="s">
        <v>181</v>
      </c>
      <c r="F1896" s="125" t="s">
        <v>2008</v>
      </c>
      <c r="G1896" s="125" t="s">
        <v>2009</v>
      </c>
      <c r="H1896" s="125" t="s">
        <v>184</v>
      </c>
      <c r="I1896" s="123">
        <v>38000</v>
      </c>
      <c r="J1896" s="125" t="s">
        <v>190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  <c r="X1896" s="151">
        <v>4.2</v>
      </c>
      <c r="Y1896" s="150">
        <v>183.19285714285712</v>
      </c>
    </row>
    <row r="1897" spans="1:25">
      <c r="A1897" s="125">
        <v>1899</v>
      </c>
      <c r="B1897" s="125">
        <v>1899</v>
      </c>
      <c r="C1897" s="125" t="s">
        <v>2707</v>
      </c>
      <c r="D1897" s="125" t="s">
        <v>415</v>
      </c>
      <c r="E1897" s="125" t="s">
        <v>415</v>
      </c>
      <c r="F1897" s="125" t="s">
        <v>416</v>
      </c>
      <c r="G1897" s="125" t="s">
        <v>417</v>
      </c>
      <c r="H1897" s="125" t="s">
        <v>184</v>
      </c>
      <c r="I1897" s="123">
        <v>38000</v>
      </c>
      <c r="J1897" s="123">
        <v>38000</v>
      </c>
      <c r="K1897" s="125" t="s">
        <v>190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  <c r="X1897" s="151">
        <v>4.2</v>
      </c>
      <c r="Y1897" s="150">
        <v>183.19285714285712</v>
      </c>
    </row>
    <row r="1898" spans="1:25">
      <c r="A1898" s="125">
        <v>1900</v>
      </c>
      <c r="B1898" s="125">
        <v>1900</v>
      </c>
      <c r="C1898" s="125" t="s">
        <v>2708</v>
      </c>
      <c r="D1898" s="125" t="s">
        <v>887</v>
      </c>
      <c r="E1898" s="125" t="s">
        <v>887</v>
      </c>
      <c r="F1898" s="125" t="s">
        <v>1972</v>
      </c>
      <c r="G1898" s="125" t="s">
        <v>1973</v>
      </c>
      <c r="H1898" s="125" t="s">
        <v>204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  <c r="X1898" s="151">
        <v>12.600000000000001</v>
      </c>
      <c r="Y1898" s="150">
        <v>129.17857142857142</v>
      </c>
    </row>
    <row r="1899" spans="1:25">
      <c r="A1899" s="125">
        <v>1901</v>
      </c>
      <c r="B1899" s="125">
        <v>1901</v>
      </c>
      <c r="C1899" s="125" t="s">
        <v>2709</v>
      </c>
      <c r="D1899" s="125" t="s">
        <v>202</v>
      </c>
      <c r="E1899" s="125" t="s">
        <v>202</v>
      </c>
      <c r="F1899" s="125" t="s">
        <v>499</v>
      </c>
      <c r="G1899" s="125" t="s">
        <v>500</v>
      </c>
      <c r="H1899" s="125" t="s">
        <v>184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  <c r="X1899" s="151">
        <v>4.2</v>
      </c>
      <c r="Y1899" s="150">
        <v>437.63571428571424</v>
      </c>
    </row>
    <row r="1900" spans="1:25">
      <c r="A1900" s="125">
        <v>1902</v>
      </c>
      <c r="B1900" s="125">
        <v>1902</v>
      </c>
      <c r="C1900" s="125" t="s">
        <v>2710</v>
      </c>
      <c r="D1900" s="125" t="s">
        <v>887</v>
      </c>
      <c r="E1900" s="125" t="s">
        <v>887</v>
      </c>
      <c r="F1900" s="125" t="s">
        <v>1949</v>
      </c>
      <c r="G1900" s="125" t="s">
        <v>1950</v>
      </c>
      <c r="H1900" s="125" t="s">
        <v>184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  <c r="X1900" s="151">
        <v>4.2</v>
      </c>
      <c r="Y1900" s="150">
        <v>199.92380952380952</v>
      </c>
    </row>
    <row r="1901" spans="1:25">
      <c r="A1901" s="125">
        <v>1903</v>
      </c>
      <c r="B1901" s="125">
        <v>1903</v>
      </c>
      <c r="C1901" s="125" t="s">
        <v>2711</v>
      </c>
      <c r="D1901" s="125" t="s">
        <v>1174</v>
      </c>
      <c r="E1901" s="125" t="s">
        <v>1174</v>
      </c>
      <c r="F1901" s="125" t="s">
        <v>1949</v>
      </c>
      <c r="G1901" s="125" t="s">
        <v>1950</v>
      </c>
      <c r="H1901" s="125" t="s">
        <v>184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  <c r="X1901" s="151">
        <v>4.2</v>
      </c>
      <c r="Y1901" s="150">
        <v>216.6547619047619</v>
      </c>
    </row>
    <row r="1902" spans="1:25">
      <c r="A1902" s="125">
        <v>1904</v>
      </c>
      <c r="B1902" s="125">
        <v>1904</v>
      </c>
      <c r="C1902" s="125" t="s">
        <v>2712</v>
      </c>
      <c r="D1902" s="125" t="s">
        <v>1174</v>
      </c>
      <c r="E1902" s="125" t="s">
        <v>1174</v>
      </c>
      <c r="F1902" s="125" t="s">
        <v>1981</v>
      </c>
      <c r="G1902" s="125" t="s">
        <v>1982</v>
      </c>
      <c r="H1902" s="125" t="s">
        <v>184</v>
      </c>
      <c r="I1902" s="123">
        <v>38000</v>
      </c>
      <c r="J1902" s="123">
        <v>38000</v>
      </c>
      <c r="K1902" s="125" t="s">
        <v>190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  <c r="X1902" s="151">
        <v>4.2</v>
      </c>
      <c r="Y1902" s="150">
        <v>317.72380952380951</v>
      </c>
    </row>
    <row r="1903" spans="1:25">
      <c r="A1903" s="125">
        <v>1905</v>
      </c>
      <c r="B1903" s="125">
        <v>1905</v>
      </c>
      <c r="C1903" s="125" t="s">
        <v>2713</v>
      </c>
      <c r="D1903" s="125" t="s">
        <v>181</v>
      </c>
      <c r="E1903" s="125" t="s">
        <v>181</v>
      </c>
      <c r="F1903" s="125" t="s">
        <v>267</v>
      </c>
      <c r="G1903" s="125" t="s">
        <v>268</v>
      </c>
      <c r="H1903" s="125" t="s">
        <v>184</v>
      </c>
      <c r="I1903" s="123">
        <v>38000</v>
      </c>
      <c r="J1903" s="125" t="s">
        <v>190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  <c r="X1903" s="151">
        <v>4.2</v>
      </c>
      <c r="Y1903" s="150">
        <v>199.92380952380952</v>
      </c>
    </row>
    <row r="1904" spans="1:25">
      <c r="A1904" s="125">
        <v>1906</v>
      </c>
      <c r="B1904" s="125">
        <v>1906</v>
      </c>
      <c r="C1904" s="125" t="s">
        <v>2714</v>
      </c>
      <c r="D1904" s="125" t="s">
        <v>887</v>
      </c>
      <c r="E1904" s="125" t="s">
        <v>887</v>
      </c>
      <c r="F1904" s="125" t="s">
        <v>1827</v>
      </c>
      <c r="G1904" s="125" t="s">
        <v>1828</v>
      </c>
      <c r="H1904" s="125" t="s">
        <v>204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  <c r="X1904" s="151">
        <v>4.2</v>
      </c>
      <c r="Y1904" s="150">
        <v>430.65238095238095</v>
      </c>
    </row>
    <row r="1905" spans="1:25">
      <c r="A1905" s="125">
        <v>1907</v>
      </c>
      <c r="B1905" s="125">
        <v>1907</v>
      </c>
      <c r="C1905" s="125" t="s">
        <v>2715</v>
      </c>
      <c r="D1905" s="125" t="s">
        <v>356</v>
      </c>
      <c r="E1905" s="125" t="s">
        <v>356</v>
      </c>
      <c r="F1905" s="125" t="s">
        <v>427</v>
      </c>
      <c r="G1905" s="125" t="s">
        <v>428</v>
      </c>
      <c r="H1905" s="125" t="s">
        <v>204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  <c r="X1905" s="151">
        <v>4.2</v>
      </c>
      <c r="Y1905" s="150">
        <v>374.89761904761906</v>
      </c>
    </row>
    <row r="1906" spans="1:25">
      <c r="A1906" s="125">
        <v>1908</v>
      </c>
      <c r="B1906" s="125">
        <v>1908</v>
      </c>
      <c r="C1906" s="125" t="s">
        <v>2716</v>
      </c>
      <c r="D1906" s="125" t="s">
        <v>254</v>
      </c>
      <c r="E1906" s="125" t="s">
        <v>356</v>
      </c>
      <c r="F1906" s="125" t="s">
        <v>2717</v>
      </c>
      <c r="G1906" s="125" t="s">
        <v>2718</v>
      </c>
      <c r="H1906" s="125" t="s">
        <v>184</v>
      </c>
      <c r="I1906" s="123">
        <v>38000</v>
      </c>
      <c r="J1906" s="123">
        <v>38000</v>
      </c>
      <c r="K1906" s="125" t="s">
        <v>190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  <c r="X1906" s="151">
        <v>4.2</v>
      </c>
      <c r="Y1906" s="150">
        <v>437.63571428571424</v>
      </c>
    </row>
    <row r="1907" spans="1:25">
      <c r="A1907" s="125">
        <v>1909</v>
      </c>
      <c r="B1907" s="125">
        <v>1909</v>
      </c>
      <c r="C1907" s="125" t="s">
        <v>2719</v>
      </c>
      <c r="D1907" s="125" t="s">
        <v>857</v>
      </c>
      <c r="E1907" s="125" t="s">
        <v>351</v>
      </c>
      <c r="F1907" s="125" t="s">
        <v>522</v>
      </c>
      <c r="G1907" s="125" t="s">
        <v>523</v>
      </c>
      <c r="H1907" s="125" t="s">
        <v>184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  <c r="X1907" s="151">
        <v>4.2</v>
      </c>
      <c r="Y1907" s="150">
        <v>216.6547619047619</v>
      </c>
    </row>
    <row r="1908" spans="1:25">
      <c r="A1908" s="125">
        <v>1910</v>
      </c>
      <c r="B1908" s="125">
        <v>1910</v>
      </c>
      <c r="C1908" s="125" t="s">
        <v>2720</v>
      </c>
      <c r="D1908" s="125" t="s">
        <v>857</v>
      </c>
      <c r="E1908" s="125" t="s">
        <v>351</v>
      </c>
      <c r="F1908" s="125" t="s">
        <v>522</v>
      </c>
      <c r="G1908" s="125" t="s">
        <v>523</v>
      </c>
      <c r="H1908" s="125" t="s">
        <v>184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  <c r="X1908" s="151">
        <v>4.2</v>
      </c>
      <c r="Y1908" s="150">
        <v>199.92380952380952</v>
      </c>
    </row>
    <row r="1909" spans="1:25">
      <c r="A1909" s="125">
        <v>1911</v>
      </c>
      <c r="B1909" s="125">
        <v>1911</v>
      </c>
      <c r="C1909" s="125" t="s">
        <v>2721</v>
      </c>
      <c r="D1909" s="125" t="s">
        <v>857</v>
      </c>
      <c r="E1909" s="125" t="s">
        <v>857</v>
      </c>
      <c r="F1909" s="125" t="s">
        <v>522</v>
      </c>
      <c r="G1909" s="125" t="s">
        <v>523</v>
      </c>
      <c r="H1909" s="125" t="s">
        <v>184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  <c r="X1909" s="151">
        <v>4.2</v>
      </c>
      <c r="Y1909" s="150">
        <v>183.19285714285712</v>
      </c>
    </row>
    <row r="1910" spans="1:25">
      <c r="A1910" s="125">
        <v>1912</v>
      </c>
      <c r="B1910" s="125">
        <v>1912</v>
      </c>
      <c r="C1910" s="125" t="s">
        <v>2722</v>
      </c>
      <c r="D1910" s="125" t="s">
        <v>857</v>
      </c>
      <c r="E1910" s="125" t="s">
        <v>857</v>
      </c>
      <c r="F1910" s="125" t="s">
        <v>2021</v>
      </c>
      <c r="G1910" s="125" t="s">
        <v>2022</v>
      </c>
      <c r="H1910" s="125" t="s">
        <v>184</v>
      </c>
      <c r="I1910" s="123">
        <v>38000</v>
      </c>
      <c r="J1910" s="123">
        <v>38000</v>
      </c>
      <c r="K1910" s="125" t="s">
        <v>190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  <c r="X1910" s="151">
        <v>8.4</v>
      </c>
      <c r="Y1910" s="150">
        <v>189.35714285714283</v>
      </c>
    </row>
    <row r="1911" spans="1:25">
      <c r="A1911" s="125">
        <v>1913</v>
      </c>
      <c r="B1911" s="125">
        <v>1913</v>
      </c>
      <c r="C1911" s="125" t="s">
        <v>2723</v>
      </c>
      <c r="D1911" s="125" t="s">
        <v>857</v>
      </c>
      <c r="E1911" s="125" t="s">
        <v>857</v>
      </c>
      <c r="F1911" s="125" t="s">
        <v>2021</v>
      </c>
      <c r="G1911" s="125" t="s">
        <v>2022</v>
      </c>
      <c r="H1911" s="125" t="s">
        <v>184</v>
      </c>
      <c r="I1911" s="123">
        <v>38000</v>
      </c>
      <c r="J1911" s="123">
        <v>38000</v>
      </c>
      <c r="K1911" s="125" t="s">
        <v>190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  <c r="X1911" s="151">
        <v>4.2</v>
      </c>
      <c r="Y1911" s="150">
        <v>166.46190476190475</v>
      </c>
    </row>
    <row r="1912" spans="1:25">
      <c r="A1912" s="125">
        <v>1914</v>
      </c>
      <c r="B1912" s="125">
        <v>1914</v>
      </c>
      <c r="C1912" s="125" t="s">
        <v>2724</v>
      </c>
      <c r="D1912" s="125" t="s">
        <v>351</v>
      </c>
      <c r="E1912" s="125" t="s">
        <v>351</v>
      </c>
      <c r="F1912" s="125" t="s">
        <v>357</v>
      </c>
      <c r="G1912" s="125" t="s">
        <v>358</v>
      </c>
      <c r="H1912" s="125" t="s">
        <v>184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  <c r="X1912" s="151">
        <v>4.2</v>
      </c>
      <c r="Y1912" s="150">
        <v>199.92380952380952</v>
      </c>
    </row>
    <row r="1913" spans="1:25">
      <c r="A1913" s="125">
        <v>1915</v>
      </c>
      <c r="B1913" s="125">
        <v>1915</v>
      </c>
      <c r="C1913" s="125" t="s">
        <v>2725</v>
      </c>
      <c r="D1913" s="125" t="s">
        <v>356</v>
      </c>
      <c r="E1913" s="125" t="s">
        <v>356</v>
      </c>
      <c r="F1913" s="125" t="s">
        <v>519</v>
      </c>
      <c r="G1913" s="125" t="s">
        <v>520</v>
      </c>
      <c r="H1913" s="125" t="s">
        <v>184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  <c r="X1913" s="151">
        <v>4.2</v>
      </c>
      <c r="Y1913" s="150">
        <v>199.92380952380952</v>
      </c>
    </row>
    <row r="1914" spans="1:25">
      <c r="A1914" s="125">
        <v>1916</v>
      </c>
      <c r="B1914" s="125">
        <v>1916</v>
      </c>
      <c r="C1914" s="125" t="s">
        <v>2726</v>
      </c>
      <c r="D1914" s="125" t="s">
        <v>857</v>
      </c>
      <c r="E1914" s="125" t="s">
        <v>857</v>
      </c>
      <c r="F1914" s="125" t="s">
        <v>522</v>
      </c>
      <c r="G1914" s="125" t="s">
        <v>523</v>
      </c>
      <c r="H1914" s="125" t="s">
        <v>184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  <c r="X1914" s="151">
        <v>4.2</v>
      </c>
      <c r="Y1914" s="150">
        <v>330.2714285714286</v>
      </c>
    </row>
    <row r="1915" spans="1:25">
      <c r="A1915" s="125">
        <v>1917</v>
      </c>
      <c r="B1915" s="125">
        <v>1917</v>
      </c>
      <c r="C1915" s="125" t="s">
        <v>2727</v>
      </c>
      <c r="D1915" s="125" t="s">
        <v>351</v>
      </c>
      <c r="E1915" s="125" t="s">
        <v>351</v>
      </c>
      <c r="F1915" s="125" t="s">
        <v>1432</v>
      </c>
      <c r="G1915" s="125" t="s">
        <v>1433</v>
      </c>
      <c r="H1915" s="125" t="s">
        <v>204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  <c r="X1915" s="151">
        <v>4.2</v>
      </c>
      <c r="Y1915" s="150">
        <v>199.92380952380952</v>
      </c>
    </row>
    <row r="1916" spans="1:25">
      <c r="A1916" s="125">
        <v>1918</v>
      </c>
      <c r="B1916" s="125">
        <v>1918</v>
      </c>
      <c r="C1916" s="125" t="s">
        <v>2728</v>
      </c>
      <c r="D1916" s="125" t="s">
        <v>187</v>
      </c>
      <c r="E1916" s="125" t="s">
        <v>187</v>
      </c>
      <c r="F1916" s="125" t="s">
        <v>1844</v>
      </c>
      <c r="G1916" s="125" t="s">
        <v>1845</v>
      </c>
      <c r="H1916" s="125" t="s">
        <v>184</v>
      </c>
      <c r="I1916" s="123">
        <v>38000</v>
      </c>
      <c r="J1916" s="123">
        <v>38000</v>
      </c>
      <c r="K1916" s="125" t="s">
        <v>190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  <c r="X1916" s="151">
        <v>4.2</v>
      </c>
      <c r="Y1916" s="150">
        <v>412.54047619047617</v>
      </c>
    </row>
    <row r="1917" spans="1:25">
      <c r="A1917" s="125">
        <v>1919</v>
      </c>
      <c r="B1917" s="125">
        <v>1919</v>
      </c>
      <c r="C1917" s="125" t="s">
        <v>2729</v>
      </c>
      <c r="D1917" s="125" t="s">
        <v>187</v>
      </c>
      <c r="E1917" s="125" t="s">
        <v>187</v>
      </c>
      <c r="F1917" s="125" t="s">
        <v>1844</v>
      </c>
      <c r="G1917" s="125" t="s">
        <v>1845</v>
      </c>
      <c r="H1917" s="125" t="s">
        <v>184</v>
      </c>
      <c r="I1917" s="123">
        <v>38000</v>
      </c>
      <c r="J1917" s="123">
        <v>38000</v>
      </c>
      <c r="K1917" s="125" t="s">
        <v>190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  <c r="X1917" s="151">
        <v>4.2</v>
      </c>
      <c r="Y1917" s="150">
        <v>133</v>
      </c>
    </row>
    <row r="1918" spans="1:25">
      <c r="A1918" s="125">
        <v>1920</v>
      </c>
      <c r="B1918" s="125">
        <v>1920</v>
      </c>
      <c r="C1918" s="125" t="s">
        <v>2730</v>
      </c>
      <c r="D1918" s="125" t="s">
        <v>857</v>
      </c>
      <c r="E1918" s="125" t="s">
        <v>857</v>
      </c>
      <c r="F1918" s="125" t="s">
        <v>2731</v>
      </c>
      <c r="G1918" s="125" t="s">
        <v>2732</v>
      </c>
      <c r="H1918" s="125" t="s">
        <v>204</v>
      </c>
      <c r="I1918" s="123">
        <v>110000</v>
      </c>
      <c r="J1918" s="125" t="s">
        <v>190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  <c r="X1918" s="151">
        <v>4.2</v>
      </c>
      <c r="Y1918" s="150">
        <v>199.92380952380952</v>
      </c>
    </row>
    <row r="1919" spans="1:25">
      <c r="A1919" s="125">
        <v>1921</v>
      </c>
      <c r="B1919" s="125">
        <v>1921</v>
      </c>
      <c r="C1919" s="125" t="s">
        <v>2733</v>
      </c>
      <c r="D1919" s="125" t="s">
        <v>857</v>
      </c>
      <c r="E1919" s="125" t="s">
        <v>857</v>
      </c>
      <c r="F1919" s="125" t="s">
        <v>1812</v>
      </c>
      <c r="G1919" s="125" t="s">
        <v>1813</v>
      </c>
      <c r="H1919" s="125" t="s">
        <v>184</v>
      </c>
      <c r="I1919" s="123">
        <v>38000</v>
      </c>
      <c r="J1919" s="123">
        <v>38000</v>
      </c>
      <c r="K1919" s="125" t="s">
        <v>190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  <c r="X1919" s="151">
        <v>37.800000000000004</v>
      </c>
      <c r="Y1919" s="150">
        <v>69.349470899470901</v>
      </c>
    </row>
    <row r="1920" spans="1:25">
      <c r="A1920" s="125">
        <v>1922</v>
      </c>
      <c r="B1920" s="125">
        <v>1922</v>
      </c>
      <c r="C1920" s="125" t="s">
        <v>2734</v>
      </c>
      <c r="D1920" s="125" t="s">
        <v>389</v>
      </c>
      <c r="E1920" s="125" t="s">
        <v>1811</v>
      </c>
      <c r="F1920" s="125" t="s">
        <v>2053</v>
      </c>
      <c r="G1920" s="125" t="s">
        <v>2054</v>
      </c>
      <c r="H1920" s="125" t="s">
        <v>184</v>
      </c>
      <c r="I1920" s="123">
        <v>38000</v>
      </c>
      <c r="J1920" s="123">
        <v>38000</v>
      </c>
      <c r="K1920" s="125" t="s">
        <v>190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  <c r="X1920" s="151">
        <v>4.2</v>
      </c>
      <c r="Y1920" s="150">
        <v>367.91428571428571</v>
      </c>
    </row>
    <row r="1921" spans="1:25">
      <c r="A1921" s="125">
        <v>1923</v>
      </c>
      <c r="B1921" s="125">
        <v>1923</v>
      </c>
      <c r="C1921" s="125" t="s">
        <v>2735</v>
      </c>
      <c r="D1921" s="125" t="s">
        <v>389</v>
      </c>
      <c r="E1921" s="125" t="s">
        <v>1811</v>
      </c>
      <c r="F1921" s="125" t="s">
        <v>2053</v>
      </c>
      <c r="G1921" s="125" t="s">
        <v>2054</v>
      </c>
      <c r="H1921" s="125" t="s">
        <v>184</v>
      </c>
      <c r="I1921" s="123">
        <v>38000</v>
      </c>
      <c r="J1921" s="123">
        <v>38000</v>
      </c>
      <c r="K1921" s="125" t="s">
        <v>190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  <c r="X1921" s="151">
        <v>4.2</v>
      </c>
      <c r="Y1921" s="150">
        <v>216.6547619047619</v>
      </c>
    </row>
    <row r="1922" spans="1:25">
      <c r="A1922" s="125">
        <v>1924</v>
      </c>
      <c r="B1922" s="125">
        <v>1924</v>
      </c>
      <c r="C1922" s="125" t="s">
        <v>2736</v>
      </c>
      <c r="D1922" s="125" t="s">
        <v>1195</v>
      </c>
      <c r="E1922" s="125" t="s">
        <v>1195</v>
      </c>
      <c r="F1922" s="125" t="s">
        <v>2053</v>
      </c>
      <c r="G1922" s="125" t="s">
        <v>2054</v>
      </c>
      <c r="H1922" s="125" t="s">
        <v>184</v>
      </c>
      <c r="I1922" s="123">
        <v>38000</v>
      </c>
      <c r="J1922" s="123">
        <v>38000</v>
      </c>
      <c r="K1922" s="125" t="s">
        <v>190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  <c r="X1922" s="151">
        <v>4.2</v>
      </c>
      <c r="Y1922" s="150">
        <v>342.81904761904764</v>
      </c>
    </row>
    <row r="1923" spans="1:25">
      <c r="A1923" s="125">
        <v>1925</v>
      </c>
      <c r="B1923" s="125">
        <v>1925</v>
      </c>
      <c r="C1923" s="125" t="s">
        <v>2737</v>
      </c>
      <c r="D1923" s="125" t="s">
        <v>1195</v>
      </c>
      <c r="E1923" s="125" t="s">
        <v>1195</v>
      </c>
      <c r="F1923" s="125" t="s">
        <v>1196</v>
      </c>
      <c r="G1923" s="125" t="s">
        <v>1197</v>
      </c>
      <c r="H1923" s="125" t="s">
        <v>184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  <c r="X1923" s="151">
        <v>4.2</v>
      </c>
      <c r="Y1923" s="150">
        <v>342.81904761904764</v>
      </c>
    </row>
    <row r="1924" spans="1:25">
      <c r="A1924" s="125">
        <v>1926</v>
      </c>
      <c r="B1924" s="125">
        <v>1926</v>
      </c>
      <c r="C1924" s="125" t="s">
        <v>2738</v>
      </c>
      <c r="D1924" s="125" t="s">
        <v>1195</v>
      </c>
      <c r="E1924" s="125" t="s">
        <v>1195</v>
      </c>
      <c r="F1924" s="125" t="s">
        <v>1196</v>
      </c>
      <c r="G1924" s="125" t="s">
        <v>1197</v>
      </c>
      <c r="H1924" s="125" t="s">
        <v>184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  <c r="X1924" s="151">
        <v>4.2</v>
      </c>
      <c r="Y1924" s="150">
        <v>330.2714285714286</v>
      </c>
    </row>
    <row r="1925" spans="1:25">
      <c r="A1925" s="125">
        <v>1927</v>
      </c>
      <c r="B1925" s="125">
        <v>1927</v>
      </c>
      <c r="C1925" s="125" t="s">
        <v>2739</v>
      </c>
      <c r="D1925" s="125" t="s">
        <v>1195</v>
      </c>
      <c r="E1925" s="125" t="s">
        <v>1195</v>
      </c>
      <c r="F1925" s="125" t="s">
        <v>1196</v>
      </c>
      <c r="G1925" s="125" t="s">
        <v>1197</v>
      </c>
      <c r="H1925" s="125" t="s">
        <v>184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  <c r="X1925" s="151">
        <v>4.2</v>
      </c>
      <c r="Y1925" s="150">
        <v>216.6547619047619</v>
      </c>
    </row>
    <row r="1926" spans="1:25">
      <c r="A1926" s="125">
        <v>1928</v>
      </c>
      <c r="B1926" s="125">
        <v>1928</v>
      </c>
      <c r="C1926" s="125" t="s">
        <v>2740</v>
      </c>
      <c r="D1926" s="125" t="s">
        <v>389</v>
      </c>
      <c r="E1926" s="125" t="s">
        <v>1811</v>
      </c>
      <c r="F1926" s="125" t="s">
        <v>2059</v>
      </c>
      <c r="G1926" s="125" t="s">
        <v>2060</v>
      </c>
      <c r="H1926" s="125" t="s">
        <v>184</v>
      </c>
      <c r="I1926" s="123">
        <v>38000</v>
      </c>
      <c r="J1926" s="123">
        <v>38000</v>
      </c>
      <c r="K1926" s="125" t="s">
        <v>190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  <c r="X1926" s="151">
        <v>4.2</v>
      </c>
      <c r="Y1926" s="150">
        <v>216.6547619047619</v>
      </c>
    </row>
    <row r="1927" spans="1:25">
      <c r="A1927" s="125">
        <v>1929</v>
      </c>
      <c r="B1927" s="125">
        <v>1929</v>
      </c>
      <c r="C1927" s="125" t="s">
        <v>2741</v>
      </c>
      <c r="D1927" s="125" t="s">
        <v>1195</v>
      </c>
      <c r="E1927" s="125" t="s">
        <v>1195</v>
      </c>
      <c r="F1927" s="125" t="s">
        <v>2059</v>
      </c>
      <c r="G1927" s="125" t="s">
        <v>2060</v>
      </c>
      <c r="H1927" s="125" t="s">
        <v>184</v>
      </c>
      <c r="I1927" s="123">
        <v>38000</v>
      </c>
      <c r="J1927" s="123">
        <v>38000</v>
      </c>
      <c r="K1927" s="125" t="s">
        <v>190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  <c r="X1927" s="151">
        <v>21</v>
      </c>
      <c r="Y1927" s="150">
        <v>36.638571428571431</v>
      </c>
    </row>
    <row r="1928" spans="1:25">
      <c r="A1928" s="125">
        <v>1930</v>
      </c>
      <c r="B1928" s="125">
        <v>1930</v>
      </c>
      <c r="C1928" s="125" t="s">
        <v>2742</v>
      </c>
      <c r="D1928" s="125" t="s">
        <v>389</v>
      </c>
      <c r="E1928" s="125" t="s">
        <v>1811</v>
      </c>
      <c r="F1928" s="125" t="s">
        <v>2059</v>
      </c>
      <c r="G1928" s="125" t="s">
        <v>2060</v>
      </c>
      <c r="H1928" s="125" t="s">
        <v>184</v>
      </c>
      <c r="I1928" s="123">
        <v>38000</v>
      </c>
      <c r="J1928" s="123">
        <v>38000</v>
      </c>
      <c r="K1928" s="125" t="s">
        <v>190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  <c r="X1928" s="151">
        <v>4.2</v>
      </c>
      <c r="Y1928" s="150">
        <v>183.19285714285712</v>
      </c>
    </row>
    <row r="1929" spans="1:25">
      <c r="A1929" s="125">
        <v>1931</v>
      </c>
      <c r="B1929" s="125">
        <v>1931</v>
      </c>
      <c r="C1929" s="125" t="s">
        <v>2743</v>
      </c>
      <c r="D1929" s="125" t="s">
        <v>541</v>
      </c>
      <c r="E1929" s="125" t="s">
        <v>541</v>
      </c>
      <c r="F1929" s="125" t="s">
        <v>2059</v>
      </c>
      <c r="G1929" s="125" t="s">
        <v>2060</v>
      </c>
      <c r="H1929" s="125" t="s">
        <v>184</v>
      </c>
      <c r="I1929" s="123">
        <v>38000</v>
      </c>
      <c r="J1929" s="123">
        <v>38000</v>
      </c>
      <c r="K1929" s="125" t="s">
        <v>190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  <c r="X1929" s="151">
        <v>4.2</v>
      </c>
      <c r="Y1929" s="150">
        <v>133</v>
      </c>
    </row>
    <row r="1930" spans="1:25">
      <c r="A1930" s="125">
        <v>1932</v>
      </c>
      <c r="B1930" s="125">
        <v>1932</v>
      </c>
      <c r="C1930" s="125" t="s">
        <v>2744</v>
      </c>
      <c r="D1930" s="125" t="s">
        <v>1811</v>
      </c>
      <c r="E1930" s="125" t="s">
        <v>1811</v>
      </c>
      <c r="F1930" s="125" t="s">
        <v>2053</v>
      </c>
      <c r="G1930" s="125" t="s">
        <v>2054</v>
      </c>
      <c r="H1930" s="125" t="s">
        <v>184</v>
      </c>
      <c r="I1930" s="123">
        <v>38000</v>
      </c>
      <c r="J1930" s="123">
        <v>38000</v>
      </c>
      <c r="K1930" s="125" t="s">
        <v>190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  <c r="X1930" s="151">
        <v>4.2</v>
      </c>
      <c r="Y1930" s="150">
        <v>183.19285714285712</v>
      </c>
    </row>
    <row r="1931" spans="1:25">
      <c r="A1931" s="125">
        <v>1933</v>
      </c>
      <c r="B1931" s="125">
        <v>1933</v>
      </c>
      <c r="C1931" s="125" t="s">
        <v>2745</v>
      </c>
      <c r="D1931" s="125" t="s">
        <v>1811</v>
      </c>
      <c r="E1931" s="125" t="s">
        <v>1811</v>
      </c>
      <c r="F1931" s="125" t="s">
        <v>2059</v>
      </c>
      <c r="G1931" s="125" t="s">
        <v>2060</v>
      </c>
      <c r="H1931" s="125" t="s">
        <v>184</v>
      </c>
      <c r="I1931" s="123">
        <v>38000</v>
      </c>
      <c r="J1931" s="123">
        <v>38000</v>
      </c>
      <c r="K1931" s="125" t="s">
        <v>190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  <c r="X1931" s="151">
        <v>4.2</v>
      </c>
      <c r="Y1931" s="150">
        <v>183.19285714285712</v>
      </c>
    </row>
    <row r="1932" spans="1:25">
      <c r="A1932" s="125">
        <v>1934</v>
      </c>
      <c r="B1932" s="125">
        <v>1934</v>
      </c>
      <c r="C1932" s="125" t="s">
        <v>2746</v>
      </c>
      <c r="D1932" s="125" t="s">
        <v>1195</v>
      </c>
      <c r="E1932" s="125" t="s">
        <v>1195</v>
      </c>
      <c r="F1932" s="125" t="s">
        <v>1199</v>
      </c>
      <c r="G1932" s="125" t="s">
        <v>1200</v>
      </c>
      <c r="H1932" s="125" t="s">
        <v>184</v>
      </c>
      <c r="I1932" s="123">
        <v>38000</v>
      </c>
      <c r="J1932" s="123">
        <v>38000</v>
      </c>
      <c r="K1932" s="125" t="s">
        <v>190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  <c r="X1932" s="151">
        <v>4.2</v>
      </c>
      <c r="Y1932" s="150">
        <v>355.36666666666662</v>
      </c>
    </row>
    <row r="1933" spans="1:25">
      <c r="A1933" s="125">
        <v>1935</v>
      </c>
      <c r="B1933" s="125">
        <v>1935</v>
      </c>
      <c r="C1933" s="125" t="s">
        <v>2747</v>
      </c>
      <c r="D1933" s="125" t="s">
        <v>1195</v>
      </c>
      <c r="E1933" s="125" t="s">
        <v>541</v>
      </c>
      <c r="F1933" s="125" t="s">
        <v>1199</v>
      </c>
      <c r="G1933" s="125" t="s">
        <v>1200</v>
      </c>
      <c r="H1933" s="125" t="s">
        <v>184</v>
      </c>
      <c r="I1933" s="123">
        <v>38000</v>
      </c>
      <c r="J1933" s="123">
        <v>38000</v>
      </c>
      <c r="K1933" s="125" t="s">
        <v>190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  <c r="X1933" s="151">
        <v>4.2</v>
      </c>
      <c r="Y1933" s="150">
        <v>149.73095238095235</v>
      </c>
    </row>
    <row r="1934" spans="1:25">
      <c r="A1934" s="125">
        <v>1936</v>
      </c>
      <c r="B1934" s="125">
        <v>1936</v>
      </c>
      <c r="C1934" s="125" t="s">
        <v>2748</v>
      </c>
      <c r="D1934" s="125" t="s">
        <v>1195</v>
      </c>
      <c r="E1934" s="125" t="s">
        <v>1195</v>
      </c>
      <c r="F1934" s="125" t="s">
        <v>2337</v>
      </c>
      <c r="G1934" s="125" t="s">
        <v>2338</v>
      </c>
      <c r="H1934" s="125" t="s">
        <v>204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  <c r="X1934" s="151">
        <v>4.2</v>
      </c>
      <c r="Y1934" s="150">
        <v>317.72380952380951</v>
      </c>
    </row>
    <row r="1935" spans="1:25">
      <c r="A1935" s="125">
        <v>1937</v>
      </c>
      <c r="B1935" s="125">
        <v>1937</v>
      </c>
      <c r="C1935" s="125" t="s">
        <v>2749</v>
      </c>
      <c r="D1935" s="125" t="s">
        <v>1195</v>
      </c>
      <c r="E1935" s="125" t="s">
        <v>1195</v>
      </c>
      <c r="F1935" s="125" t="s">
        <v>2077</v>
      </c>
      <c r="G1935" s="125" t="s">
        <v>2078</v>
      </c>
      <c r="H1935" s="125" t="s">
        <v>184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  <c r="X1935" s="151">
        <v>4.2</v>
      </c>
      <c r="Y1935" s="150">
        <v>425.08809523809521</v>
      </c>
    </row>
    <row r="1936" spans="1:25">
      <c r="A1936" s="125">
        <v>1938</v>
      </c>
      <c r="B1936" s="125">
        <v>1938</v>
      </c>
      <c r="C1936" s="125" t="s">
        <v>2750</v>
      </c>
      <c r="D1936" s="125" t="s">
        <v>2073</v>
      </c>
      <c r="E1936" s="125" t="s">
        <v>254</v>
      </c>
      <c r="F1936" s="125" t="s">
        <v>2751</v>
      </c>
      <c r="G1936" s="125" t="s">
        <v>2752</v>
      </c>
      <c r="H1936" s="125" t="s">
        <v>184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  <c r="X1936" s="151">
        <v>4.2</v>
      </c>
      <c r="Y1936" s="150">
        <v>183.19285714285712</v>
      </c>
    </row>
    <row r="1937" spans="1:25">
      <c r="A1937" s="125">
        <v>1939</v>
      </c>
      <c r="B1937" s="125">
        <v>1939</v>
      </c>
      <c r="C1937" s="125" t="s">
        <v>2753</v>
      </c>
      <c r="D1937" s="125" t="s">
        <v>239</v>
      </c>
      <c r="E1937" s="125" t="s">
        <v>239</v>
      </c>
      <c r="F1937" s="125" t="s">
        <v>328</v>
      </c>
      <c r="G1937" s="125" t="s">
        <v>329</v>
      </c>
      <c r="H1937" s="125" t="s">
        <v>184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  <c r="X1937" s="151">
        <v>8.4</v>
      </c>
      <c r="Y1937" s="150">
        <v>74.865476190476173</v>
      </c>
    </row>
    <row r="1938" spans="1:25">
      <c r="X1938" s="151">
        <v>12.600000000000001</v>
      </c>
      <c r="Y1938" s="150">
        <v>129.17857142857142</v>
      </c>
    </row>
  </sheetData>
  <mergeCells count="1">
    <mergeCell ref="AC3:AD3"/>
  </mergeCells>
  <phoneticPr fontId="1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90EC-A339-4BAF-9B87-36EBF72A9084}">
  <dimension ref="A1:DO522"/>
  <sheetViews>
    <sheetView topLeftCell="A439" zoomScaleNormal="100" workbookViewId="0">
      <selection activeCell="B443" sqref="B443"/>
    </sheetView>
  </sheetViews>
  <sheetFormatPr defaultRowHeight="14.4"/>
  <cols>
    <col min="1" max="1" width="24.88671875" style="186" customWidth="1"/>
    <col min="2" max="2" width="18.6640625" style="186" customWidth="1"/>
    <col min="3" max="3" width="10.6640625" style="186" customWidth="1"/>
    <col min="4" max="4" width="13.6640625" style="186" bestFit="1" customWidth="1"/>
    <col min="5" max="12" width="8.6640625" style="186" customWidth="1"/>
    <col min="13" max="13" width="8.88671875" style="186"/>
    <col min="14" max="14" width="18.6640625" style="186" customWidth="1"/>
    <col min="15" max="15" width="10.6640625" style="186" customWidth="1"/>
    <col min="16" max="16" width="13.6640625" style="186" bestFit="1" customWidth="1"/>
    <col min="17" max="21" width="8.6640625" style="186" customWidth="1"/>
    <col min="22" max="25" width="8.88671875" style="186"/>
    <col min="26" max="29" width="8.6640625" style="186" customWidth="1"/>
    <col min="30" max="30" width="8.88671875" customWidth="1"/>
    <col min="31" max="31" width="18.6640625" style="186" customWidth="1"/>
    <col min="32" max="32" width="10.6640625" style="186" customWidth="1"/>
    <col min="33" max="33" width="13.6640625" style="186" bestFit="1" customWidth="1"/>
    <col min="34" max="41" width="8.6640625" style="186" customWidth="1"/>
    <col min="43" max="43" width="18.6640625" style="186" customWidth="1"/>
    <col min="44" max="44" width="10.6640625" style="186" customWidth="1"/>
    <col min="45" max="45" width="13.6640625" style="186" bestFit="1" customWidth="1"/>
    <col min="46" max="53" width="8.6640625" style="186" customWidth="1"/>
  </cols>
  <sheetData>
    <row r="1" spans="2:12" s="186" customFormat="1">
      <c r="B1" s="312" t="s">
        <v>2921</v>
      </c>
    </row>
    <row r="2" spans="2:12" ht="21">
      <c r="B2" s="262" t="s">
        <v>2905</v>
      </c>
    </row>
    <row r="4" spans="2:12" ht="15" thickBot="1">
      <c r="B4" s="201" t="s">
        <v>2906</v>
      </c>
    </row>
    <row r="5" spans="2:12" ht="15" thickBot="1">
      <c r="B5" s="415"/>
      <c r="C5" s="416"/>
      <c r="D5" s="202" t="s">
        <v>0</v>
      </c>
      <c r="E5" s="288">
        <v>2015</v>
      </c>
      <c r="F5" s="288">
        <v>2020</v>
      </c>
      <c r="G5" s="288">
        <v>2025</v>
      </c>
      <c r="H5" s="288">
        <v>2030</v>
      </c>
      <c r="I5" s="288">
        <v>2035</v>
      </c>
      <c r="J5" s="288">
        <v>2040</v>
      </c>
      <c r="K5" s="288">
        <v>2045</v>
      </c>
      <c r="L5" s="288">
        <v>2050</v>
      </c>
    </row>
    <row r="6" spans="2:12" ht="15.6" thickTop="1" thickBot="1">
      <c r="B6" s="412" t="s">
        <v>2902</v>
      </c>
      <c r="C6" s="204" t="s">
        <v>2849</v>
      </c>
      <c r="D6" s="204" t="s">
        <v>2</v>
      </c>
      <c r="E6" s="289">
        <v>403.66769999999997</v>
      </c>
      <c r="F6" s="289">
        <v>606.14927339748783</v>
      </c>
      <c r="G6" s="289">
        <v>766.39753003230362</v>
      </c>
      <c r="H6" s="289">
        <v>926.64578666711941</v>
      </c>
      <c r="I6" s="289">
        <v>1073.654746120922</v>
      </c>
      <c r="J6" s="289">
        <v>1220.6637055747244</v>
      </c>
      <c r="K6" s="289">
        <v>1370.5899421379372</v>
      </c>
      <c r="L6" s="289">
        <v>1520.5161787011502</v>
      </c>
    </row>
    <row r="7" spans="2:12" ht="15" thickBot="1">
      <c r="B7" s="413"/>
      <c r="C7" s="206" t="s">
        <v>2851</v>
      </c>
      <c r="D7" s="206" t="s">
        <v>2</v>
      </c>
      <c r="E7" s="290">
        <v>403.66769999999997</v>
      </c>
      <c r="F7" s="290">
        <v>785</v>
      </c>
      <c r="G7" s="290">
        <v>1222.5</v>
      </c>
      <c r="H7" s="290">
        <v>1660</v>
      </c>
      <c r="I7" s="290">
        <v>2043</v>
      </c>
      <c r="J7" s="290">
        <v>2426</v>
      </c>
      <c r="K7" s="290">
        <v>2731.5</v>
      </c>
      <c r="L7" s="290">
        <v>3037</v>
      </c>
    </row>
    <row r="8" spans="2:12" ht="15" thickBot="1">
      <c r="B8" s="414"/>
      <c r="C8" s="204" t="s">
        <v>2852</v>
      </c>
      <c r="D8" s="204" t="s">
        <v>2</v>
      </c>
      <c r="E8" s="289">
        <v>403.66769999999997</v>
      </c>
      <c r="F8" s="289">
        <v>783.88035438694976</v>
      </c>
      <c r="G8" s="289">
        <v>1483.7707675031147</v>
      </c>
      <c r="H8" s="289">
        <v>2183.6611806192795</v>
      </c>
      <c r="I8" s="289">
        <v>2842.8862409716312</v>
      </c>
      <c r="J8" s="289">
        <v>3502.1113013239824</v>
      </c>
      <c r="K8" s="289">
        <v>3972.8269031476711</v>
      </c>
      <c r="L8" s="289">
        <v>4443.5425049713594</v>
      </c>
    </row>
    <row r="9" spans="2:12" ht="15" thickBot="1">
      <c r="B9" s="417" t="s">
        <v>2890</v>
      </c>
      <c r="C9" s="206" t="s">
        <v>2849</v>
      </c>
      <c r="D9" s="206" t="s">
        <v>2891</v>
      </c>
      <c r="E9" s="290">
        <v>45</v>
      </c>
      <c r="F9" s="290">
        <v>40</v>
      </c>
      <c r="G9" s="290">
        <v>38</v>
      </c>
      <c r="H9" s="290">
        <v>37</v>
      </c>
      <c r="I9" s="290">
        <v>57</v>
      </c>
      <c r="J9" s="290">
        <v>71</v>
      </c>
      <c r="K9" s="290">
        <v>65</v>
      </c>
      <c r="L9" s="290">
        <v>74</v>
      </c>
    </row>
    <row r="10" spans="2:12" ht="15" thickBot="1">
      <c r="B10" s="413"/>
      <c r="C10" s="204" t="s">
        <v>2851</v>
      </c>
      <c r="D10" s="204" t="s">
        <v>2891</v>
      </c>
      <c r="E10" s="289">
        <v>45</v>
      </c>
      <c r="F10" s="289">
        <v>76</v>
      </c>
      <c r="G10" s="289">
        <v>77</v>
      </c>
      <c r="H10" s="289">
        <v>109</v>
      </c>
      <c r="I10" s="289">
        <v>107</v>
      </c>
      <c r="J10" s="289">
        <v>115</v>
      </c>
      <c r="K10" s="289">
        <v>129</v>
      </c>
      <c r="L10" s="289">
        <v>147</v>
      </c>
    </row>
    <row r="11" spans="2:12" ht="15" thickBot="1">
      <c r="B11" s="414"/>
      <c r="C11" s="206" t="s">
        <v>2852</v>
      </c>
      <c r="D11" s="206" t="s">
        <v>2891</v>
      </c>
      <c r="E11" s="290">
        <v>45</v>
      </c>
      <c r="F11" s="290">
        <v>76</v>
      </c>
      <c r="G11" s="290">
        <v>133</v>
      </c>
      <c r="H11" s="290">
        <v>159</v>
      </c>
      <c r="I11" s="290">
        <v>165</v>
      </c>
      <c r="J11" s="290">
        <v>167</v>
      </c>
      <c r="K11" s="290">
        <v>185</v>
      </c>
      <c r="L11" s="290">
        <v>212</v>
      </c>
    </row>
    <row r="12" spans="2:12" ht="15" thickBot="1">
      <c r="B12" s="418" t="s">
        <v>2892</v>
      </c>
      <c r="C12" s="204" t="s">
        <v>2893</v>
      </c>
      <c r="D12" s="204" t="s">
        <v>2894</v>
      </c>
      <c r="E12" s="291">
        <v>0.05</v>
      </c>
      <c r="F12" s="291">
        <v>0.05</v>
      </c>
      <c r="G12" s="291">
        <v>0.05</v>
      </c>
      <c r="H12" s="291">
        <v>0.05</v>
      </c>
      <c r="I12" s="291">
        <v>0.05</v>
      </c>
      <c r="J12" s="291">
        <v>0.05</v>
      </c>
      <c r="K12" s="291">
        <v>0.05</v>
      </c>
      <c r="L12" s="291">
        <v>0.05</v>
      </c>
    </row>
    <row r="13" spans="2:12" ht="15" thickBot="1">
      <c r="B13" s="419"/>
      <c r="C13" s="206" t="s">
        <v>2895</v>
      </c>
      <c r="D13" s="206" t="s">
        <v>2894</v>
      </c>
      <c r="E13" s="291">
        <v>0.1</v>
      </c>
      <c r="F13" s="291">
        <v>0.1</v>
      </c>
      <c r="G13" s="291">
        <v>0.1</v>
      </c>
      <c r="H13" s="291">
        <v>0.1</v>
      </c>
      <c r="I13" s="291">
        <v>0.1</v>
      </c>
      <c r="J13" s="291">
        <v>0.1</v>
      </c>
      <c r="K13" s="291">
        <v>0.1</v>
      </c>
      <c r="L13" s="291">
        <v>0.1</v>
      </c>
    </row>
    <row r="14" spans="2:12" ht="15" thickBot="1">
      <c r="B14" s="420"/>
      <c r="C14" s="204" t="s">
        <v>2896</v>
      </c>
      <c r="D14" s="204" t="s">
        <v>2894</v>
      </c>
      <c r="E14" s="291">
        <v>0.02</v>
      </c>
      <c r="F14" s="291">
        <v>0.02</v>
      </c>
      <c r="G14" s="291">
        <v>0.02</v>
      </c>
      <c r="H14" s="291">
        <v>0.02</v>
      </c>
      <c r="I14" s="291">
        <v>0.02</v>
      </c>
      <c r="J14" s="291">
        <v>0.02</v>
      </c>
      <c r="K14" s="291">
        <v>0.02</v>
      </c>
      <c r="L14" s="291">
        <v>0.02</v>
      </c>
    </row>
    <row r="15" spans="2:12" ht="15" thickBot="1">
      <c r="B15" s="208" t="s">
        <v>2897</v>
      </c>
      <c r="C15" s="206" t="s">
        <v>2856</v>
      </c>
      <c r="D15" s="206" t="s">
        <v>2898</v>
      </c>
      <c r="E15" s="290">
        <v>25</v>
      </c>
      <c r="F15" s="290">
        <v>25</v>
      </c>
      <c r="G15" s="290">
        <v>25</v>
      </c>
      <c r="H15" s="290">
        <v>25</v>
      </c>
      <c r="I15" s="290">
        <v>25</v>
      </c>
      <c r="J15" s="290">
        <v>25</v>
      </c>
      <c r="K15" s="290">
        <v>25</v>
      </c>
      <c r="L15" s="290">
        <v>25</v>
      </c>
    </row>
    <row r="17" spans="2:12" s="186" customFormat="1" ht="15" thickBot="1">
      <c r="B17" s="201" t="s">
        <v>2907</v>
      </c>
    </row>
    <row r="18" spans="2:12" s="186" customFormat="1" ht="15" thickBot="1">
      <c r="B18" s="410"/>
      <c r="C18" s="411"/>
      <c r="D18" s="202" t="s">
        <v>0</v>
      </c>
      <c r="E18" s="203">
        <v>2015</v>
      </c>
      <c r="F18" s="203">
        <v>2020</v>
      </c>
      <c r="G18" s="203">
        <v>2025</v>
      </c>
      <c r="H18" s="203">
        <v>2030</v>
      </c>
      <c r="I18" s="203">
        <v>2035</v>
      </c>
      <c r="J18" s="203">
        <v>2040</v>
      </c>
      <c r="K18" s="203">
        <v>2045</v>
      </c>
      <c r="L18" s="203">
        <v>2050</v>
      </c>
    </row>
    <row r="19" spans="2:12" s="186" customFormat="1" ht="15.6" thickTop="1" thickBot="1">
      <c r="B19" s="412" t="s">
        <v>2902</v>
      </c>
      <c r="C19" s="204" t="s">
        <v>2849</v>
      </c>
      <c r="D19" s="204" t="s">
        <v>2</v>
      </c>
      <c r="E19" s="289">
        <v>11.636700000000003</v>
      </c>
      <c r="F19" s="289">
        <v>29.848723085510589</v>
      </c>
      <c r="G19" s="289">
        <v>38.287371158789547</v>
      </c>
      <c r="H19" s="289">
        <v>46.726019232068509</v>
      </c>
      <c r="I19" s="289">
        <v>60.041552862002597</v>
      </c>
      <c r="J19" s="289">
        <v>73.357086491936684</v>
      </c>
      <c r="K19" s="289">
        <v>90.638104313916799</v>
      </c>
      <c r="L19" s="289">
        <v>107.91912213589691</v>
      </c>
    </row>
    <row r="20" spans="2:12" s="186" customFormat="1" ht="15" thickBot="1">
      <c r="B20" s="413"/>
      <c r="C20" s="206" t="s">
        <v>2851</v>
      </c>
      <c r="D20" s="206" t="s">
        <v>2</v>
      </c>
      <c r="E20" s="290">
        <v>11.636700000000003</v>
      </c>
      <c r="F20" s="290">
        <v>37.909090909090907</v>
      </c>
      <c r="G20" s="290">
        <v>79.954545454545453</v>
      </c>
      <c r="H20" s="290">
        <v>122</v>
      </c>
      <c r="I20" s="290">
        <v>194.5</v>
      </c>
      <c r="J20" s="290">
        <v>267</v>
      </c>
      <c r="K20" s="290">
        <v>352</v>
      </c>
      <c r="L20" s="290">
        <v>437</v>
      </c>
    </row>
    <row r="21" spans="2:12" s="186" customFormat="1" ht="15" thickBot="1">
      <c r="B21" s="414"/>
      <c r="C21" s="204" t="s">
        <v>2852</v>
      </c>
      <c r="D21" s="204" t="s">
        <v>2</v>
      </c>
      <c r="E21" s="289">
        <v>11.636700000000003</v>
      </c>
      <c r="F21" s="289">
        <v>36.515153552630487</v>
      </c>
      <c r="G21" s="289">
        <v>181.5042868077351</v>
      </c>
      <c r="H21" s="289">
        <v>326.49342006283968</v>
      </c>
      <c r="I21" s="289">
        <v>570.19890393736966</v>
      </c>
      <c r="J21" s="289">
        <v>813.90438781189971</v>
      </c>
      <c r="K21" s="289">
        <v>972.55366312951128</v>
      </c>
      <c r="L21" s="289">
        <v>1131.202938447123</v>
      </c>
    </row>
    <row r="22" spans="2:12" s="186" customFormat="1" ht="15" thickBot="1">
      <c r="B22" s="417" t="s">
        <v>2890</v>
      </c>
      <c r="C22" s="206" t="s">
        <v>2849</v>
      </c>
      <c r="D22" s="206" t="s">
        <v>2891</v>
      </c>
      <c r="E22" s="290">
        <v>2</v>
      </c>
      <c r="F22" s="290">
        <v>4</v>
      </c>
      <c r="G22" s="290">
        <v>2</v>
      </c>
      <c r="H22" s="290">
        <v>2</v>
      </c>
      <c r="I22" s="290">
        <v>3</v>
      </c>
      <c r="J22" s="290">
        <v>3</v>
      </c>
      <c r="K22" s="290">
        <v>5</v>
      </c>
      <c r="L22" s="290">
        <v>7</v>
      </c>
    </row>
    <row r="23" spans="2:12" s="186" customFormat="1" ht="15" thickBot="1">
      <c r="B23" s="413"/>
      <c r="C23" s="204" t="s">
        <v>2851</v>
      </c>
      <c r="D23" s="204" t="s">
        <v>2891</v>
      </c>
      <c r="E23" s="289">
        <v>2</v>
      </c>
      <c r="F23" s="289">
        <v>5</v>
      </c>
      <c r="G23" s="289">
        <v>5</v>
      </c>
      <c r="H23" s="289">
        <v>12</v>
      </c>
      <c r="I23" s="289">
        <v>14</v>
      </c>
      <c r="J23" s="289">
        <v>15</v>
      </c>
      <c r="K23" s="289">
        <v>17</v>
      </c>
      <c r="L23" s="289">
        <v>24</v>
      </c>
    </row>
    <row r="24" spans="2:12" s="186" customFormat="1" ht="15" thickBot="1">
      <c r="B24" s="414"/>
      <c r="C24" s="206" t="s">
        <v>2852</v>
      </c>
      <c r="D24" s="206" t="s">
        <v>2891</v>
      </c>
      <c r="E24" s="290">
        <v>2</v>
      </c>
      <c r="F24" s="290">
        <v>5</v>
      </c>
      <c r="G24" s="290">
        <v>21</v>
      </c>
      <c r="H24" s="290">
        <v>37</v>
      </c>
      <c r="I24" s="290">
        <v>49</v>
      </c>
      <c r="J24" s="290">
        <v>49</v>
      </c>
      <c r="K24" s="290">
        <v>44</v>
      </c>
      <c r="L24" s="290">
        <v>26</v>
      </c>
    </row>
    <row r="25" spans="2:12" s="186" customFormat="1" ht="15" thickBot="1">
      <c r="B25" s="418" t="s">
        <v>2892</v>
      </c>
      <c r="C25" s="204" t="s">
        <v>2893</v>
      </c>
      <c r="D25" s="204" t="s">
        <v>2894</v>
      </c>
      <c r="E25" s="291">
        <v>0.11</v>
      </c>
      <c r="F25" s="291">
        <v>0.11</v>
      </c>
      <c r="G25" s="291">
        <v>0.08</v>
      </c>
      <c r="H25" s="291">
        <v>0.05</v>
      </c>
      <c r="I25" s="291">
        <v>0.05</v>
      </c>
      <c r="J25" s="291">
        <v>0.05</v>
      </c>
      <c r="K25" s="291">
        <v>0.05</v>
      </c>
      <c r="L25" s="291">
        <v>0.05</v>
      </c>
    </row>
    <row r="26" spans="2:12" s="186" customFormat="1" ht="15" thickBot="1">
      <c r="B26" s="419"/>
      <c r="C26" s="206" t="s">
        <v>2895</v>
      </c>
      <c r="D26" s="206" t="s">
        <v>2894</v>
      </c>
      <c r="E26" s="209">
        <v>0.2</v>
      </c>
      <c r="F26" s="209">
        <v>0.2</v>
      </c>
      <c r="G26" s="209">
        <v>0.15</v>
      </c>
      <c r="H26" s="209">
        <v>0.1</v>
      </c>
      <c r="I26" s="209">
        <v>0.1</v>
      </c>
      <c r="J26" s="209">
        <v>0.1</v>
      </c>
      <c r="K26" s="209">
        <v>0.1</v>
      </c>
      <c r="L26" s="209">
        <v>0.1</v>
      </c>
    </row>
    <row r="27" spans="2:12" s="186" customFormat="1" ht="15" thickBot="1">
      <c r="B27" s="420"/>
      <c r="C27" s="204" t="s">
        <v>2896</v>
      </c>
      <c r="D27" s="204" t="s">
        <v>2894</v>
      </c>
      <c r="E27" s="291">
        <v>0.05</v>
      </c>
      <c r="F27" s="291">
        <v>0.05</v>
      </c>
      <c r="G27" s="291">
        <v>0.05</v>
      </c>
      <c r="H27" s="291">
        <v>0.02</v>
      </c>
      <c r="I27" s="291">
        <v>0.02</v>
      </c>
      <c r="J27" s="291">
        <v>0.02</v>
      </c>
      <c r="K27" s="291">
        <v>0.02</v>
      </c>
      <c r="L27" s="291">
        <v>0.02</v>
      </c>
    </row>
    <row r="28" spans="2:12" s="186" customFormat="1" ht="15" thickBot="1">
      <c r="B28" s="208" t="s">
        <v>2897</v>
      </c>
      <c r="C28" s="206" t="s">
        <v>2856</v>
      </c>
      <c r="D28" s="206" t="s">
        <v>2898</v>
      </c>
      <c r="E28" s="207">
        <v>30</v>
      </c>
      <c r="F28" s="207">
        <v>30</v>
      </c>
      <c r="G28" s="207">
        <v>30</v>
      </c>
      <c r="H28" s="207">
        <v>30</v>
      </c>
      <c r="I28" s="207">
        <v>30</v>
      </c>
      <c r="J28" s="207">
        <v>30</v>
      </c>
      <c r="K28" s="207">
        <v>30</v>
      </c>
      <c r="L28" s="207">
        <v>30</v>
      </c>
    </row>
    <row r="29" spans="2:12" s="186" customFormat="1"/>
    <row r="30" spans="2:12" s="186" customFormat="1"/>
    <row r="31" spans="2:12" ht="15" thickBot="1">
      <c r="B31" s="201" t="s">
        <v>2847</v>
      </c>
    </row>
    <row r="32" spans="2:12" ht="15" thickBot="1">
      <c r="B32" s="410"/>
      <c r="C32" s="411"/>
      <c r="D32" s="202" t="s">
        <v>0</v>
      </c>
      <c r="E32" s="203">
        <v>2015</v>
      </c>
      <c r="F32" s="203">
        <v>2020</v>
      </c>
      <c r="G32" s="203">
        <v>2030</v>
      </c>
      <c r="H32" s="203">
        <v>2040</v>
      </c>
      <c r="I32" s="203">
        <v>2050</v>
      </c>
    </row>
    <row r="33" spans="2:9" ht="15.6" thickTop="1" thickBot="1">
      <c r="B33" s="412" t="s">
        <v>2848</v>
      </c>
      <c r="C33" s="204" t="s">
        <v>2849</v>
      </c>
      <c r="D33" s="204" t="s">
        <v>2850</v>
      </c>
      <c r="E33" s="318">
        <v>1850</v>
      </c>
      <c r="F33" s="205">
        <v>1800</v>
      </c>
      <c r="G33" s="205">
        <v>1730</v>
      </c>
      <c r="H33" s="205">
        <v>1670</v>
      </c>
      <c r="I33" s="205">
        <v>1630</v>
      </c>
    </row>
    <row r="34" spans="2:9" ht="15.6" thickTop="1" thickBot="1">
      <c r="B34" s="413"/>
      <c r="C34" s="206" t="s">
        <v>2851</v>
      </c>
      <c r="D34" s="206" t="s">
        <v>2850</v>
      </c>
      <c r="E34" s="318">
        <v>1850</v>
      </c>
      <c r="F34" s="207">
        <v>1760</v>
      </c>
      <c r="G34" s="207">
        <v>1660</v>
      </c>
      <c r="H34" s="207">
        <v>1600</v>
      </c>
      <c r="I34" s="207">
        <v>1560</v>
      </c>
    </row>
    <row r="35" spans="2:9" ht="15.6" thickTop="1" thickBot="1">
      <c r="B35" s="413"/>
      <c r="C35" s="204" t="s">
        <v>2852</v>
      </c>
      <c r="D35" s="204" t="s">
        <v>2850</v>
      </c>
      <c r="E35" s="318">
        <v>1850</v>
      </c>
      <c r="F35" s="205">
        <v>1760</v>
      </c>
      <c r="G35" s="205">
        <v>1630</v>
      </c>
      <c r="H35" s="205">
        <v>1560</v>
      </c>
      <c r="I35" s="205">
        <v>1520</v>
      </c>
    </row>
    <row r="36" spans="2:9" ht="15.6" thickTop="1" thickBot="1">
      <c r="B36" s="413"/>
      <c r="C36" s="206" t="s">
        <v>2853</v>
      </c>
      <c r="D36" s="206" t="s">
        <v>2850</v>
      </c>
      <c r="E36" s="318">
        <v>1850</v>
      </c>
      <c r="F36" s="207">
        <v>1670</v>
      </c>
      <c r="G36" s="207">
        <v>1430</v>
      </c>
      <c r="H36" s="207">
        <v>1310</v>
      </c>
      <c r="I36" s="207">
        <v>1230</v>
      </c>
    </row>
    <row r="37" spans="2:9" ht="15.6" thickTop="1" thickBot="1">
      <c r="B37" s="414"/>
      <c r="C37" s="204" t="s">
        <v>2854</v>
      </c>
      <c r="D37" s="204" t="s">
        <v>2850</v>
      </c>
      <c r="E37" s="318">
        <v>1850</v>
      </c>
      <c r="F37" s="205">
        <v>1830</v>
      </c>
      <c r="G37" s="205">
        <v>1800</v>
      </c>
      <c r="H37" s="205">
        <v>1780</v>
      </c>
      <c r="I37" s="205">
        <v>1760</v>
      </c>
    </row>
    <row r="38" spans="2:9" ht="15.6" thickBot="1">
      <c r="B38" s="208" t="s">
        <v>2855</v>
      </c>
      <c r="C38" s="206" t="s">
        <v>2856</v>
      </c>
      <c r="D38" s="206" t="s">
        <v>2857</v>
      </c>
      <c r="E38" s="209">
        <v>0.03</v>
      </c>
      <c r="F38" s="209">
        <v>0.03</v>
      </c>
      <c r="G38" s="209">
        <v>0.03</v>
      </c>
      <c r="H38" s="209">
        <v>0.03</v>
      </c>
      <c r="I38" s="209">
        <v>0.03</v>
      </c>
    </row>
    <row r="41" spans="2:9" ht="15" thickBot="1">
      <c r="B41" s="201" t="s">
        <v>2858</v>
      </c>
    </row>
    <row r="42" spans="2:9" ht="15" thickBot="1">
      <c r="B42" s="410"/>
      <c r="C42" s="411"/>
      <c r="D42" s="202" t="s">
        <v>0</v>
      </c>
      <c r="E42" s="203">
        <v>2015</v>
      </c>
      <c r="F42" s="203">
        <v>2020</v>
      </c>
      <c r="G42" s="203">
        <v>2030</v>
      </c>
      <c r="H42" s="203">
        <v>2040</v>
      </c>
      <c r="I42" s="203">
        <v>2050</v>
      </c>
    </row>
    <row r="43" spans="2:9" ht="15.6" thickTop="1" thickBot="1">
      <c r="B43" s="412" t="s">
        <v>2848</v>
      </c>
      <c r="C43" s="204" t="s">
        <v>2849</v>
      </c>
      <c r="D43" s="204" t="s">
        <v>2850</v>
      </c>
      <c r="E43" s="318">
        <v>1350</v>
      </c>
      <c r="F43" s="205">
        <v>1310</v>
      </c>
      <c r="G43" s="205">
        <v>1260</v>
      </c>
      <c r="H43" s="205">
        <v>1220</v>
      </c>
      <c r="I43" s="205">
        <v>1190</v>
      </c>
    </row>
    <row r="44" spans="2:9" ht="15.6" thickTop="1" thickBot="1">
      <c r="B44" s="413"/>
      <c r="C44" s="206" t="s">
        <v>2851</v>
      </c>
      <c r="D44" s="206" t="s">
        <v>2850</v>
      </c>
      <c r="E44" s="318">
        <v>1350</v>
      </c>
      <c r="F44" s="207">
        <v>1290</v>
      </c>
      <c r="G44" s="207">
        <v>1210</v>
      </c>
      <c r="H44" s="207">
        <v>1170</v>
      </c>
      <c r="I44" s="207">
        <v>1130</v>
      </c>
    </row>
    <row r="45" spans="2:9" ht="15.6" thickTop="1" thickBot="1">
      <c r="B45" s="413"/>
      <c r="C45" s="204" t="s">
        <v>2852</v>
      </c>
      <c r="D45" s="204" t="s">
        <v>2850</v>
      </c>
      <c r="E45" s="318">
        <v>1350</v>
      </c>
      <c r="F45" s="205">
        <v>1290</v>
      </c>
      <c r="G45" s="205">
        <v>1190</v>
      </c>
      <c r="H45" s="205">
        <v>1140</v>
      </c>
      <c r="I45" s="205">
        <v>1110</v>
      </c>
    </row>
    <row r="46" spans="2:9" ht="15.6" thickTop="1" thickBot="1">
      <c r="B46" s="413"/>
      <c r="C46" s="206" t="s">
        <v>2853</v>
      </c>
      <c r="D46" s="206" t="s">
        <v>2850</v>
      </c>
      <c r="E46" s="318">
        <v>1350</v>
      </c>
      <c r="F46" s="207">
        <v>1220</v>
      </c>
      <c r="G46" s="207">
        <v>1040</v>
      </c>
      <c r="H46" s="207">
        <v>960</v>
      </c>
      <c r="I46" s="207">
        <v>900</v>
      </c>
    </row>
    <row r="47" spans="2:9" ht="15.6" thickTop="1" thickBot="1">
      <c r="B47" s="414"/>
      <c r="C47" s="204" t="s">
        <v>2854</v>
      </c>
      <c r="D47" s="204" t="s">
        <v>2850</v>
      </c>
      <c r="E47" s="318">
        <v>1350</v>
      </c>
      <c r="F47" s="205">
        <v>1330</v>
      </c>
      <c r="G47" s="205">
        <v>1320</v>
      </c>
      <c r="H47" s="205">
        <v>1300</v>
      </c>
      <c r="I47" s="205">
        <v>1280</v>
      </c>
    </row>
    <row r="48" spans="2:9" ht="15.6" thickBot="1">
      <c r="B48" s="208" t="s">
        <v>2855</v>
      </c>
      <c r="C48" s="206" t="s">
        <v>2856</v>
      </c>
      <c r="D48" s="206" t="s">
        <v>2857</v>
      </c>
      <c r="E48" s="209">
        <v>0.03</v>
      </c>
      <c r="F48" s="209">
        <v>0.03</v>
      </c>
      <c r="G48" s="209">
        <v>0.03</v>
      </c>
      <c r="H48" s="209">
        <v>0.03</v>
      </c>
      <c r="I48" s="209">
        <v>0.03</v>
      </c>
    </row>
    <row r="51" spans="1:9" ht="15" thickBot="1">
      <c r="B51" s="201" t="s">
        <v>2859</v>
      </c>
    </row>
    <row r="52" spans="1:9" ht="15" thickBot="1">
      <c r="B52" s="410"/>
      <c r="C52" s="411"/>
      <c r="D52" s="202" t="s">
        <v>0</v>
      </c>
      <c r="E52" s="203">
        <v>2015</v>
      </c>
      <c r="F52" s="203">
        <v>2020</v>
      </c>
      <c r="G52" s="203">
        <v>2030</v>
      </c>
      <c r="H52" s="203">
        <v>2040</v>
      </c>
      <c r="I52" s="203">
        <v>2050</v>
      </c>
    </row>
    <row r="53" spans="1:9" ht="15.6" thickTop="1" thickBot="1">
      <c r="B53" s="412" t="s">
        <v>2848</v>
      </c>
      <c r="C53" s="204" t="s">
        <v>2849</v>
      </c>
      <c r="D53" s="204" t="s">
        <v>2850</v>
      </c>
      <c r="E53" s="318">
        <v>1090</v>
      </c>
      <c r="F53" s="205">
        <v>1060</v>
      </c>
      <c r="G53" s="205">
        <v>1020</v>
      </c>
      <c r="H53" s="205">
        <v>980</v>
      </c>
      <c r="I53" s="205">
        <v>960</v>
      </c>
    </row>
    <row r="54" spans="1:9" ht="15.6" thickTop="1" thickBot="1">
      <c r="B54" s="413"/>
      <c r="C54" s="206" t="s">
        <v>2851</v>
      </c>
      <c r="D54" s="206" t="s">
        <v>2850</v>
      </c>
      <c r="E54" s="318">
        <v>1090</v>
      </c>
      <c r="F54" s="207">
        <v>1040</v>
      </c>
      <c r="G54" s="207">
        <v>980</v>
      </c>
      <c r="H54" s="207">
        <v>940</v>
      </c>
      <c r="I54" s="207">
        <v>920</v>
      </c>
    </row>
    <row r="55" spans="1:9" ht="15.6" thickTop="1" thickBot="1">
      <c r="B55" s="413"/>
      <c r="C55" s="204" t="s">
        <v>2852</v>
      </c>
      <c r="D55" s="204" t="s">
        <v>2850</v>
      </c>
      <c r="E55" s="318">
        <v>1090</v>
      </c>
      <c r="F55" s="205">
        <v>1040</v>
      </c>
      <c r="G55" s="205">
        <v>960</v>
      </c>
      <c r="H55" s="205">
        <v>920</v>
      </c>
      <c r="I55" s="205">
        <v>890</v>
      </c>
    </row>
    <row r="56" spans="1:9" ht="15.6" thickTop="1" thickBot="1">
      <c r="B56" s="413"/>
      <c r="C56" s="206" t="s">
        <v>2853</v>
      </c>
      <c r="D56" s="206" t="s">
        <v>2850</v>
      </c>
      <c r="E56" s="318">
        <v>1090</v>
      </c>
      <c r="F56" s="207">
        <v>990</v>
      </c>
      <c r="G56" s="207">
        <v>840</v>
      </c>
      <c r="H56" s="207">
        <v>770</v>
      </c>
      <c r="I56" s="207">
        <v>730</v>
      </c>
    </row>
    <row r="57" spans="1:9" ht="15.6" thickTop="1" thickBot="1">
      <c r="B57" s="414"/>
      <c r="C57" s="204" t="s">
        <v>2854</v>
      </c>
      <c r="D57" s="204" t="s">
        <v>2850</v>
      </c>
      <c r="E57" s="318">
        <v>1090</v>
      </c>
      <c r="F57" s="205">
        <v>1080</v>
      </c>
      <c r="G57" s="205">
        <v>1060</v>
      </c>
      <c r="H57" s="205">
        <v>1050</v>
      </c>
      <c r="I57" s="205">
        <v>1040</v>
      </c>
    </row>
    <row r="58" spans="1:9" ht="15.6" thickBot="1">
      <c r="B58" s="208" t="s">
        <v>2855</v>
      </c>
      <c r="C58" s="206" t="s">
        <v>2856</v>
      </c>
      <c r="D58" s="206" t="s">
        <v>2857</v>
      </c>
      <c r="E58" s="209">
        <v>0.03</v>
      </c>
      <c r="F58" s="209">
        <v>0.03</v>
      </c>
      <c r="G58" s="209">
        <v>0.03</v>
      </c>
      <c r="H58" s="209">
        <v>0.03</v>
      </c>
      <c r="I58" s="209">
        <v>0.03</v>
      </c>
    </row>
    <row r="60" spans="1:9" ht="15" thickBot="1">
      <c r="B60" s="201" t="s">
        <v>2908</v>
      </c>
    </row>
    <row r="61" spans="1:9" ht="15" thickBot="1">
      <c r="B61" s="410"/>
      <c r="C61" s="411"/>
      <c r="D61" s="202" t="s">
        <v>0</v>
      </c>
      <c r="E61" s="203">
        <v>2015</v>
      </c>
      <c r="F61" s="203">
        <v>2020</v>
      </c>
      <c r="G61" s="203">
        <v>2030</v>
      </c>
      <c r="H61" s="203">
        <v>2040</v>
      </c>
      <c r="I61" s="203">
        <v>2050</v>
      </c>
    </row>
    <row r="62" spans="1:9" ht="15.6" thickTop="1" thickBot="1">
      <c r="B62" s="412" t="s">
        <v>2848</v>
      </c>
      <c r="C62" s="204" t="s">
        <v>2849</v>
      </c>
      <c r="D62" s="204" t="s">
        <v>2850</v>
      </c>
      <c r="E62" s="318">
        <v>3500</v>
      </c>
      <c r="F62" s="205">
        <v>2990</v>
      </c>
      <c r="G62" s="205">
        <v>2850</v>
      </c>
      <c r="H62" s="205">
        <v>2750</v>
      </c>
      <c r="I62" s="205">
        <v>2640</v>
      </c>
    </row>
    <row r="63" spans="1:9" ht="15" thickBot="1">
      <c r="A63" s="186" t="s">
        <v>2922</v>
      </c>
      <c r="B63" s="413"/>
      <c r="C63" s="206" t="s">
        <v>2851</v>
      </c>
      <c r="D63" s="206" t="s">
        <v>2850</v>
      </c>
      <c r="E63" s="319">
        <v>3500</v>
      </c>
      <c r="F63" s="207">
        <v>2870</v>
      </c>
      <c r="G63" s="207">
        <v>2570</v>
      </c>
      <c r="H63" s="207">
        <v>2430</v>
      </c>
      <c r="I63" s="207">
        <v>2330</v>
      </c>
    </row>
    <row r="64" spans="1:9" ht="15" thickBot="1">
      <c r="B64" s="413"/>
      <c r="C64" s="204" t="s">
        <v>2852</v>
      </c>
      <c r="D64" s="204" t="s">
        <v>2850</v>
      </c>
      <c r="E64" s="319">
        <v>3500</v>
      </c>
      <c r="F64" s="205">
        <v>2890</v>
      </c>
      <c r="G64" s="205">
        <v>2310</v>
      </c>
      <c r="H64" s="205">
        <v>2150</v>
      </c>
      <c r="I64" s="205">
        <v>2100</v>
      </c>
    </row>
    <row r="65" spans="2:9" ht="15" thickBot="1">
      <c r="B65" s="413"/>
      <c r="C65" s="206" t="s">
        <v>2853</v>
      </c>
      <c r="D65" s="206" t="s">
        <v>2850</v>
      </c>
      <c r="E65" s="319">
        <v>3500</v>
      </c>
      <c r="F65" s="207">
        <v>2390</v>
      </c>
      <c r="G65" s="207">
        <v>1550</v>
      </c>
      <c r="H65" s="207">
        <v>1350</v>
      </c>
      <c r="I65" s="207">
        <v>1280</v>
      </c>
    </row>
    <row r="66" spans="2:9" ht="15" thickBot="1">
      <c r="B66" s="414"/>
      <c r="C66" s="204" t="s">
        <v>2854</v>
      </c>
      <c r="D66" s="204" t="s">
        <v>2850</v>
      </c>
      <c r="E66" s="320">
        <v>3500</v>
      </c>
      <c r="F66" s="205">
        <v>3260</v>
      </c>
      <c r="G66" s="205">
        <v>3180</v>
      </c>
      <c r="H66" s="205">
        <v>3140</v>
      </c>
      <c r="I66" s="205">
        <v>3090</v>
      </c>
    </row>
    <row r="67" spans="2:9" ht="15.6" thickBot="1">
      <c r="B67" s="208" t="s">
        <v>2855</v>
      </c>
      <c r="C67" s="206" t="s">
        <v>2856</v>
      </c>
      <c r="D67" s="206" t="s">
        <v>2857</v>
      </c>
      <c r="E67" s="209">
        <v>0.02</v>
      </c>
      <c r="F67" s="209">
        <v>0.02</v>
      </c>
      <c r="G67" s="209">
        <v>0.02</v>
      </c>
      <c r="H67" s="209">
        <v>0.02</v>
      </c>
      <c r="I67" s="209">
        <v>0.02</v>
      </c>
    </row>
    <row r="70" spans="2:9" ht="15" thickBot="1">
      <c r="B70" s="201" t="s">
        <v>2909</v>
      </c>
    </row>
    <row r="71" spans="2:9" ht="15" thickBot="1">
      <c r="B71" s="410"/>
      <c r="C71" s="411"/>
      <c r="D71" s="202" t="s">
        <v>0</v>
      </c>
      <c r="E71" s="203">
        <v>2015</v>
      </c>
      <c r="F71" s="203">
        <v>2020</v>
      </c>
      <c r="G71" s="203">
        <v>2030</v>
      </c>
      <c r="H71" s="203">
        <v>2040</v>
      </c>
      <c r="I71" s="203">
        <v>2050</v>
      </c>
    </row>
    <row r="72" spans="2:9" ht="15.6" thickTop="1" thickBot="1">
      <c r="B72" s="412" t="s">
        <v>2848</v>
      </c>
      <c r="C72" s="204" t="s">
        <v>2849</v>
      </c>
      <c r="D72" s="204" t="s">
        <v>2850</v>
      </c>
      <c r="E72" s="318">
        <v>3600</v>
      </c>
      <c r="F72" s="205">
        <v>3070</v>
      </c>
      <c r="G72" s="205">
        <v>2940</v>
      </c>
      <c r="H72" s="205">
        <v>2830</v>
      </c>
      <c r="I72" s="205">
        <v>2710</v>
      </c>
    </row>
    <row r="73" spans="2:9" ht="15.6" thickTop="1" thickBot="1">
      <c r="B73" s="413"/>
      <c r="C73" s="206" t="s">
        <v>2851</v>
      </c>
      <c r="D73" s="206" t="s">
        <v>2850</v>
      </c>
      <c r="E73" s="318">
        <v>3600</v>
      </c>
      <c r="F73" s="207">
        <v>2950</v>
      </c>
      <c r="G73" s="207">
        <v>2650</v>
      </c>
      <c r="H73" s="207">
        <v>2490</v>
      </c>
      <c r="I73" s="207">
        <v>2390</v>
      </c>
    </row>
    <row r="74" spans="2:9" ht="15.6" thickTop="1" thickBot="1">
      <c r="B74" s="413"/>
      <c r="C74" s="204" t="s">
        <v>2852</v>
      </c>
      <c r="D74" s="204" t="s">
        <v>2850</v>
      </c>
      <c r="E74" s="318">
        <v>3600</v>
      </c>
      <c r="F74" s="205">
        <v>2970</v>
      </c>
      <c r="G74" s="205">
        <v>2370</v>
      </c>
      <c r="H74" s="205">
        <v>2220</v>
      </c>
      <c r="I74" s="205">
        <v>2160</v>
      </c>
    </row>
    <row r="75" spans="2:9" ht="15.6" thickTop="1" thickBot="1">
      <c r="B75" s="413"/>
      <c r="C75" s="206" t="s">
        <v>2853</v>
      </c>
      <c r="D75" s="206" t="s">
        <v>2850</v>
      </c>
      <c r="E75" s="318">
        <v>3600</v>
      </c>
      <c r="F75" s="207">
        <v>2460</v>
      </c>
      <c r="G75" s="207">
        <v>1600</v>
      </c>
      <c r="H75" s="207">
        <v>1390</v>
      </c>
      <c r="I75" s="207">
        <v>1320</v>
      </c>
    </row>
    <row r="76" spans="2:9" ht="15.6" thickTop="1" thickBot="1">
      <c r="B76" s="414"/>
      <c r="C76" s="204" t="s">
        <v>2854</v>
      </c>
      <c r="D76" s="204" t="s">
        <v>2850</v>
      </c>
      <c r="E76" s="318">
        <v>3600</v>
      </c>
      <c r="F76" s="205">
        <v>3360</v>
      </c>
      <c r="G76" s="205">
        <v>3280</v>
      </c>
      <c r="H76" s="205">
        <v>3230</v>
      </c>
      <c r="I76" s="205">
        <v>3170</v>
      </c>
    </row>
    <row r="77" spans="2:9" ht="15.6" thickBot="1">
      <c r="B77" s="208" t="s">
        <v>2855</v>
      </c>
      <c r="C77" s="206" t="s">
        <v>2856</v>
      </c>
      <c r="D77" s="206" t="s">
        <v>2857</v>
      </c>
      <c r="E77" s="209">
        <v>0.02</v>
      </c>
      <c r="F77" s="209">
        <v>0.02</v>
      </c>
      <c r="G77" s="209">
        <v>0.02</v>
      </c>
      <c r="H77" s="209">
        <v>0.02</v>
      </c>
      <c r="I77" s="209">
        <v>0.02</v>
      </c>
    </row>
    <row r="80" spans="2:9" ht="15" thickBot="1">
      <c r="B80" s="201" t="s">
        <v>2910</v>
      </c>
    </row>
    <row r="81" spans="2:13" ht="15" thickBot="1">
      <c r="B81" s="410"/>
      <c r="C81" s="411"/>
      <c r="D81" s="202" t="s">
        <v>0</v>
      </c>
      <c r="E81" s="203">
        <v>2015</v>
      </c>
      <c r="F81" s="203">
        <v>2020</v>
      </c>
      <c r="G81" s="203">
        <v>2030</v>
      </c>
      <c r="H81" s="203">
        <v>2040</v>
      </c>
      <c r="I81" s="203">
        <v>2050</v>
      </c>
    </row>
    <row r="82" spans="2:13" ht="15.6" thickTop="1" thickBot="1">
      <c r="B82" s="412" t="s">
        <v>2848</v>
      </c>
      <c r="C82" s="204" t="s">
        <v>2849</v>
      </c>
      <c r="D82" s="204" t="s">
        <v>2850</v>
      </c>
      <c r="E82" s="318">
        <v>5500</v>
      </c>
      <c r="F82" s="205">
        <v>4690</v>
      </c>
      <c r="G82" s="205">
        <v>4490</v>
      </c>
      <c r="H82" s="205">
        <v>4330</v>
      </c>
      <c r="I82" s="205">
        <v>4140</v>
      </c>
    </row>
    <row r="83" spans="2:13" ht="15.6" thickTop="1" thickBot="1">
      <c r="B83" s="413"/>
      <c r="C83" s="206" t="s">
        <v>2851</v>
      </c>
      <c r="D83" s="206" t="s">
        <v>2850</v>
      </c>
      <c r="E83" s="318">
        <v>5500</v>
      </c>
      <c r="F83" s="207">
        <v>4510</v>
      </c>
      <c r="G83" s="207">
        <v>4040</v>
      </c>
      <c r="H83" s="207">
        <v>3810</v>
      </c>
      <c r="I83" s="207">
        <v>3660</v>
      </c>
    </row>
    <row r="84" spans="2:13" ht="15.6" thickTop="1" thickBot="1">
      <c r="B84" s="413"/>
      <c r="C84" s="204" t="s">
        <v>2852</v>
      </c>
      <c r="D84" s="204" t="s">
        <v>2850</v>
      </c>
      <c r="E84" s="318">
        <v>5500</v>
      </c>
      <c r="F84" s="205">
        <v>4540</v>
      </c>
      <c r="G84" s="205">
        <v>3620</v>
      </c>
      <c r="H84" s="205">
        <v>3390</v>
      </c>
      <c r="I84" s="205">
        <v>3300</v>
      </c>
    </row>
    <row r="85" spans="2:13" ht="15.6" thickTop="1" thickBot="1">
      <c r="B85" s="413"/>
      <c r="C85" s="206" t="s">
        <v>2853</v>
      </c>
      <c r="D85" s="206" t="s">
        <v>2850</v>
      </c>
      <c r="E85" s="318">
        <v>5500</v>
      </c>
      <c r="F85" s="207">
        <v>3760</v>
      </c>
      <c r="G85" s="207">
        <v>2440</v>
      </c>
      <c r="H85" s="207">
        <v>2120</v>
      </c>
      <c r="I85" s="207">
        <v>2010</v>
      </c>
    </row>
    <row r="86" spans="2:13" ht="15.6" thickTop="1" thickBot="1">
      <c r="B86" s="414"/>
      <c r="C86" s="204" t="s">
        <v>2854</v>
      </c>
      <c r="D86" s="204" t="s">
        <v>2850</v>
      </c>
      <c r="E86" s="318">
        <v>5500</v>
      </c>
      <c r="F86" s="205">
        <v>5130</v>
      </c>
      <c r="G86" s="205">
        <v>5000</v>
      </c>
      <c r="H86" s="205">
        <v>4930</v>
      </c>
      <c r="I86" s="205">
        <v>4850</v>
      </c>
    </row>
    <row r="87" spans="2:13" ht="15.6" thickBot="1">
      <c r="B87" s="208" t="s">
        <v>2855</v>
      </c>
      <c r="C87" s="206" t="s">
        <v>2856</v>
      </c>
      <c r="D87" s="206" t="s">
        <v>2857</v>
      </c>
      <c r="E87" s="209">
        <v>0.02</v>
      </c>
      <c r="F87" s="209">
        <v>0.02</v>
      </c>
      <c r="G87" s="209">
        <v>0.02</v>
      </c>
      <c r="H87" s="209">
        <v>0.02</v>
      </c>
      <c r="I87" s="209">
        <v>0.02</v>
      </c>
    </row>
    <row r="89" spans="2:13" ht="15" thickBot="1">
      <c r="B89" s="201" t="s">
        <v>2911</v>
      </c>
      <c r="M89"/>
    </row>
    <row r="90" spans="2:13" ht="15" thickBot="1">
      <c r="B90" s="395"/>
      <c r="C90" s="396"/>
      <c r="D90" s="210" t="s">
        <v>0</v>
      </c>
      <c r="E90" s="219">
        <v>2015</v>
      </c>
      <c r="F90" s="211">
        <v>2020</v>
      </c>
      <c r="G90" s="211">
        <v>2025</v>
      </c>
      <c r="H90" s="211">
        <v>2030</v>
      </c>
      <c r="I90" s="211">
        <v>2035</v>
      </c>
      <c r="J90" s="211">
        <v>2040</v>
      </c>
      <c r="K90" s="211">
        <v>2045</v>
      </c>
      <c r="L90" s="211">
        <v>2050</v>
      </c>
      <c r="M90"/>
    </row>
    <row r="91" spans="2:13" ht="15.6" thickTop="1" thickBot="1">
      <c r="B91" s="390" t="s">
        <v>2902</v>
      </c>
      <c r="C91" s="220" t="s">
        <v>2849</v>
      </c>
      <c r="D91" s="220" t="s">
        <v>2</v>
      </c>
      <c r="E91" s="292">
        <v>220</v>
      </c>
      <c r="F91" s="292">
        <v>424.27247422740209</v>
      </c>
      <c r="G91" s="292">
        <v>533.59458604179963</v>
      </c>
      <c r="H91" s="292">
        <v>642.91669785619729</v>
      </c>
      <c r="I91" s="292">
        <v>833.73054213910052</v>
      </c>
      <c r="J91" s="292">
        <v>1024.5443864220038</v>
      </c>
      <c r="K91" s="292">
        <v>1244.4582838637666</v>
      </c>
      <c r="L91" s="292">
        <v>1464.3721813055295</v>
      </c>
      <c r="M91"/>
    </row>
    <row r="92" spans="2:13" ht="15" thickBot="1">
      <c r="B92" s="391"/>
      <c r="C92" s="222" t="s">
        <v>2851</v>
      </c>
      <c r="D92" s="222" t="s">
        <v>2</v>
      </c>
      <c r="E92" s="293">
        <v>220</v>
      </c>
      <c r="F92" s="293">
        <v>491.63636363636363</v>
      </c>
      <c r="G92" s="293">
        <v>826.81818181818176</v>
      </c>
      <c r="H92" s="293">
        <v>1162</v>
      </c>
      <c r="I92" s="293">
        <v>1851</v>
      </c>
      <c r="J92" s="293">
        <v>2540</v>
      </c>
      <c r="K92" s="293">
        <v>3482</v>
      </c>
      <c r="L92" s="293">
        <v>4424</v>
      </c>
      <c r="M92"/>
    </row>
    <row r="93" spans="2:13" ht="15" thickBot="1">
      <c r="B93" s="392"/>
      <c r="C93" s="220" t="s">
        <v>2852</v>
      </c>
      <c r="D93" s="220" t="s">
        <v>2</v>
      </c>
      <c r="E93" s="292">
        <v>220</v>
      </c>
      <c r="F93" s="292">
        <v>732.07456591498942</v>
      </c>
      <c r="G93" s="292">
        <v>1785.321819256143</v>
      </c>
      <c r="H93" s="292">
        <v>2838.5690725972968</v>
      </c>
      <c r="I93" s="292">
        <v>3913.0395866832614</v>
      </c>
      <c r="J93" s="292">
        <v>4987.5101007692256</v>
      </c>
      <c r="K93" s="292">
        <v>5866.1955602156177</v>
      </c>
      <c r="L93" s="292">
        <v>6744.8810196620088</v>
      </c>
      <c r="M93"/>
    </row>
    <row r="94" spans="2:13" ht="15" thickBot="1">
      <c r="B94" s="421" t="s">
        <v>2890</v>
      </c>
      <c r="C94" s="222" t="s">
        <v>2849</v>
      </c>
      <c r="D94" s="222" t="s">
        <v>2891</v>
      </c>
      <c r="E94" s="293">
        <v>36.245940000000004</v>
      </c>
      <c r="F94" s="293">
        <v>40.827894845480408</v>
      </c>
      <c r="G94" s="293">
        <v>23.43515905924869</v>
      </c>
      <c r="H94" s="293">
        <v>21.196685666510348</v>
      </c>
      <c r="I94" s="293">
        <v>25.577992100646632</v>
      </c>
      <c r="J94" s="293">
        <v>93.871145612514667</v>
      </c>
      <c r="K94" s="293">
        <v>91.576352500844422</v>
      </c>
      <c r="L94" s="293">
        <v>60.652260380589816</v>
      </c>
      <c r="M94"/>
    </row>
    <row r="95" spans="2:13" ht="15" thickBot="1">
      <c r="B95" s="391"/>
      <c r="C95" s="220" t="s">
        <v>2851</v>
      </c>
      <c r="D95" s="220" t="s">
        <v>2891</v>
      </c>
      <c r="E95" s="292">
        <v>36.245940000000004</v>
      </c>
      <c r="F95" s="292">
        <v>54.300672727272719</v>
      </c>
      <c r="G95" s="292">
        <v>52.434247272727269</v>
      </c>
      <c r="H95" s="292">
        <v>82.541480000000007</v>
      </c>
      <c r="I95" s="292">
        <v>128.67766</v>
      </c>
      <c r="J95" s="292">
        <v>190.04593999999997</v>
      </c>
      <c r="K95" s="292">
        <v>242.50067272727273</v>
      </c>
      <c r="L95" s="292">
        <v>241.03424727272721</v>
      </c>
      <c r="M95"/>
    </row>
    <row r="96" spans="2:13" ht="15" thickBot="1">
      <c r="B96" s="392"/>
      <c r="C96" s="222" t="s">
        <v>2852</v>
      </c>
      <c r="D96" s="222" t="s">
        <v>2891</v>
      </c>
      <c r="E96" s="293">
        <v>36.245940000000004</v>
      </c>
      <c r="F96" s="293">
        <v>102.38831318299788</v>
      </c>
      <c r="G96" s="293">
        <v>174.4386363111916</v>
      </c>
      <c r="H96" s="293">
        <v>247.76326502526985</v>
      </c>
      <c r="I96" s="293">
        <v>232.6818095473478</v>
      </c>
      <c r="J96" s="293">
        <v>240.22999608703793</v>
      </c>
      <c r="K96" s="293">
        <v>283.37477419456809</v>
      </c>
      <c r="L96" s="293">
        <v>344.92635907817805</v>
      </c>
      <c r="M96"/>
    </row>
    <row r="97" spans="1:13" ht="15" thickBot="1">
      <c r="B97" s="407" t="s">
        <v>2892</v>
      </c>
      <c r="C97" s="220" t="s">
        <v>2893</v>
      </c>
      <c r="D97" s="220" t="s">
        <v>2894</v>
      </c>
      <c r="E97" s="294">
        <v>0.2</v>
      </c>
      <c r="F97" s="294">
        <v>0.2</v>
      </c>
      <c r="G97" s="294">
        <v>0.2</v>
      </c>
      <c r="H97" s="294">
        <v>0.2</v>
      </c>
      <c r="I97" s="294">
        <v>0.2</v>
      </c>
      <c r="J97" s="294">
        <v>0.2</v>
      </c>
      <c r="K97" s="294">
        <v>0.2</v>
      </c>
      <c r="L97" s="294">
        <v>0.2</v>
      </c>
      <c r="M97"/>
    </row>
    <row r="98" spans="1:13" ht="15" thickBot="1">
      <c r="B98" s="408"/>
      <c r="C98" s="222" t="s">
        <v>2895</v>
      </c>
      <c r="D98" s="222" t="s">
        <v>2894</v>
      </c>
      <c r="E98" s="225">
        <v>0.23</v>
      </c>
      <c r="F98" s="225">
        <v>0.23</v>
      </c>
      <c r="G98" s="225">
        <v>0.23</v>
      </c>
      <c r="H98" s="225">
        <v>0.23</v>
      </c>
      <c r="I98" s="225">
        <v>0.23</v>
      </c>
      <c r="J98" s="225">
        <v>0.23</v>
      </c>
      <c r="K98" s="225">
        <v>0.23</v>
      </c>
      <c r="L98" s="225">
        <v>0.23</v>
      </c>
      <c r="M98"/>
    </row>
    <row r="99" spans="1:13" ht="15" thickBot="1">
      <c r="B99" s="409"/>
      <c r="C99" s="220" t="s">
        <v>2896</v>
      </c>
      <c r="D99" s="220" t="s">
        <v>2894</v>
      </c>
      <c r="E99" s="294">
        <v>0.1</v>
      </c>
      <c r="F99" s="294">
        <v>0.1</v>
      </c>
      <c r="G99" s="294">
        <v>0.1</v>
      </c>
      <c r="H99" s="294">
        <v>0.1</v>
      </c>
      <c r="I99" s="294">
        <v>0.1</v>
      </c>
      <c r="J99" s="294">
        <v>0.1</v>
      </c>
      <c r="K99" s="294">
        <v>0.1</v>
      </c>
      <c r="L99" s="294">
        <v>0.1</v>
      </c>
      <c r="M99"/>
    </row>
    <row r="100" spans="1:13" ht="15" thickBot="1">
      <c r="B100" s="216" t="s">
        <v>2897</v>
      </c>
      <c r="C100" s="222" t="s">
        <v>2912</v>
      </c>
      <c r="D100" s="222" t="s">
        <v>2898</v>
      </c>
      <c r="E100" s="223">
        <v>25</v>
      </c>
      <c r="F100" s="223">
        <v>25</v>
      </c>
      <c r="G100" s="223">
        <v>25</v>
      </c>
      <c r="H100" s="223">
        <v>25</v>
      </c>
      <c r="I100" s="223">
        <v>25</v>
      </c>
      <c r="J100" s="223">
        <v>25</v>
      </c>
      <c r="K100" s="223">
        <v>25</v>
      </c>
      <c r="L100" s="223">
        <v>25</v>
      </c>
      <c r="M100"/>
    </row>
    <row r="101" spans="1:13">
      <c r="M101"/>
    </row>
    <row r="102" spans="1:13" ht="15" thickBot="1">
      <c r="B102" s="201" t="s">
        <v>2860</v>
      </c>
      <c r="M102"/>
    </row>
    <row r="103" spans="1:13" ht="15" thickBot="1">
      <c r="B103" s="388"/>
      <c r="C103" s="389"/>
      <c r="D103" s="210" t="s">
        <v>0</v>
      </c>
      <c r="E103" s="219">
        <v>2015</v>
      </c>
      <c r="F103" s="211">
        <v>2020</v>
      </c>
      <c r="G103" s="211">
        <v>2030</v>
      </c>
      <c r="H103" s="211">
        <v>2040</v>
      </c>
      <c r="I103" s="211">
        <v>2050</v>
      </c>
      <c r="M103"/>
    </row>
    <row r="104" spans="1:13" ht="15.6" thickTop="1" thickBot="1">
      <c r="B104" s="390" t="s">
        <v>2848</v>
      </c>
      <c r="C104" s="212" t="s">
        <v>2849</v>
      </c>
      <c r="D104" s="212" t="s">
        <v>2850</v>
      </c>
      <c r="E104" s="323">
        <v>1120</v>
      </c>
      <c r="F104" s="213">
        <v>910</v>
      </c>
      <c r="G104" s="213">
        <v>790</v>
      </c>
      <c r="H104" s="213">
        <v>640</v>
      </c>
      <c r="I104" s="213">
        <v>550</v>
      </c>
      <c r="M104"/>
    </row>
    <row r="105" spans="1:13" ht="15.6" thickTop="1" thickBot="1">
      <c r="A105" s="186" t="s">
        <v>2776</v>
      </c>
      <c r="B105" s="391"/>
      <c r="C105" s="214" t="s">
        <v>2851</v>
      </c>
      <c r="D105" s="214" t="s">
        <v>2850</v>
      </c>
      <c r="E105" s="323">
        <v>1120</v>
      </c>
      <c r="F105" s="215">
        <v>860</v>
      </c>
      <c r="G105" s="215">
        <v>650</v>
      </c>
      <c r="H105" s="215">
        <v>500</v>
      </c>
      <c r="I105" s="215">
        <v>410</v>
      </c>
      <c r="M105"/>
    </row>
    <row r="106" spans="1:13" ht="15.6" thickTop="1" thickBot="1">
      <c r="B106" s="391"/>
      <c r="C106" s="212" t="s">
        <v>2852</v>
      </c>
      <c r="D106" s="212" t="s">
        <v>2850</v>
      </c>
      <c r="E106" s="323">
        <v>1120</v>
      </c>
      <c r="F106" s="213">
        <v>760</v>
      </c>
      <c r="G106" s="213">
        <v>490</v>
      </c>
      <c r="H106" s="213">
        <v>400</v>
      </c>
      <c r="I106" s="213">
        <v>350</v>
      </c>
      <c r="M106"/>
    </row>
    <row r="107" spans="1:13" ht="15.6" thickTop="1" thickBot="1">
      <c r="B107" s="391"/>
      <c r="C107" s="214" t="s">
        <v>2853</v>
      </c>
      <c r="D107" s="214" t="s">
        <v>2850</v>
      </c>
      <c r="E107" s="323">
        <v>1120</v>
      </c>
      <c r="F107" s="215">
        <v>710</v>
      </c>
      <c r="G107" s="215">
        <v>430</v>
      </c>
      <c r="H107" s="215">
        <v>340</v>
      </c>
      <c r="I107" s="215">
        <v>280</v>
      </c>
      <c r="M107"/>
    </row>
    <row r="108" spans="1:13" ht="15.6" thickTop="1" thickBot="1">
      <c r="B108" s="392"/>
      <c r="C108" s="212" t="s">
        <v>2854</v>
      </c>
      <c r="D108" s="212" t="s">
        <v>2850</v>
      </c>
      <c r="E108" s="323">
        <v>1120</v>
      </c>
      <c r="F108" s="213">
        <v>1010</v>
      </c>
      <c r="G108" s="213">
        <v>950</v>
      </c>
      <c r="H108" s="213">
        <v>860</v>
      </c>
      <c r="I108" s="213">
        <v>800</v>
      </c>
      <c r="M108"/>
    </row>
    <row r="109" spans="1:13" ht="15.6" thickBot="1">
      <c r="B109" s="216" t="s">
        <v>2855</v>
      </c>
      <c r="C109" s="214" t="s">
        <v>2856</v>
      </c>
      <c r="D109" s="217" t="s">
        <v>2861</v>
      </c>
      <c r="E109" s="218">
        <v>2.3E-2</v>
      </c>
      <c r="F109" s="218">
        <v>2.3E-2</v>
      </c>
      <c r="G109" s="218">
        <v>2.3E-2</v>
      </c>
      <c r="H109" s="218">
        <v>2.3E-2</v>
      </c>
      <c r="I109" s="218">
        <v>2.3E-2</v>
      </c>
      <c r="M109"/>
    </row>
    <row r="110" spans="1:13">
      <c r="M110"/>
    </row>
    <row r="111" spans="1:13">
      <c r="M111"/>
    </row>
    <row r="112" spans="1:13" ht="15" thickBot="1">
      <c r="B112" s="201" t="s">
        <v>2862</v>
      </c>
      <c r="M112"/>
    </row>
    <row r="113" spans="1:13" ht="15" thickBot="1">
      <c r="B113" s="388"/>
      <c r="C113" s="389"/>
      <c r="D113" s="210" t="s">
        <v>0</v>
      </c>
      <c r="E113" s="219">
        <v>2015</v>
      </c>
      <c r="F113" s="211">
        <v>2020</v>
      </c>
      <c r="G113" s="211">
        <v>2030</v>
      </c>
      <c r="H113" s="211">
        <v>2040</v>
      </c>
      <c r="I113" s="211">
        <v>2050</v>
      </c>
      <c r="M113"/>
    </row>
    <row r="114" spans="1:13" ht="15.6" thickTop="1" thickBot="1">
      <c r="B114" s="390" t="s">
        <v>2848</v>
      </c>
      <c r="C114" s="212" t="s">
        <v>2849</v>
      </c>
      <c r="D114" s="212" t="s">
        <v>2850</v>
      </c>
      <c r="E114" s="323">
        <v>1020</v>
      </c>
      <c r="F114" s="213">
        <v>830</v>
      </c>
      <c r="G114" s="213">
        <v>720</v>
      </c>
      <c r="H114" s="213">
        <v>580</v>
      </c>
      <c r="I114" s="213">
        <v>500</v>
      </c>
      <c r="M114"/>
    </row>
    <row r="115" spans="1:13" ht="15.6" thickTop="1" thickBot="1">
      <c r="A115" s="186" t="s">
        <v>2924</v>
      </c>
      <c r="B115" s="391"/>
      <c r="C115" s="214" t="s">
        <v>2851</v>
      </c>
      <c r="D115" s="214" t="s">
        <v>2850</v>
      </c>
      <c r="E115" s="323">
        <v>1020</v>
      </c>
      <c r="F115" s="215">
        <v>790</v>
      </c>
      <c r="G115" s="215">
        <v>600</v>
      </c>
      <c r="H115" s="215">
        <v>450</v>
      </c>
      <c r="I115" s="215">
        <v>370</v>
      </c>
      <c r="M115"/>
    </row>
    <row r="116" spans="1:13" ht="15.6" thickTop="1" thickBot="1">
      <c r="B116" s="391"/>
      <c r="C116" s="212" t="s">
        <v>2852</v>
      </c>
      <c r="D116" s="212" t="s">
        <v>2850</v>
      </c>
      <c r="E116" s="323">
        <v>1020</v>
      </c>
      <c r="F116" s="213">
        <v>690</v>
      </c>
      <c r="G116" s="213">
        <v>450</v>
      </c>
      <c r="H116" s="213">
        <v>370</v>
      </c>
      <c r="I116" s="213">
        <v>320</v>
      </c>
      <c r="M116"/>
    </row>
    <row r="117" spans="1:13" ht="15.6" thickTop="1" thickBot="1">
      <c r="B117" s="391"/>
      <c r="C117" s="214" t="s">
        <v>2853</v>
      </c>
      <c r="D117" s="214" t="s">
        <v>2850</v>
      </c>
      <c r="E117" s="323">
        <v>1020</v>
      </c>
      <c r="F117" s="215">
        <v>650</v>
      </c>
      <c r="G117" s="215">
        <v>390</v>
      </c>
      <c r="H117" s="215">
        <v>310</v>
      </c>
      <c r="I117" s="215">
        <v>260</v>
      </c>
      <c r="M117"/>
    </row>
    <row r="118" spans="1:13" ht="15.6" thickTop="1" thickBot="1">
      <c r="B118" s="392"/>
      <c r="C118" s="212" t="s">
        <v>2854</v>
      </c>
      <c r="D118" s="212" t="s">
        <v>2850</v>
      </c>
      <c r="E118" s="323">
        <v>1020</v>
      </c>
      <c r="F118" s="213">
        <v>920</v>
      </c>
      <c r="G118" s="213">
        <v>870</v>
      </c>
      <c r="H118" s="213">
        <v>780</v>
      </c>
      <c r="I118" s="213">
        <v>730</v>
      </c>
      <c r="M118"/>
    </row>
    <row r="119" spans="1:13" ht="15.6" thickBot="1">
      <c r="B119" s="216" t="s">
        <v>2855</v>
      </c>
      <c r="C119" s="214" t="s">
        <v>2856</v>
      </c>
      <c r="D119" s="217" t="s">
        <v>2861</v>
      </c>
      <c r="E119" s="218">
        <v>1.7000000000000001E-2</v>
      </c>
      <c r="F119" s="218">
        <v>1.7000000000000001E-2</v>
      </c>
      <c r="G119" s="218">
        <v>1.7000000000000001E-2</v>
      </c>
      <c r="H119" s="218">
        <v>1.7000000000000001E-2</v>
      </c>
      <c r="I119" s="218">
        <v>1.7000000000000001E-2</v>
      </c>
      <c r="M119"/>
    </row>
    <row r="120" spans="1:13">
      <c r="M120"/>
    </row>
    <row r="121" spans="1:13">
      <c r="M121"/>
    </row>
    <row r="122" spans="1:13" ht="15" thickBot="1">
      <c r="B122" s="201" t="s">
        <v>2863</v>
      </c>
      <c r="M122"/>
    </row>
    <row r="123" spans="1:13" ht="15" thickBot="1">
      <c r="B123" s="393"/>
      <c r="C123" s="394"/>
      <c r="D123" s="210" t="s">
        <v>0</v>
      </c>
      <c r="E123" s="219">
        <v>2015</v>
      </c>
      <c r="F123" s="211">
        <v>2020</v>
      </c>
      <c r="G123" s="211">
        <v>2030</v>
      </c>
      <c r="H123" s="211">
        <v>2040</v>
      </c>
      <c r="I123" s="211">
        <v>2050</v>
      </c>
      <c r="M123"/>
    </row>
    <row r="124" spans="1:13" ht="15.6" thickTop="1" thickBot="1">
      <c r="B124" s="390" t="s">
        <v>2848</v>
      </c>
      <c r="C124" s="220" t="s">
        <v>2849</v>
      </c>
      <c r="D124" s="220" t="s">
        <v>2850</v>
      </c>
      <c r="E124" s="322">
        <v>1140</v>
      </c>
      <c r="F124" s="221">
        <v>920</v>
      </c>
      <c r="G124" s="221">
        <v>810</v>
      </c>
      <c r="H124" s="221">
        <v>650</v>
      </c>
      <c r="I124" s="221">
        <v>560</v>
      </c>
      <c r="M124"/>
    </row>
    <row r="125" spans="1:13" ht="15.6" thickTop="1" thickBot="1">
      <c r="A125" s="186" t="s">
        <v>2923</v>
      </c>
      <c r="B125" s="391"/>
      <c r="C125" s="222" t="s">
        <v>2851</v>
      </c>
      <c r="D125" s="222" t="s">
        <v>2850</v>
      </c>
      <c r="E125" s="322">
        <v>1140</v>
      </c>
      <c r="F125" s="223">
        <v>880</v>
      </c>
      <c r="G125" s="223">
        <v>670</v>
      </c>
      <c r="H125" s="223">
        <v>510</v>
      </c>
      <c r="I125" s="223">
        <v>410</v>
      </c>
      <c r="M125"/>
    </row>
    <row r="126" spans="1:13" ht="15.6" thickTop="1" thickBot="1">
      <c r="B126" s="391"/>
      <c r="C126" s="220" t="s">
        <v>2852</v>
      </c>
      <c r="D126" s="220" t="s">
        <v>2850</v>
      </c>
      <c r="E126" s="322">
        <v>1140</v>
      </c>
      <c r="F126" s="221">
        <v>770</v>
      </c>
      <c r="G126" s="221">
        <v>500</v>
      </c>
      <c r="H126" s="221">
        <v>410</v>
      </c>
      <c r="I126" s="221">
        <v>350</v>
      </c>
      <c r="M126"/>
    </row>
    <row r="127" spans="1:13" ht="15.6" thickTop="1" thickBot="1">
      <c r="B127" s="391"/>
      <c r="C127" s="222" t="s">
        <v>2853</v>
      </c>
      <c r="D127" s="222" t="s">
        <v>2850</v>
      </c>
      <c r="E127" s="322">
        <v>1140</v>
      </c>
      <c r="F127" s="223">
        <v>720</v>
      </c>
      <c r="G127" s="223">
        <v>430</v>
      </c>
      <c r="H127" s="223">
        <v>350</v>
      </c>
      <c r="I127" s="223">
        <v>290</v>
      </c>
      <c r="M127"/>
    </row>
    <row r="128" spans="1:13" ht="15.6" thickTop="1" thickBot="1">
      <c r="B128" s="392"/>
      <c r="C128" s="220" t="s">
        <v>2854</v>
      </c>
      <c r="D128" s="220" t="s">
        <v>2850</v>
      </c>
      <c r="E128" s="322">
        <v>1140</v>
      </c>
      <c r="F128" s="221">
        <v>1030</v>
      </c>
      <c r="G128" s="221">
        <v>970</v>
      </c>
      <c r="H128" s="221">
        <v>880</v>
      </c>
      <c r="I128" s="221">
        <v>810</v>
      </c>
      <c r="M128"/>
    </row>
    <row r="129" spans="2:13" ht="15.6" thickBot="1">
      <c r="B129" s="216" t="s">
        <v>2855</v>
      </c>
      <c r="C129" s="222" t="s">
        <v>2856</v>
      </c>
      <c r="D129" s="217" t="s">
        <v>2861</v>
      </c>
      <c r="E129" s="224">
        <v>2.5000000000000001E-2</v>
      </c>
      <c r="F129" s="224">
        <v>2.5000000000000001E-2</v>
      </c>
      <c r="G129" s="224">
        <v>2.5000000000000001E-2</v>
      </c>
      <c r="H129" s="224">
        <v>2.5000000000000001E-2</v>
      </c>
      <c r="I129" s="224">
        <v>2.5000000000000001E-2</v>
      </c>
      <c r="M129"/>
    </row>
    <row r="130" spans="2:13">
      <c r="M130"/>
    </row>
    <row r="131" spans="2:13">
      <c r="M131"/>
    </row>
    <row r="132" spans="2:13" ht="15" thickBot="1">
      <c r="B132" s="201" t="s">
        <v>2864</v>
      </c>
      <c r="M132"/>
    </row>
    <row r="133" spans="2:13" ht="15" thickBot="1">
      <c r="B133" s="393"/>
      <c r="C133" s="394"/>
      <c r="D133" s="210" t="s">
        <v>0</v>
      </c>
      <c r="E133" s="219">
        <v>2015</v>
      </c>
      <c r="F133" s="211">
        <v>2020</v>
      </c>
      <c r="G133" s="211">
        <v>2030</v>
      </c>
      <c r="H133" s="211">
        <v>2040</v>
      </c>
      <c r="I133" s="211">
        <v>2050</v>
      </c>
      <c r="M133"/>
    </row>
    <row r="134" spans="2:13" ht="15.6" thickTop="1" thickBot="1">
      <c r="B134" s="390" t="s">
        <v>2848</v>
      </c>
      <c r="C134" s="220" t="s">
        <v>2849</v>
      </c>
      <c r="D134" s="220" t="s">
        <v>2850</v>
      </c>
      <c r="E134" s="322">
        <v>1360</v>
      </c>
      <c r="F134" s="221">
        <v>1100</v>
      </c>
      <c r="G134" s="221">
        <v>960</v>
      </c>
      <c r="H134" s="221">
        <v>780</v>
      </c>
      <c r="I134" s="221">
        <v>670</v>
      </c>
      <c r="M134"/>
    </row>
    <row r="135" spans="2:13" ht="15.6" thickTop="1" thickBot="1">
      <c r="B135" s="391"/>
      <c r="C135" s="222" t="s">
        <v>2851</v>
      </c>
      <c r="D135" s="222" t="s">
        <v>2850</v>
      </c>
      <c r="E135" s="322">
        <v>1360</v>
      </c>
      <c r="F135" s="223">
        <v>1050</v>
      </c>
      <c r="G135" s="223">
        <v>800</v>
      </c>
      <c r="H135" s="223">
        <v>600</v>
      </c>
      <c r="I135" s="223">
        <v>490</v>
      </c>
      <c r="M135"/>
    </row>
    <row r="136" spans="2:13" ht="15.6" thickTop="1" thickBot="1">
      <c r="B136" s="391"/>
      <c r="C136" s="220" t="s">
        <v>2852</v>
      </c>
      <c r="D136" s="220" t="s">
        <v>2850</v>
      </c>
      <c r="E136" s="322">
        <v>1360</v>
      </c>
      <c r="F136" s="221">
        <v>920</v>
      </c>
      <c r="G136" s="221">
        <v>600</v>
      </c>
      <c r="H136" s="221">
        <v>490</v>
      </c>
      <c r="I136" s="221">
        <v>420</v>
      </c>
      <c r="M136"/>
    </row>
    <row r="137" spans="2:13" ht="15.6" thickTop="1" thickBot="1">
      <c r="B137" s="391"/>
      <c r="C137" s="222" t="s">
        <v>2853</v>
      </c>
      <c r="D137" s="222" t="s">
        <v>2850</v>
      </c>
      <c r="E137" s="322">
        <v>1360</v>
      </c>
      <c r="F137" s="223">
        <v>860</v>
      </c>
      <c r="G137" s="223">
        <v>520</v>
      </c>
      <c r="H137" s="223">
        <v>410</v>
      </c>
      <c r="I137" s="223">
        <v>350</v>
      </c>
      <c r="M137"/>
    </row>
    <row r="138" spans="2:13" ht="15.6" thickTop="1" thickBot="1">
      <c r="B138" s="392"/>
      <c r="C138" s="220" t="s">
        <v>2854</v>
      </c>
      <c r="D138" s="220" t="s">
        <v>2850</v>
      </c>
      <c r="E138" s="322">
        <v>1360</v>
      </c>
      <c r="F138" s="221">
        <v>1230</v>
      </c>
      <c r="G138" s="221">
        <v>1150</v>
      </c>
      <c r="H138" s="221">
        <v>1050</v>
      </c>
      <c r="I138" s="221">
        <v>970</v>
      </c>
      <c r="M138"/>
    </row>
    <row r="139" spans="2:13" ht="15.6" thickBot="1">
      <c r="B139" s="216" t="s">
        <v>2855</v>
      </c>
      <c r="C139" s="222" t="s">
        <v>2856</v>
      </c>
      <c r="D139" s="217" t="s">
        <v>2861</v>
      </c>
      <c r="E139" s="225">
        <v>0.02</v>
      </c>
      <c r="F139" s="225">
        <v>0.02</v>
      </c>
      <c r="G139" s="225">
        <v>0.02</v>
      </c>
      <c r="H139" s="225">
        <v>0.02</v>
      </c>
      <c r="I139" s="225">
        <v>0.02</v>
      </c>
      <c r="M139"/>
    </row>
    <row r="141" spans="2:13" ht="21">
      <c r="B141" s="262" t="s">
        <v>2913</v>
      </c>
    </row>
    <row r="143" spans="2:13" ht="15" thickBot="1">
      <c r="B143" s="201" t="s">
        <v>2914</v>
      </c>
    </row>
    <row r="144" spans="2:13" ht="15" thickBot="1">
      <c r="B144" s="374"/>
      <c r="C144" s="375"/>
      <c r="D144" s="226" t="s">
        <v>0</v>
      </c>
      <c r="E144" s="227">
        <v>2015</v>
      </c>
      <c r="F144" s="227">
        <v>2020</v>
      </c>
      <c r="G144" s="227">
        <v>2025</v>
      </c>
      <c r="H144" s="227">
        <v>2030</v>
      </c>
      <c r="I144" s="227">
        <v>2035</v>
      </c>
      <c r="J144" s="227">
        <v>2040</v>
      </c>
      <c r="K144" s="227">
        <v>2045</v>
      </c>
      <c r="L144" s="227">
        <v>2050</v>
      </c>
    </row>
    <row r="145" spans="2:12" ht="15.6" thickTop="1" thickBot="1">
      <c r="B145" s="376" t="s">
        <v>2902</v>
      </c>
      <c r="C145" s="228" t="s">
        <v>2849</v>
      </c>
      <c r="D145" s="228" t="s">
        <v>2</v>
      </c>
      <c r="E145" s="295">
        <v>4.6590000000000016</v>
      </c>
      <c r="F145" s="295">
        <v>8.2511793318236339</v>
      </c>
      <c r="G145" s="295">
        <v>15.01533583440682</v>
      </c>
      <c r="H145" s="295">
        <v>21.779492336990003</v>
      </c>
      <c r="I145" s="295">
        <v>44.246468927389202</v>
      </c>
      <c r="J145" s="295">
        <v>66.713445517788401</v>
      </c>
      <c r="K145" s="295">
        <v>100.23140798494771</v>
      </c>
      <c r="L145" s="295">
        <v>133.74937045210703</v>
      </c>
    </row>
    <row r="146" spans="2:12" ht="15" thickBot="1">
      <c r="B146" s="377"/>
      <c r="C146" s="222" t="s">
        <v>2851</v>
      </c>
      <c r="D146" s="222" t="s">
        <v>2</v>
      </c>
      <c r="E146" s="293">
        <v>4.6590000000000016</v>
      </c>
      <c r="F146" s="293">
        <v>55.545454545454547</v>
      </c>
      <c r="G146" s="293">
        <v>129.27272727272725</v>
      </c>
      <c r="H146" s="293">
        <v>203</v>
      </c>
      <c r="I146" s="293">
        <v>384</v>
      </c>
      <c r="J146" s="293">
        <v>565</v>
      </c>
      <c r="K146" s="293">
        <v>752</v>
      </c>
      <c r="L146" s="293">
        <v>939</v>
      </c>
    </row>
    <row r="147" spans="2:12" ht="15" thickBot="1">
      <c r="B147" s="378"/>
      <c r="C147" s="228" t="s">
        <v>2852</v>
      </c>
      <c r="D147" s="228" t="s">
        <v>2</v>
      </c>
      <c r="E147" s="295">
        <v>4.6590000000000016</v>
      </c>
      <c r="F147" s="295">
        <v>31.216702751416161</v>
      </c>
      <c r="G147" s="295">
        <v>217.97660053168826</v>
      </c>
      <c r="H147" s="295">
        <v>404.73649831196036</v>
      </c>
      <c r="I147" s="295">
        <v>694.4168847160156</v>
      </c>
      <c r="J147" s="295">
        <v>984.09727112007101</v>
      </c>
      <c r="K147" s="295">
        <v>1228.672877065078</v>
      </c>
      <c r="L147" s="295">
        <v>1473.2484830100848</v>
      </c>
    </row>
    <row r="148" spans="2:12" ht="15" thickBot="1">
      <c r="B148" s="403" t="s">
        <v>2890</v>
      </c>
      <c r="C148" s="222" t="s">
        <v>2849</v>
      </c>
      <c r="D148" s="222" t="s">
        <v>2891</v>
      </c>
      <c r="E148" s="293">
        <v>0.67972000000000032</v>
      </c>
      <c r="F148" s="293">
        <v>0.71843586636472645</v>
      </c>
      <c r="G148" s="293">
        <v>1.1238106202123266</v>
      </c>
      <c r="H148" s="293">
        <v>1.6656519808209473</v>
      </c>
      <c r="I148" s="293">
        <v>3.4019368615760341</v>
      </c>
      <c r="J148" s="293">
        <v>5.7531337745836453</v>
      </c>
      <c r="K148" s="293">
        <v>6.1470962955387876</v>
      </c>
      <c r="L148" s="293">
        <v>8.6582445576896649</v>
      </c>
    </row>
    <row r="149" spans="2:12" ht="15" thickBot="1">
      <c r="B149" s="377"/>
      <c r="C149" s="228" t="s">
        <v>2851</v>
      </c>
      <c r="D149" s="228" t="s">
        <v>2891</v>
      </c>
      <c r="E149" s="295">
        <v>0.67972000000000032</v>
      </c>
      <c r="F149" s="295">
        <v>10.17729090909091</v>
      </c>
      <c r="G149" s="295">
        <v>8.0909090909090899</v>
      </c>
      <c r="H149" s="295">
        <v>21.483799999999999</v>
      </c>
      <c r="I149" s="295">
        <v>34</v>
      </c>
      <c r="J149" s="295">
        <v>38.568280000000001</v>
      </c>
      <c r="K149" s="295">
        <v>36.879719999999999</v>
      </c>
      <c r="L149" s="295">
        <v>48.777290909090901</v>
      </c>
    </row>
    <row r="150" spans="2:12" ht="15" thickBot="1">
      <c r="B150" s="378"/>
      <c r="C150" s="222" t="s">
        <v>2852</v>
      </c>
      <c r="D150" s="222" t="s">
        <v>2891</v>
      </c>
      <c r="E150" s="293">
        <v>0.67972000000000032</v>
      </c>
      <c r="F150" s="293">
        <v>5.3115405502832314</v>
      </c>
      <c r="G150" s="293">
        <v>19.02349904072015</v>
      </c>
      <c r="H150" s="293">
        <v>55.764260071388684</v>
      </c>
      <c r="I150" s="293">
        <v>58.966129368200043</v>
      </c>
      <c r="J150" s="293">
        <v>57.074305193422084</v>
      </c>
      <c r="K150" s="293">
        <v>53.727864432876572</v>
      </c>
      <c r="L150" s="293">
        <v>50.093638495409415</v>
      </c>
    </row>
    <row r="151" spans="2:12" ht="15" thickBot="1">
      <c r="B151" s="404" t="s">
        <v>2892</v>
      </c>
      <c r="C151" s="228" t="s">
        <v>2893</v>
      </c>
      <c r="D151" s="228" t="s">
        <v>2894</v>
      </c>
      <c r="E151" s="296">
        <v>7.0000000000000007E-2</v>
      </c>
      <c r="F151" s="296">
        <v>7.0000000000000007E-2</v>
      </c>
      <c r="G151" s="296">
        <v>7.0000000000000007E-2</v>
      </c>
      <c r="H151" s="296">
        <v>7.0000000000000007E-2</v>
      </c>
      <c r="I151" s="296">
        <v>7.0000000000000007E-2</v>
      </c>
      <c r="J151" s="296">
        <v>7.0000000000000007E-2</v>
      </c>
      <c r="K151" s="296">
        <v>7.0000000000000007E-2</v>
      </c>
      <c r="L151" s="296">
        <v>7.0000000000000007E-2</v>
      </c>
    </row>
    <row r="152" spans="2:12" ht="15" thickBot="1">
      <c r="B152" s="405"/>
      <c r="C152" s="222" t="s">
        <v>2895</v>
      </c>
      <c r="D152" s="222" t="s">
        <v>2894</v>
      </c>
      <c r="E152" s="225">
        <v>0.1</v>
      </c>
      <c r="F152" s="225">
        <v>0.1</v>
      </c>
      <c r="G152" s="225">
        <v>0.1</v>
      </c>
      <c r="H152" s="225">
        <v>0.1</v>
      </c>
      <c r="I152" s="225">
        <v>0.1</v>
      </c>
      <c r="J152" s="225">
        <v>0.1</v>
      </c>
      <c r="K152" s="225">
        <v>0.1</v>
      </c>
      <c r="L152" s="225">
        <v>0.1</v>
      </c>
    </row>
    <row r="153" spans="2:12" ht="15" thickBot="1">
      <c r="B153" s="406"/>
      <c r="C153" s="228" t="s">
        <v>2896</v>
      </c>
      <c r="D153" s="228" t="s">
        <v>2894</v>
      </c>
      <c r="E153" s="296">
        <v>0.04</v>
      </c>
      <c r="F153" s="296">
        <v>0.04</v>
      </c>
      <c r="G153" s="296">
        <v>0.04</v>
      </c>
      <c r="H153" s="296">
        <v>0.04</v>
      </c>
      <c r="I153" s="296">
        <v>0.04</v>
      </c>
      <c r="J153" s="296">
        <v>0.04</v>
      </c>
      <c r="K153" s="296">
        <v>0.04</v>
      </c>
      <c r="L153" s="296">
        <v>0.04</v>
      </c>
    </row>
    <row r="154" spans="2:12" ht="15" thickBot="1">
      <c r="B154" s="230" t="s">
        <v>2897</v>
      </c>
      <c r="C154" s="222" t="s">
        <v>2856</v>
      </c>
      <c r="D154" s="222" t="s">
        <v>2898</v>
      </c>
      <c r="E154" s="223">
        <v>30</v>
      </c>
      <c r="F154" s="223">
        <v>30</v>
      </c>
      <c r="G154" s="223">
        <v>30</v>
      </c>
      <c r="H154" s="223">
        <v>30</v>
      </c>
      <c r="I154" s="223">
        <v>30</v>
      </c>
      <c r="J154" s="223">
        <v>30</v>
      </c>
      <c r="K154" s="223">
        <v>30</v>
      </c>
      <c r="L154" s="223">
        <v>30</v>
      </c>
    </row>
    <row r="156" spans="2:12" ht="15" thickBot="1">
      <c r="B156" s="201" t="s">
        <v>2865</v>
      </c>
    </row>
    <row r="157" spans="2:12" ht="15" thickBot="1">
      <c r="B157" s="374"/>
      <c r="C157" s="375"/>
      <c r="D157" s="226" t="s">
        <v>0</v>
      </c>
      <c r="E157" s="227">
        <v>2015</v>
      </c>
      <c r="F157" s="227">
        <v>2020</v>
      </c>
      <c r="G157" s="227">
        <v>2030</v>
      </c>
      <c r="H157" s="227">
        <v>2040</v>
      </c>
      <c r="I157" s="227">
        <v>2050</v>
      </c>
    </row>
    <row r="158" spans="2:12" ht="15.6" thickTop="1" thickBot="1">
      <c r="B158" s="376" t="s">
        <v>2848</v>
      </c>
      <c r="C158" s="228" t="s">
        <v>2849</v>
      </c>
      <c r="D158" s="228" t="s">
        <v>2850</v>
      </c>
      <c r="E158" s="325">
        <v>6000</v>
      </c>
      <c r="F158" s="229">
        <v>5650</v>
      </c>
      <c r="G158" s="229">
        <v>5100</v>
      </c>
      <c r="H158" s="229">
        <v>4530</v>
      </c>
      <c r="I158" s="229">
        <v>4200</v>
      </c>
    </row>
    <row r="159" spans="2:12" ht="15.6" thickTop="1" thickBot="1">
      <c r="B159" s="377"/>
      <c r="C159" s="222" t="s">
        <v>2851</v>
      </c>
      <c r="D159" s="222" t="s">
        <v>2850</v>
      </c>
      <c r="E159" s="325">
        <v>6000</v>
      </c>
      <c r="F159" s="223">
        <v>4630</v>
      </c>
      <c r="G159" s="223">
        <v>4040</v>
      </c>
      <c r="H159" s="223">
        <v>3630</v>
      </c>
      <c r="I159" s="223">
        <v>3420</v>
      </c>
    </row>
    <row r="160" spans="2:12" ht="15.6" thickTop="1" thickBot="1">
      <c r="B160" s="377"/>
      <c r="C160" s="228" t="s">
        <v>2852</v>
      </c>
      <c r="D160" s="228" t="s">
        <v>2850</v>
      </c>
      <c r="E160" s="325">
        <v>6000</v>
      </c>
      <c r="F160" s="229">
        <v>4920</v>
      </c>
      <c r="G160" s="229">
        <v>3760</v>
      </c>
      <c r="H160" s="229">
        <v>3430</v>
      </c>
      <c r="I160" s="229">
        <v>3280</v>
      </c>
    </row>
    <row r="161" spans="2:9" ht="15.6" thickTop="1" thickBot="1">
      <c r="B161" s="377"/>
      <c r="C161" s="222" t="s">
        <v>2853</v>
      </c>
      <c r="D161" s="222" t="s">
        <v>2850</v>
      </c>
      <c r="E161" s="325">
        <v>6000</v>
      </c>
      <c r="F161" s="223">
        <v>4120</v>
      </c>
      <c r="G161" s="223">
        <v>3040</v>
      </c>
      <c r="H161" s="223">
        <v>2660</v>
      </c>
      <c r="I161" s="223">
        <v>2490</v>
      </c>
    </row>
    <row r="162" spans="2:9" ht="15.6" thickTop="1" thickBot="1">
      <c r="B162" s="378"/>
      <c r="C162" s="228" t="s">
        <v>2854</v>
      </c>
      <c r="D162" s="228" t="s">
        <v>2850</v>
      </c>
      <c r="E162" s="325">
        <v>6000</v>
      </c>
      <c r="F162" s="229">
        <v>5800</v>
      </c>
      <c r="G162" s="229">
        <v>5470</v>
      </c>
      <c r="H162" s="229">
        <v>5120</v>
      </c>
      <c r="I162" s="229">
        <v>4910</v>
      </c>
    </row>
    <row r="163" spans="2:9" ht="15.6" thickBot="1">
      <c r="B163" s="230" t="s">
        <v>2855</v>
      </c>
      <c r="C163" s="222" t="s">
        <v>2856</v>
      </c>
      <c r="D163" s="217" t="s">
        <v>2861</v>
      </c>
      <c r="E163" s="224">
        <v>1.7000000000000001E-2</v>
      </c>
      <c r="F163" s="224">
        <v>1.7000000000000001E-2</v>
      </c>
      <c r="G163" s="224">
        <v>1.7000000000000001E-2</v>
      </c>
      <c r="H163" s="224">
        <v>1.7000000000000001E-2</v>
      </c>
      <c r="I163" s="224">
        <v>1.7000000000000001E-2</v>
      </c>
    </row>
    <row r="166" spans="2:9" ht="15" thickBot="1">
      <c r="B166" s="201" t="s">
        <v>2866</v>
      </c>
    </row>
    <row r="167" spans="2:9" ht="15" thickBot="1">
      <c r="B167" s="374"/>
      <c r="C167" s="375"/>
      <c r="D167" s="226" t="s">
        <v>0</v>
      </c>
      <c r="E167" s="227">
        <v>2015</v>
      </c>
      <c r="F167" s="227">
        <v>2020</v>
      </c>
      <c r="G167" s="227">
        <v>2030</v>
      </c>
      <c r="H167" s="227">
        <v>2040</v>
      </c>
      <c r="I167" s="227">
        <v>2050</v>
      </c>
    </row>
    <row r="168" spans="2:9" ht="15.6" thickTop="1" thickBot="1">
      <c r="B168" s="376" t="s">
        <v>2848</v>
      </c>
      <c r="C168" s="228" t="s">
        <v>2849</v>
      </c>
      <c r="D168" s="228" t="s">
        <v>2850</v>
      </c>
      <c r="E168" s="325">
        <v>5280</v>
      </c>
      <c r="F168" s="229">
        <v>4970</v>
      </c>
      <c r="G168" s="229">
        <v>4480</v>
      </c>
      <c r="H168" s="229">
        <v>3990</v>
      </c>
      <c r="I168" s="229">
        <v>3690</v>
      </c>
    </row>
    <row r="169" spans="2:9" ht="15.6" thickTop="1" thickBot="1">
      <c r="B169" s="377"/>
      <c r="C169" s="222" t="s">
        <v>2851</v>
      </c>
      <c r="D169" s="222" t="s">
        <v>2850</v>
      </c>
      <c r="E169" s="325">
        <v>5280</v>
      </c>
      <c r="F169" s="223">
        <v>4070</v>
      </c>
      <c r="G169" s="223">
        <v>3560</v>
      </c>
      <c r="H169" s="223">
        <v>3190</v>
      </c>
      <c r="I169" s="223">
        <v>3010</v>
      </c>
    </row>
    <row r="170" spans="2:9" ht="15.6" thickTop="1" thickBot="1">
      <c r="B170" s="377"/>
      <c r="C170" s="228" t="s">
        <v>2852</v>
      </c>
      <c r="D170" s="228" t="s">
        <v>2850</v>
      </c>
      <c r="E170" s="325">
        <v>5280</v>
      </c>
      <c r="F170" s="229">
        <v>4330</v>
      </c>
      <c r="G170" s="229">
        <v>3310</v>
      </c>
      <c r="H170" s="229">
        <v>3010</v>
      </c>
      <c r="I170" s="229">
        <v>2880</v>
      </c>
    </row>
    <row r="171" spans="2:9" ht="15.6" thickTop="1" thickBot="1">
      <c r="B171" s="377"/>
      <c r="C171" s="222" t="s">
        <v>2853</v>
      </c>
      <c r="D171" s="222" t="s">
        <v>2850</v>
      </c>
      <c r="E171" s="325">
        <v>5280</v>
      </c>
      <c r="F171" s="223">
        <v>3620</v>
      </c>
      <c r="G171" s="223">
        <v>2680</v>
      </c>
      <c r="H171" s="223">
        <v>2340</v>
      </c>
      <c r="I171" s="223">
        <v>2190</v>
      </c>
    </row>
    <row r="172" spans="2:9" ht="15.6" thickTop="1" thickBot="1">
      <c r="B172" s="378"/>
      <c r="C172" s="228" t="s">
        <v>2854</v>
      </c>
      <c r="D172" s="228" t="s">
        <v>2850</v>
      </c>
      <c r="E172" s="325">
        <v>5280</v>
      </c>
      <c r="F172" s="229">
        <v>5110</v>
      </c>
      <c r="G172" s="229">
        <v>4820</v>
      </c>
      <c r="H172" s="229">
        <v>4510</v>
      </c>
      <c r="I172" s="229">
        <v>4320</v>
      </c>
    </row>
    <row r="173" spans="2:9" ht="15.6" thickBot="1">
      <c r="B173" s="230" t="s">
        <v>2855</v>
      </c>
      <c r="C173" s="222" t="s">
        <v>2856</v>
      </c>
      <c r="D173" s="217" t="s">
        <v>2861</v>
      </c>
      <c r="E173" s="224">
        <v>1.7000000000000001E-2</v>
      </c>
      <c r="F173" s="224">
        <v>1.7000000000000001E-2</v>
      </c>
      <c r="G173" s="224">
        <v>1.7000000000000001E-2</v>
      </c>
      <c r="H173" s="224">
        <v>1.7000000000000001E-2</v>
      </c>
      <c r="I173" s="224">
        <v>1.7000000000000001E-2</v>
      </c>
    </row>
    <row r="175" spans="2:9" ht="21">
      <c r="B175" s="262" t="s">
        <v>2915</v>
      </c>
    </row>
    <row r="177" spans="2:12" ht="15" thickBot="1">
      <c r="B177" s="201" t="s">
        <v>2916</v>
      </c>
    </row>
    <row r="178" spans="2:12" ht="15" thickBot="1">
      <c r="B178" s="397"/>
      <c r="C178" s="398"/>
      <c r="D178" s="231" t="s">
        <v>0</v>
      </c>
      <c r="E178" s="232">
        <v>2015</v>
      </c>
      <c r="F178" s="232">
        <v>2020</v>
      </c>
      <c r="G178" s="232">
        <v>2025</v>
      </c>
      <c r="H178" s="232">
        <v>2030</v>
      </c>
      <c r="I178" s="232">
        <v>2035</v>
      </c>
      <c r="J178" s="232">
        <v>2040</v>
      </c>
      <c r="K178" s="232">
        <v>2045</v>
      </c>
      <c r="L178" s="232">
        <v>2050</v>
      </c>
    </row>
    <row r="179" spans="2:12" ht="15.6" thickTop="1" thickBot="1">
      <c r="B179" s="371" t="s">
        <v>2902</v>
      </c>
      <c r="C179" s="233" t="s">
        <v>2849</v>
      </c>
      <c r="D179" s="233" t="s">
        <v>2</v>
      </c>
      <c r="E179" s="297">
        <v>11.847999999999999</v>
      </c>
      <c r="F179" s="297">
        <v>18.157344509707865</v>
      </c>
      <c r="G179" s="297">
        <v>23.307843677987066</v>
      </c>
      <c r="H179" s="297">
        <v>28.458342846266262</v>
      </c>
      <c r="I179" s="297">
        <v>36.224364686690222</v>
      </c>
      <c r="J179" s="297">
        <v>43.990386527114183</v>
      </c>
      <c r="K179" s="297">
        <v>54.674039193009826</v>
      </c>
      <c r="L179" s="297">
        <v>65.357691858905469</v>
      </c>
    </row>
    <row r="180" spans="2:12" ht="15" thickBot="1">
      <c r="B180" s="372"/>
      <c r="C180" s="235" t="s">
        <v>2851</v>
      </c>
      <c r="D180" s="235" t="s">
        <v>2</v>
      </c>
      <c r="E180" s="298">
        <v>11.847999999999999</v>
      </c>
      <c r="F180" s="298">
        <v>24.545454545454547</v>
      </c>
      <c r="G180" s="298">
        <v>37.272727272727273</v>
      </c>
      <c r="H180" s="298">
        <v>50</v>
      </c>
      <c r="I180" s="298">
        <v>70.5</v>
      </c>
      <c r="J180" s="298">
        <v>91</v>
      </c>
      <c r="K180" s="298">
        <v>118</v>
      </c>
      <c r="L180" s="298">
        <v>145</v>
      </c>
    </row>
    <row r="181" spans="2:12" ht="15" thickBot="1">
      <c r="B181" s="373"/>
      <c r="C181" s="233" t="s">
        <v>2852</v>
      </c>
      <c r="D181" s="233" t="s">
        <v>2</v>
      </c>
      <c r="E181" s="297">
        <v>11.847999999999999</v>
      </c>
      <c r="F181" s="297">
        <v>28.295605160518459</v>
      </c>
      <c r="G181" s="297">
        <v>82.41630909322663</v>
      </c>
      <c r="H181" s="297">
        <v>136.53701302593481</v>
      </c>
      <c r="I181" s="297">
        <v>230.87910435453176</v>
      </c>
      <c r="J181" s="297">
        <v>325.22119568312871</v>
      </c>
      <c r="K181" s="297">
        <v>405.29540268446851</v>
      </c>
      <c r="L181" s="297">
        <v>485.36960968580826</v>
      </c>
    </row>
    <row r="182" spans="2:12" ht="15" thickBot="1">
      <c r="B182" s="399" t="s">
        <v>2890</v>
      </c>
      <c r="C182" s="235" t="s">
        <v>2849</v>
      </c>
      <c r="D182" s="235" t="s">
        <v>2891</v>
      </c>
      <c r="E182" s="299">
        <v>0.34464000000000039</v>
      </c>
      <c r="F182" s="298">
        <v>1.2618689019415732</v>
      </c>
      <c r="G182" s="298">
        <v>1.0212032590198894</v>
      </c>
      <c r="H182" s="298">
        <v>2.7047364082917902</v>
      </c>
      <c r="I182" s="298">
        <v>1.4924328379686684</v>
      </c>
      <c r="J182" s="298">
        <v>1.9731958982009146</v>
      </c>
      <c r="K182" s="298">
        <v>2.3210810745807153</v>
      </c>
      <c r="L182" s="298">
        <v>3.5588888937191157</v>
      </c>
    </row>
    <row r="183" spans="2:12" ht="15" thickBot="1">
      <c r="B183" s="372"/>
      <c r="C183" s="233" t="s">
        <v>2851</v>
      </c>
      <c r="D183" s="233" t="s">
        <v>2891</v>
      </c>
      <c r="E183" s="300">
        <v>0.34464000000000039</v>
      </c>
      <c r="F183" s="297">
        <v>2.5394909090909095</v>
      </c>
      <c r="G183" s="297">
        <v>2.0909090909090908</v>
      </c>
      <c r="H183" s="297">
        <v>4.6657400000000004</v>
      </c>
      <c r="I183" s="297">
        <v>4.0721999999999996</v>
      </c>
      <c r="J183" s="297">
        <v>4.4870200000000011</v>
      </c>
      <c r="K183" s="297">
        <v>6.3446399999999983</v>
      </c>
      <c r="L183" s="297">
        <v>7.3394909090909097</v>
      </c>
    </row>
    <row r="184" spans="2:12" ht="15" thickBot="1">
      <c r="B184" s="373"/>
      <c r="C184" s="235" t="s">
        <v>2852</v>
      </c>
      <c r="D184" s="235" t="s">
        <v>2891</v>
      </c>
      <c r="E184" s="299">
        <v>0.34464000000000039</v>
      </c>
      <c r="F184" s="298">
        <v>3.2895210321036918</v>
      </c>
      <c r="G184" s="298">
        <v>8.1911427952061988</v>
      </c>
      <c r="H184" s="298">
        <v>15.122878777877071</v>
      </c>
      <c r="I184" s="298">
        <v>19.101003309077122</v>
      </c>
      <c r="J184" s="298">
        <v>18.995053222361655</v>
      </c>
      <c r="K184" s="298">
        <v>18.467581546003725</v>
      </c>
      <c r="L184" s="298">
        <v>17.196262286635886</v>
      </c>
    </row>
    <row r="185" spans="2:12" ht="15" thickBot="1">
      <c r="B185" s="400" t="s">
        <v>2892</v>
      </c>
      <c r="C185" s="233" t="s">
        <v>2893</v>
      </c>
      <c r="D185" s="233" t="s">
        <v>2894</v>
      </c>
      <c r="E185" s="301">
        <v>0.05</v>
      </c>
      <c r="F185" s="301">
        <v>0.05</v>
      </c>
      <c r="G185" s="301">
        <v>0.05</v>
      </c>
      <c r="H185" s="301">
        <v>0.05</v>
      </c>
      <c r="I185" s="301">
        <v>0.05</v>
      </c>
      <c r="J185" s="301">
        <v>0.05</v>
      </c>
      <c r="K185" s="301">
        <v>0.05</v>
      </c>
      <c r="L185" s="301">
        <v>0.05</v>
      </c>
    </row>
    <row r="186" spans="2:12" ht="15" thickBot="1">
      <c r="B186" s="401"/>
      <c r="C186" s="235" t="s">
        <v>2895</v>
      </c>
      <c r="D186" s="235" t="s">
        <v>2894</v>
      </c>
      <c r="E186" s="238">
        <v>0.1</v>
      </c>
      <c r="F186" s="238">
        <v>0.1</v>
      </c>
      <c r="G186" s="238">
        <v>0.1</v>
      </c>
      <c r="H186" s="238">
        <v>0.1</v>
      </c>
      <c r="I186" s="238">
        <v>0.1</v>
      </c>
      <c r="J186" s="238">
        <v>0.1</v>
      </c>
      <c r="K186" s="238">
        <v>0.1</v>
      </c>
      <c r="L186" s="238">
        <v>0.1</v>
      </c>
    </row>
    <row r="187" spans="2:12" ht="15" thickBot="1">
      <c r="B187" s="402"/>
      <c r="C187" s="233" t="s">
        <v>2896</v>
      </c>
      <c r="D187" s="233" t="s">
        <v>2894</v>
      </c>
      <c r="E187" s="301">
        <v>0.02</v>
      </c>
      <c r="F187" s="301">
        <v>0.02</v>
      </c>
      <c r="G187" s="301">
        <v>0.02</v>
      </c>
      <c r="H187" s="301">
        <v>0.02</v>
      </c>
      <c r="I187" s="301">
        <v>0.02</v>
      </c>
      <c r="J187" s="301">
        <v>0.02</v>
      </c>
      <c r="K187" s="301">
        <v>0.02</v>
      </c>
      <c r="L187" s="301">
        <v>0.02</v>
      </c>
    </row>
    <row r="188" spans="2:12" ht="15" thickBot="1">
      <c r="B188" s="237" t="s">
        <v>2897</v>
      </c>
      <c r="C188" s="235" t="s">
        <v>2856</v>
      </c>
      <c r="D188" s="235" t="s">
        <v>2898</v>
      </c>
      <c r="E188" s="236">
        <v>30</v>
      </c>
      <c r="F188" s="236">
        <v>30</v>
      </c>
      <c r="G188" s="236">
        <v>30</v>
      </c>
      <c r="H188" s="236">
        <v>30</v>
      </c>
      <c r="I188" s="236">
        <v>30</v>
      </c>
      <c r="J188" s="236">
        <v>30</v>
      </c>
      <c r="K188" s="236">
        <v>30</v>
      </c>
      <c r="L188" s="236">
        <v>30</v>
      </c>
    </row>
    <row r="190" spans="2:12" ht="15" thickBot="1">
      <c r="B190" s="201" t="s">
        <v>2867</v>
      </c>
    </row>
    <row r="191" spans="2:12" ht="15" thickBot="1">
      <c r="B191" s="397"/>
      <c r="C191" s="398"/>
      <c r="D191" s="231" t="s">
        <v>0</v>
      </c>
      <c r="E191" s="232">
        <v>2015</v>
      </c>
      <c r="F191" s="232">
        <v>2020</v>
      </c>
      <c r="G191" s="232">
        <v>2030</v>
      </c>
      <c r="H191" s="232">
        <v>2040</v>
      </c>
      <c r="I191" s="232">
        <v>2050</v>
      </c>
    </row>
    <row r="192" spans="2:12" ht="15.6" thickTop="1" thickBot="1">
      <c r="B192" s="371" t="s">
        <v>2848</v>
      </c>
      <c r="C192" s="233" t="s">
        <v>2849</v>
      </c>
      <c r="D192" s="233" t="s">
        <v>2850</v>
      </c>
      <c r="E192" s="324">
        <v>3540</v>
      </c>
      <c r="F192" s="234">
        <v>3430</v>
      </c>
      <c r="G192" s="234">
        <v>3260</v>
      </c>
      <c r="H192" s="234">
        <v>3160</v>
      </c>
      <c r="I192" s="234">
        <v>3060</v>
      </c>
    </row>
    <row r="193" spans="1:9" ht="15.6" thickTop="1" thickBot="1">
      <c r="A193" s="186" t="s">
        <v>2781</v>
      </c>
      <c r="B193" s="372"/>
      <c r="C193" s="235" t="s">
        <v>2851</v>
      </c>
      <c r="D193" s="235" t="s">
        <v>2850</v>
      </c>
      <c r="E193" s="324">
        <v>3540</v>
      </c>
      <c r="F193" s="236">
        <v>3350</v>
      </c>
      <c r="G193" s="236">
        <v>3150</v>
      </c>
      <c r="H193" s="236">
        <v>3020</v>
      </c>
      <c r="I193" s="236">
        <v>2910</v>
      </c>
    </row>
    <row r="194" spans="1:9" ht="15.6" thickTop="1" thickBot="1">
      <c r="B194" s="372"/>
      <c r="C194" s="233" t="s">
        <v>2852</v>
      </c>
      <c r="D194" s="233" t="s">
        <v>2850</v>
      </c>
      <c r="E194" s="324">
        <v>3540</v>
      </c>
      <c r="F194" s="234">
        <v>3320</v>
      </c>
      <c r="G194" s="234">
        <v>2940</v>
      </c>
      <c r="H194" s="234">
        <v>2760</v>
      </c>
      <c r="I194" s="234">
        <v>2680</v>
      </c>
    </row>
    <row r="195" spans="1:9" ht="15.6" thickTop="1" thickBot="1">
      <c r="B195" s="372"/>
      <c r="C195" s="235" t="s">
        <v>2853</v>
      </c>
      <c r="D195" s="235" t="s">
        <v>2850</v>
      </c>
      <c r="E195" s="324">
        <v>3540</v>
      </c>
      <c r="F195" s="236">
        <v>3100</v>
      </c>
      <c r="G195" s="236">
        <v>2420</v>
      </c>
      <c r="H195" s="236">
        <v>2130</v>
      </c>
      <c r="I195" s="236">
        <v>2000</v>
      </c>
    </row>
    <row r="196" spans="1:9" ht="15.6" thickTop="1" thickBot="1">
      <c r="B196" s="373"/>
      <c r="C196" s="233" t="s">
        <v>2854</v>
      </c>
      <c r="D196" s="233" t="s">
        <v>2850</v>
      </c>
      <c r="E196" s="324">
        <v>3540</v>
      </c>
      <c r="F196" s="234">
        <v>3500</v>
      </c>
      <c r="G196" s="234">
        <v>3430</v>
      </c>
      <c r="H196" s="234">
        <v>3390</v>
      </c>
      <c r="I196" s="234">
        <v>3340</v>
      </c>
    </row>
    <row r="197" spans="1:9" ht="15.6" thickBot="1">
      <c r="B197" s="237" t="s">
        <v>2855</v>
      </c>
      <c r="C197" s="235" t="s">
        <v>2856</v>
      </c>
      <c r="D197" s="235" t="s">
        <v>2857</v>
      </c>
      <c r="E197" s="238">
        <v>0.02</v>
      </c>
      <c r="F197" s="238">
        <v>0.02</v>
      </c>
      <c r="G197" s="238">
        <v>0.02</v>
      </c>
      <c r="H197" s="238">
        <v>0.02</v>
      </c>
      <c r="I197" s="238">
        <v>0.02</v>
      </c>
    </row>
    <row r="200" spans="1:9" ht="15" thickBot="1">
      <c r="B200" s="201" t="s">
        <v>2868</v>
      </c>
    </row>
    <row r="201" spans="1:9" ht="15" thickBot="1">
      <c r="B201" s="397"/>
      <c r="C201" s="398"/>
      <c r="D201" s="231" t="s">
        <v>0</v>
      </c>
      <c r="E201" s="232">
        <v>2015</v>
      </c>
      <c r="F201" s="232">
        <v>2020</v>
      </c>
      <c r="G201" s="232">
        <v>2030</v>
      </c>
      <c r="H201" s="232">
        <v>2040</v>
      </c>
      <c r="I201" s="232">
        <v>2050</v>
      </c>
    </row>
    <row r="202" spans="1:9" ht="15.6" thickTop="1" thickBot="1">
      <c r="B202" s="371" t="s">
        <v>2848</v>
      </c>
      <c r="C202" s="233" t="s">
        <v>2849</v>
      </c>
      <c r="D202" s="233" t="s">
        <v>2850</v>
      </c>
      <c r="E202" s="324">
        <v>6970</v>
      </c>
      <c r="F202" s="234">
        <v>6750</v>
      </c>
      <c r="G202" s="234">
        <v>6410</v>
      </c>
      <c r="H202" s="234">
        <v>6230</v>
      </c>
      <c r="I202" s="234">
        <v>6030</v>
      </c>
    </row>
    <row r="203" spans="1:9" ht="15.6" thickTop="1" thickBot="1">
      <c r="A203" s="186" t="s">
        <v>2782</v>
      </c>
      <c r="B203" s="372"/>
      <c r="C203" s="235" t="s">
        <v>2851</v>
      </c>
      <c r="D203" s="235" t="s">
        <v>2850</v>
      </c>
      <c r="E203" s="324">
        <v>6970</v>
      </c>
      <c r="F203" s="236">
        <v>6600</v>
      </c>
      <c r="G203" s="236">
        <v>6190</v>
      </c>
      <c r="H203" s="236">
        <v>5950</v>
      </c>
      <c r="I203" s="236">
        <v>5720</v>
      </c>
    </row>
    <row r="204" spans="1:9" ht="15.6" thickTop="1" thickBot="1">
      <c r="B204" s="372"/>
      <c r="C204" s="233" t="s">
        <v>2852</v>
      </c>
      <c r="D204" s="233" t="s">
        <v>2850</v>
      </c>
      <c r="E204" s="324">
        <v>6970</v>
      </c>
      <c r="F204" s="234">
        <v>6540</v>
      </c>
      <c r="G204" s="234">
        <v>5790</v>
      </c>
      <c r="H204" s="234">
        <v>5440</v>
      </c>
      <c r="I204" s="234">
        <v>5270</v>
      </c>
    </row>
    <row r="205" spans="1:9" ht="15.6" thickTop="1" thickBot="1">
      <c r="B205" s="372"/>
      <c r="C205" s="235" t="s">
        <v>2853</v>
      </c>
      <c r="D205" s="235" t="s">
        <v>2850</v>
      </c>
      <c r="E205" s="324">
        <v>6970</v>
      </c>
      <c r="F205" s="236">
        <v>6110</v>
      </c>
      <c r="G205" s="236">
        <v>4760</v>
      </c>
      <c r="H205" s="236">
        <v>4190</v>
      </c>
      <c r="I205" s="236">
        <v>3930</v>
      </c>
    </row>
    <row r="206" spans="1:9" ht="15.6" thickTop="1" thickBot="1">
      <c r="B206" s="373"/>
      <c r="C206" s="233" t="s">
        <v>2854</v>
      </c>
      <c r="D206" s="233" t="s">
        <v>2850</v>
      </c>
      <c r="E206" s="324">
        <v>6970</v>
      </c>
      <c r="F206" s="234">
        <v>6880</v>
      </c>
      <c r="G206" s="234">
        <v>6740</v>
      </c>
      <c r="H206" s="234">
        <v>6670</v>
      </c>
      <c r="I206" s="234">
        <v>6580</v>
      </c>
    </row>
    <row r="207" spans="1:9" ht="15.6" thickBot="1">
      <c r="B207" s="237" t="s">
        <v>2855</v>
      </c>
      <c r="C207" s="235" t="s">
        <v>2856</v>
      </c>
      <c r="D207" s="235" t="s">
        <v>2857</v>
      </c>
      <c r="E207" s="238">
        <v>0.02</v>
      </c>
      <c r="F207" s="238">
        <v>0.02</v>
      </c>
      <c r="G207" s="238">
        <v>0.02</v>
      </c>
      <c r="H207" s="238">
        <v>0.02</v>
      </c>
      <c r="I207" s="238">
        <v>0.02</v>
      </c>
    </row>
    <row r="210" spans="2:12" ht="15" thickBot="1">
      <c r="B210" s="201" t="s">
        <v>2869</v>
      </c>
    </row>
    <row r="211" spans="2:12" ht="15" thickBot="1">
      <c r="B211" s="397"/>
      <c r="C211" s="398"/>
      <c r="D211" s="231" t="s">
        <v>0</v>
      </c>
      <c r="E211" s="232">
        <v>2015</v>
      </c>
      <c r="F211" s="232">
        <v>2020</v>
      </c>
      <c r="G211" s="232">
        <v>2030</v>
      </c>
      <c r="H211" s="232">
        <v>2040</v>
      </c>
      <c r="I211" s="232">
        <v>2050</v>
      </c>
    </row>
    <row r="212" spans="2:12" ht="15.6" thickTop="1" thickBot="1">
      <c r="B212" s="371" t="s">
        <v>2848</v>
      </c>
      <c r="C212" s="233" t="s">
        <v>2849</v>
      </c>
      <c r="D212" s="233" t="s">
        <v>2850</v>
      </c>
      <c r="E212" s="324">
        <v>11790</v>
      </c>
      <c r="F212" s="234">
        <v>11420</v>
      </c>
      <c r="G212" s="234">
        <v>10840</v>
      </c>
      <c r="H212" s="234">
        <v>10540</v>
      </c>
      <c r="I212" s="234">
        <v>10200</v>
      </c>
    </row>
    <row r="213" spans="2:12" ht="15.6" thickTop="1" thickBot="1">
      <c r="B213" s="372"/>
      <c r="C213" s="235" t="s">
        <v>2851</v>
      </c>
      <c r="D213" s="235" t="s">
        <v>2850</v>
      </c>
      <c r="E213" s="324">
        <v>11790</v>
      </c>
      <c r="F213" s="236">
        <v>11170</v>
      </c>
      <c r="G213" s="236">
        <v>10480</v>
      </c>
      <c r="H213" s="236">
        <v>10060</v>
      </c>
      <c r="I213" s="236">
        <v>9680</v>
      </c>
    </row>
    <row r="214" spans="2:12" ht="15.6" thickTop="1" thickBot="1">
      <c r="B214" s="372"/>
      <c r="C214" s="233" t="s">
        <v>2852</v>
      </c>
      <c r="D214" s="233" t="s">
        <v>2850</v>
      </c>
      <c r="E214" s="324">
        <v>11790</v>
      </c>
      <c r="F214" s="234">
        <v>11050</v>
      </c>
      <c r="G214" s="234">
        <v>9800</v>
      </c>
      <c r="H214" s="234">
        <v>9210</v>
      </c>
      <c r="I214" s="234">
        <v>8920</v>
      </c>
    </row>
    <row r="215" spans="2:12" ht="15.6" thickTop="1" thickBot="1">
      <c r="B215" s="372"/>
      <c r="C215" s="235" t="s">
        <v>2853</v>
      </c>
      <c r="D215" s="235" t="s">
        <v>2850</v>
      </c>
      <c r="E215" s="324">
        <v>11790</v>
      </c>
      <c r="F215" s="236">
        <v>10330</v>
      </c>
      <c r="G215" s="236">
        <v>8060</v>
      </c>
      <c r="H215" s="236">
        <v>7090</v>
      </c>
      <c r="I215" s="236">
        <v>6650</v>
      </c>
    </row>
    <row r="216" spans="2:12" ht="15.6" thickTop="1" thickBot="1">
      <c r="B216" s="373"/>
      <c r="C216" s="233" t="s">
        <v>2854</v>
      </c>
      <c r="D216" s="233" t="s">
        <v>2850</v>
      </c>
      <c r="E216" s="324">
        <v>11790</v>
      </c>
      <c r="F216" s="234">
        <v>11640</v>
      </c>
      <c r="G216" s="234">
        <v>11410</v>
      </c>
      <c r="H216" s="234">
        <v>11280</v>
      </c>
      <c r="I216" s="234">
        <v>11140</v>
      </c>
    </row>
    <row r="217" spans="2:12" ht="15.6" thickBot="1">
      <c r="B217" s="237" t="s">
        <v>2855</v>
      </c>
      <c r="C217" s="235" t="s">
        <v>2856</v>
      </c>
      <c r="D217" s="235" t="s">
        <v>2857</v>
      </c>
      <c r="E217" s="238">
        <v>0.02</v>
      </c>
      <c r="F217" s="238">
        <v>0.02</v>
      </c>
      <c r="G217" s="238">
        <v>0.02</v>
      </c>
      <c r="H217" s="238">
        <v>0.02</v>
      </c>
      <c r="I217" s="238">
        <v>0.02</v>
      </c>
    </row>
    <row r="219" spans="2:12" ht="21">
      <c r="B219" s="262" t="s">
        <v>2917</v>
      </c>
    </row>
    <row r="221" spans="2:12" ht="15" thickBot="1">
      <c r="B221" s="201" t="s">
        <v>2918</v>
      </c>
    </row>
    <row r="222" spans="2:12" ht="15" thickBot="1">
      <c r="B222" s="379"/>
      <c r="C222" s="380"/>
      <c r="D222" s="239" t="s">
        <v>0</v>
      </c>
      <c r="E222" s="240">
        <v>2015</v>
      </c>
      <c r="F222" s="240">
        <v>2020</v>
      </c>
      <c r="G222" s="240">
        <v>2025</v>
      </c>
      <c r="H222" s="240">
        <v>2030</v>
      </c>
      <c r="I222" s="240">
        <v>2035</v>
      </c>
      <c r="J222" s="240">
        <v>2040</v>
      </c>
      <c r="K222" s="240">
        <v>2045</v>
      </c>
      <c r="L222" s="240">
        <v>2050</v>
      </c>
    </row>
    <row r="223" spans="2:12" ht="15.6" thickTop="1" thickBot="1">
      <c r="B223" s="381" t="s">
        <v>2902</v>
      </c>
      <c r="C223" s="241" t="s">
        <v>2849</v>
      </c>
      <c r="D223" s="241" t="s">
        <v>2</v>
      </c>
      <c r="E223" s="302">
        <v>0.53349999999999986</v>
      </c>
      <c r="F223" s="303">
        <v>0.64090404564257442</v>
      </c>
      <c r="G223" s="303">
        <v>1.9219994612654814</v>
      </c>
      <c r="H223" s="303">
        <v>3.2030948768883887</v>
      </c>
      <c r="I223" s="303">
        <v>7.9781252226973658</v>
      </c>
      <c r="J223" s="303">
        <v>12.753155568506342</v>
      </c>
      <c r="K223" s="303">
        <v>23.160011434969839</v>
      </c>
      <c r="L223" s="303">
        <v>33.566867301433334</v>
      </c>
    </row>
    <row r="224" spans="2:12" ht="15" thickBot="1">
      <c r="B224" s="382"/>
      <c r="C224" s="243" t="s">
        <v>2851</v>
      </c>
      <c r="D224" s="243" t="s">
        <v>2</v>
      </c>
      <c r="E224" s="304">
        <v>0.53349999999999986</v>
      </c>
      <c r="F224" s="305">
        <v>2.0909090909090908</v>
      </c>
      <c r="G224" s="305">
        <v>4.545454545454545</v>
      </c>
      <c r="H224" s="305">
        <v>7</v>
      </c>
      <c r="I224" s="305">
        <v>24.5</v>
      </c>
      <c r="J224" s="305">
        <v>42</v>
      </c>
      <c r="K224" s="305">
        <v>112</v>
      </c>
      <c r="L224" s="305">
        <v>182</v>
      </c>
    </row>
    <row r="225" spans="2:12" ht="15" thickBot="1">
      <c r="B225" s="383"/>
      <c r="C225" s="241" t="s">
        <v>2852</v>
      </c>
      <c r="D225" s="241" t="s">
        <v>2</v>
      </c>
      <c r="E225" s="302">
        <v>0.53349999999999986</v>
      </c>
      <c r="F225" s="303">
        <v>10.797734712391669</v>
      </c>
      <c r="G225" s="303">
        <v>52.879616106903057</v>
      </c>
      <c r="H225" s="303">
        <v>94.961497501414442</v>
      </c>
      <c r="I225" s="303">
        <v>206.55014975920602</v>
      </c>
      <c r="J225" s="303">
        <v>318.1388020169976</v>
      </c>
      <c r="K225" s="303">
        <v>434.82031064614358</v>
      </c>
      <c r="L225" s="303">
        <v>551.50181927528956</v>
      </c>
    </row>
    <row r="226" spans="2:12" ht="15" thickBot="1">
      <c r="B226" s="384" t="s">
        <v>2890</v>
      </c>
      <c r="C226" s="243" t="s">
        <v>2849</v>
      </c>
      <c r="D226" s="243" t="s">
        <v>2891</v>
      </c>
      <c r="E226" s="306">
        <v>5.2539999999999989E-2</v>
      </c>
      <c r="F226" s="304">
        <v>7.4500809128514908E-2</v>
      </c>
      <c r="G226" s="304">
        <v>0.16361968377463373</v>
      </c>
      <c r="H226" s="306">
        <v>0.3499584824745291</v>
      </c>
      <c r="I226" s="305">
        <v>0.93398475300082739</v>
      </c>
      <c r="J226" s="305">
        <v>1.1030681944512781</v>
      </c>
      <c r="K226" s="305">
        <v>1.6999807812477599</v>
      </c>
      <c r="L226" s="305">
        <v>2.9763397315868012</v>
      </c>
    </row>
    <row r="227" spans="2:12" ht="15" thickBot="1">
      <c r="B227" s="382"/>
      <c r="C227" s="241" t="s">
        <v>2851</v>
      </c>
      <c r="D227" s="241" t="s">
        <v>2891</v>
      </c>
      <c r="E227" s="307">
        <v>5.2539999999999989E-2</v>
      </c>
      <c r="F227" s="302">
        <v>0.3645018181818182</v>
      </c>
      <c r="G227" s="302">
        <v>0.18181818181818182</v>
      </c>
      <c r="H227" s="302">
        <v>0.80113999999999996</v>
      </c>
      <c r="I227" s="303">
        <v>2.4525399999999999</v>
      </c>
      <c r="J227" s="303">
        <v>4.9645018181818186</v>
      </c>
      <c r="K227" s="303">
        <v>10.181818181818182</v>
      </c>
      <c r="L227" s="303">
        <v>18.80114</v>
      </c>
    </row>
    <row r="228" spans="2:12" ht="15" thickBot="1">
      <c r="B228" s="383"/>
      <c r="C228" s="243" t="s">
        <v>2852</v>
      </c>
      <c r="D228" s="243" t="s">
        <v>2891</v>
      </c>
      <c r="E228" s="306">
        <v>5.2539999999999989E-2</v>
      </c>
      <c r="F228" s="304">
        <v>2.1058669424783338</v>
      </c>
      <c r="G228" s="305">
        <v>5.2898553304065334</v>
      </c>
      <c r="H228" s="305">
        <v>11.54403722739802</v>
      </c>
      <c r="I228" s="305">
        <v>22.128597847642972</v>
      </c>
      <c r="J228" s="305">
        <v>24.665269997951999</v>
      </c>
      <c r="K228" s="305">
        <v>30.317962311785937</v>
      </c>
      <c r="L228" s="305">
        <v>33.188533697677009</v>
      </c>
    </row>
    <row r="229" spans="2:12" ht="15" thickBot="1">
      <c r="B229" s="385" t="s">
        <v>2892</v>
      </c>
      <c r="C229" s="241" t="s">
        <v>2893</v>
      </c>
      <c r="D229" s="241" t="s">
        <v>2894</v>
      </c>
      <c r="E229" s="308">
        <v>0.1</v>
      </c>
      <c r="F229" s="308">
        <v>0.1</v>
      </c>
      <c r="G229" s="308">
        <v>0.1</v>
      </c>
      <c r="H229" s="308">
        <v>0.1</v>
      </c>
      <c r="I229" s="308">
        <v>0.1</v>
      </c>
      <c r="J229" s="308">
        <v>0.1</v>
      </c>
      <c r="K229" s="308">
        <v>0.1</v>
      </c>
      <c r="L229" s="308">
        <v>0.1</v>
      </c>
    </row>
    <row r="230" spans="2:12" ht="15" thickBot="1">
      <c r="B230" s="386"/>
      <c r="C230" s="243" t="s">
        <v>2895</v>
      </c>
      <c r="D230" s="243" t="s">
        <v>2894</v>
      </c>
      <c r="E230" s="309">
        <v>0.15</v>
      </c>
      <c r="F230" s="309">
        <v>0.15</v>
      </c>
      <c r="G230" s="309">
        <v>0.15</v>
      </c>
      <c r="H230" s="309">
        <v>0.15</v>
      </c>
      <c r="I230" s="309">
        <v>0.15</v>
      </c>
      <c r="J230" s="309">
        <v>0.15</v>
      </c>
      <c r="K230" s="309">
        <v>0.15</v>
      </c>
      <c r="L230" s="309">
        <v>0.15</v>
      </c>
    </row>
    <row r="231" spans="2:12" ht="15" thickBot="1">
      <c r="B231" s="387"/>
      <c r="C231" s="241" t="s">
        <v>2896</v>
      </c>
      <c r="D231" s="241" t="s">
        <v>2894</v>
      </c>
      <c r="E231" s="308">
        <v>7.0000000000000007E-2</v>
      </c>
      <c r="F231" s="308">
        <v>7.0000000000000007E-2</v>
      </c>
      <c r="G231" s="308">
        <v>7.0000000000000007E-2</v>
      </c>
      <c r="H231" s="308">
        <v>7.0000000000000007E-2</v>
      </c>
      <c r="I231" s="308">
        <v>7.0000000000000007E-2</v>
      </c>
      <c r="J231" s="308">
        <v>7.0000000000000007E-2</v>
      </c>
      <c r="K231" s="308">
        <v>7.0000000000000007E-2</v>
      </c>
      <c r="L231" s="308">
        <v>7.0000000000000007E-2</v>
      </c>
    </row>
    <row r="232" spans="2:12" ht="15" thickBot="1">
      <c r="B232" s="245" t="s">
        <v>2897</v>
      </c>
      <c r="C232" s="243" t="s">
        <v>2856</v>
      </c>
      <c r="D232" s="243" t="s">
        <v>2898</v>
      </c>
      <c r="E232" s="244">
        <v>20</v>
      </c>
      <c r="F232" s="244">
        <v>20</v>
      </c>
      <c r="G232" s="244">
        <v>20</v>
      </c>
      <c r="H232" s="244">
        <v>20</v>
      </c>
      <c r="I232" s="244">
        <v>20</v>
      </c>
      <c r="J232" s="244">
        <v>20</v>
      </c>
      <c r="K232" s="244">
        <v>20</v>
      </c>
      <c r="L232" s="244">
        <v>20</v>
      </c>
    </row>
    <row r="234" spans="2:12" ht="15" thickBot="1">
      <c r="B234" s="201" t="s">
        <v>2870</v>
      </c>
    </row>
    <row r="235" spans="2:12" ht="15" thickBot="1">
      <c r="B235" s="379"/>
      <c r="C235" s="380"/>
      <c r="D235" s="239" t="s">
        <v>0</v>
      </c>
      <c r="E235" s="240">
        <v>2015</v>
      </c>
      <c r="F235" s="240">
        <v>2020</v>
      </c>
      <c r="G235" s="240">
        <v>2030</v>
      </c>
      <c r="H235" s="240">
        <v>2040</v>
      </c>
      <c r="I235" s="240">
        <v>2050</v>
      </c>
    </row>
    <row r="236" spans="2:12" ht="15.6" thickTop="1" thickBot="1">
      <c r="B236" s="381" t="s">
        <v>2848</v>
      </c>
      <c r="C236" s="241" t="s">
        <v>2849</v>
      </c>
      <c r="D236" s="241" t="s">
        <v>2850</v>
      </c>
      <c r="E236" s="326">
        <v>6160</v>
      </c>
      <c r="F236" s="242">
        <v>5680</v>
      </c>
      <c r="G236" s="242">
        <v>4630</v>
      </c>
      <c r="H236" s="242">
        <v>3760</v>
      </c>
      <c r="I236" s="242">
        <v>3230</v>
      </c>
    </row>
    <row r="237" spans="2:12" ht="15.6" thickTop="1" thickBot="1">
      <c r="B237" s="382"/>
      <c r="C237" s="243" t="s">
        <v>2851</v>
      </c>
      <c r="D237" s="243" t="s">
        <v>2850</v>
      </c>
      <c r="E237" s="326">
        <v>6160</v>
      </c>
      <c r="F237" s="244">
        <v>4920</v>
      </c>
      <c r="G237" s="244">
        <v>4140</v>
      </c>
      <c r="H237" s="244">
        <v>3150</v>
      </c>
      <c r="I237" s="244">
        <v>2520</v>
      </c>
    </row>
    <row r="238" spans="2:12" ht="15.6" thickTop="1" thickBot="1">
      <c r="B238" s="382"/>
      <c r="C238" s="241" t="s">
        <v>2852</v>
      </c>
      <c r="D238" s="241" t="s">
        <v>2850</v>
      </c>
      <c r="E238" s="326">
        <v>6160</v>
      </c>
      <c r="F238" s="242">
        <v>3890</v>
      </c>
      <c r="G238" s="242">
        <v>2800</v>
      </c>
      <c r="H238" s="242">
        <v>2320</v>
      </c>
      <c r="I238" s="242">
        <v>2090</v>
      </c>
    </row>
    <row r="239" spans="2:12" ht="15.6" thickTop="1" thickBot="1">
      <c r="B239" s="382"/>
      <c r="C239" s="243" t="s">
        <v>2853</v>
      </c>
      <c r="D239" s="243" t="s">
        <v>2850</v>
      </c>
      <c r="E239" s="326">
        <v>6160</v>
      </c>
      <c r="F239" s="244">
        <v>3030</v>
      </c>
      <c r="G239" s="244">
        <v>1830</v>
      </c>
      <c r="H239" s="244">
        <v>1370</v>
      </c>
      <c r="I239" s="244">
        <v>1170</v>
      </c>
    </row>
    <row r="240" spans="2:12" ht="15.6" thickTop="1" thickBot="1">
      <c r="B240" s="383"/>
      <c r="C240" s="241" t="s">
        <v>2854</v>
      </c>
      <c r="D240" s="241" t="s">
        <v>2850</v>
      </c>
      <c r="E240" s="326">
        <v>6160</v>
      </c>
      <c r="F240" s="242">
        <v>5830</v>
      </c>
      <c r="G240" s="242">
        <v>5060</v>
      </c>
      <c r="H240" s="242">
        <v>4390</v>
      </c>
      <c r="I240" s="242">
        <v>3950</v>
      </c>
    </row>
    <row r="241" spans="1:9" ht="15.6" thickBot="1">
      <c r="B241" s="245" t="s">
        <v>2855</v>
      </c>
      <c r="C241" s="243" t="s">
        <v>2856</v>
      </c>
      <c r="D241" s="243" t="s">
        <v>2857</v>
      </c>
      <c r="E241" s="246">
        <v>6.3E-2</v>
      </c>
      <c r="F241" s="246">
        <v>6.5000000000000002E-2</v>
      </c>
      <c r="G241" s="246">
        <v>5.6000000000000001E-2</v>
      </c>
      <c r="H241" s="246">
        <v>6.3E-2</v>
      </c>
      <c r="I241" s="246">
        <v>4.9000000000000002E-2</v>
      </c>
    </row>
    <row r="244" spans="1:9" ht="15" thickBot="1">
      <c r="B244" s="201" t="s">
        <v>2871</v>
      </c>
    </row>
    <row r="245" spans="1:9" ht="15" thickBot="1">
      <c r="B245" s="379"/>
      <c r="C245" s="380"/>
      <c r="D245" s="239" t="s">
        <v>0</v>
      </c>
      <c r="E245" s="240">
        <v>2015</v>
      </c>
      <c r="F245" s="240">
        <v>2020</v>
      </c>
      <c r="G245" s="240">
        <v>2030</v>
      </c>
      <c r="H245" s="240">
        <v>2040</v>
      </c>
      <c r="I245" s="240">
        <v>2050</v>
      </c>
    </row>
    <row r="246" spans="1:9" ht="15.6" thickTop="1" thickBot="1">
      <c r="B246" s="381" t="s">
        <v>2848</v>
      </c>
      <c r="C246" s="241" t="s">
        <v>2849</v>
      </c>
      <c r="D246" s="241" t="s">
        <v>2850</v>
      </c>
      <c r="E246" s="326">
        <v>7840</v>
      </c>
      <c r="F246" s="242">
        <v>7230</v>
      </c>
      <c r="G246" s="242">
        <v>5900</v>
      </c>
      <c r="H246" s="242">
        <v>4790</v>
      </c>
      <c r="I246" s="242">
        <v>4120</v>
      </c>
    </row>
    <row r="247" spans="1:9" ht="15.6" thickTop="1" thickBot="1">
      <c r="A247" s="186" t="s">
        <v>2785</v>
      </c>
      <c r="B247" s="382"/>
      <c r="C247" s="243" t="s">
        <v>2851</v>
      </c>
      <c r="D247" s="243" t="s">
        <v>2850</v>
      </c>
      <c r="E247" s="326">
        <v>7840</v>
      </c>
      <c r="F247" s="244">
        <v>6260</v>
      </c>
      <c r="G247" s="244">
        <v>5270</v>
      </c>
      <c r="H247" s="244">
        <v>4000</v>
      </c>
      <c r="I247" s="244">
        <v>3210</v>
      </c>
    </row>
    <row r="248" spans="1:9" ht="15.6" thickTop="1" thickBot="1">
      <c r="B248" s="382"/>
      <c r="C248" s="241" t="s">
        <v>2852</v>
      </c>
      <c r="D248" s="241" t="s">
        <v>2850</v>
      </c>
      <c r="E248" s="326">
        <v>7840</v>
      </c>
      <c r="F248" s="242">
        <v>4950</v>
      </c>
      <c r="G248" s="242">
        <v>3560</v>
      </c>
      <c r="H248" s="242">
        <v>2950</v>
      </c>
      <c r="I248" s="242">
        <v>2660</v>
      </c>
    </row>
    <row r="249" spans="1:9" ht="15.6" thickTop="1" thickBot="1">
      <c r="B249" s="382"/>
      <c r="C249" s="243" t="s">
        <v>2853</v>
      </c>
      <c r="D249" s="243" t="s">
        <v>2850</v>
      </c>
      <c r="E249" s="326">
        <v>7840</v>
      </c>
      <c r="F249" s="244">
        <v>3850</v>
      </c>
      <c r="G249" s="244">
        <v>2320</v>
      </c>
      <c r="H249" s="244">
        <v>1740</v>
      </c>
      <c r="I249" s="244">
        <v>1480</v>
      </c>
    </row>
    <row r="250" spans="1:9" ht="15.6" thickTop="1" thickBot="1">
      <c r="B250" s="383"/>
      <c r="C250" s="241" t="s">
        <v>2854</v>
      </c>
      <c r="D250" s="241" t="s">
        <v>2850</v>
      </c>
      <c r="E250" s="326">
        <v>7840</v>
      </c>
      <c r="F250" s="242">
        <v>7420</v>
      </c>
      <c r="G250" s="242">
        <v>6440</v>
      </c>
      <c r="H250" s="242">
        <v>5580</v>
      </c>
      <c r="I250" s="242">
        <v>5030</v>
      </c>
    </row>
    <row r="251" spans="1:9" ht="15.6" thickBot="1">
      <c r="B251" s="245" t="s">
        <v>2855</v>
      </c>
      <c r="C251" s="243" t="s">
        <v>2856</v>
      </c>
      <c r="D251" s="243" t="s">
        <v>2857</v>
      </c>
      <c r="E251" s="246">
        <v>6.3E-2</v>
      </c>
      <c r="F251" s="246">
        <v>6.5000000000000002E-2</v>
      </c>
      <c r="G251" s="246">
        <v>5.6000000000000001E-2</v>
      </c>
      <c r="H251" s="246">
        <v>6.3E-2</v>
      </c>
      <c r="I251" s="246">
        <v>4.9000000000000002E-2</v>
      </c>
    </row>
    <row r="254" spans="1:9" ht="15" thickBot="1">
      <c r="B254" s="201" t="s">
        <v>2872</v>
      </c>
    </row>
    <row r="255" spans="1:9" ht="15" thickBot="1">
      <c r="B255" s="379"/>
      <c r="C255" s="380"/>
      <c r="D255" s="239" t="s">
        <v>0</v>
      </c>
      <c r="E255" s="240">
        <v>2015</v>
      </c>
      <c r="F255" s="240">
        <v>2020</v>
      </c>
      <c r="G255" s="240">
        <v>2030</v>
      </c>
      <c r="H255" s="240">
        <v>2040</v>
      </c>
      <c r="I255" s="240">
        <v>2050</v>
      </c>
    </row>
    <row r="256" spans="1:9" ht="15.6" thickTop="1" thickBot="1">
      <c r="B256" s="381" t="s">
        <v>2848</v>
      </c>
      <c r="C256" s="241" t="s">
        <v>2849</v>
      </c>
      <c r="D256" s="241" t="s">
        <v>2850</v>
      </c>
      <c r="E256" s="326">
        <v>7910</v>
      </c>
      <c r="F256" s="242">
        <v>7300</v>
      </c>
      <c r="G256" s="242">
        <v>5950</v>
      </c>
      <c r="H256" s="242">
        <v>4830</v>
      </c>
      <c r="I256" s="242">
        <v>4150</v>
      </c>
    </row>
    <row r="257" spans="1:119" ht="15.6" thickTop="1" thickBot="1">
      <c r="A257" s="186" t="s">
        <v>2784</v>
      </c>
      <c r="B257" s="382"/>
      <c r="C257" s="243" t="s">
        <v>2851</v>
      </c>
      <c r="D257" s="243" t="s">
        <v>2850</v>
      </c>
      <c r="E257" s="326">
        <v>7910</v>
      </c>
      <c r="F257" s="244">
        <v>6310</v>
      </c>
      <c r="G257" s="244">
        <v>5320</v>
      </c>
      <c r="H257" s="244">
        <v>4040</v>
      </c>
      <c r="I257" s="244">
        <v>3240</v>
      </c>
    </row>
    <row r="258" spans="1:119" ht="15.6" thickTop="1" thickBot="1">
      <c r="B258" s="382"/>
      <c r="C258" s="241" t="s">
        <v>2852</v>
      </c>
      <c r="D258" s="241" t="s">
        <v>2850</v>
      </c>
      <c r="E258" s="326">
        <v>7910</v>
      </c>
      <c r="F258" s="242">
        <v>4990</v>
      </c>
      <c r="G258" s="242">
        <v>3600</v>
      </c>
      <c r="H258" s="242">
        <v>2980</v>
      </c>
      <c r="I258" s="242">
        <v>2690</v>
      </c>
    </row>
    <row r="259" spans="1:119" ht="15.6" thickTop="1" thickBot="1">
      <c r="B259" s="382"/>
      <c r="C259" s="243" t="s">
        <v>2853</v>
      </c>
      <c r="D259" s="243" t="s">
        <v>2850</v>
      </c>
      <c r="E259" s="326">
        <v>7910</v>
      </c>
      <c r="F259" s="244">
        <v>3890</v>
      </c>
      <c r="G259" s="244">
        <v>2350</v>
      </c>
      <c r="H259" s="244">
        <v>1750</v>
      </c>
      <c r="I259" s="244">
        <v>1500</v>
      </c>
    </row>
    <row r="260" spans="1:119" ht="15.6" thickTop="1" thickBot="1">
      <c r="B260" s="383"/>
      <c r="C260" s="241" t="s">
        <v>2854</v>
      </c>
      <c r="D260" s="241" t="s">
        <v>2850</v>
      </c>
      <c r="E260" s="326">
        <v>7910</v>
      </c>
      <c r="F260" s="242">
        <v>7480</v>
      </c>
      <c r="G260" s="242">
        <v>6500</v>
      </c>
      <c r="H260" s="242">
        <v>5630</v>
      </c>
      <c r="I260" s="242">
        <v>5070</v>
      </c>
    </row>
    <row r="261" spans="1:119" ht="15.6" thickBot="1">
      <c r="B261" s="245" t="s">
        <v>2855</v>
      </c>
      <c r="C261" s="243" t="s">
        <v>2856</v>
      </c>
      <c r="D261" s="243" t="s">
        <v>2857</v>
      </c>
      <c r="E261" s="246">
        <v>0.04</v>
      </c>
      <c r="F261" s="246">
        <v>0.04</v>
      </c>
      <c r="G261" s="246">
        <v>3.5000000000000003E-2</v>
      </c>
      <c r="H261" s="246">
        <v>0.04</v>
      </c>
      <c r="I261" s="246">
        <v>0.04</v>
      </c>
    </row>
    <row r="263" spans="1:119" ht="21">
      <c r="B263" s="262" t="s">
        <v>2900</v>
      </c>
      <c r="AD263" s="186"/>
      <c r="AP263" s="186"/>
      <c r="BB263" s="186"/>
      <c r="BC263" s="186"/>
      <c r="BD263" s="186"/>
      <c r="BE263" s="186"/>
      <c r="BF263" s="186"/>
      <c r="BG263" s="186"/>
      <c r="BH263" s="186"/>
      <c r="BI263" s="186"/>
      <c r="BJ263" s="186"/>
      <c r="BK263" s="186"/>
      <c r="BL263" s="186"/>
      <c r="BM263" s="186"/>
      <c r="BN263" s="186"/>
      <c r="BO263" s="186"/>
      <c r="BP263" s="186"/>
      <c r="BQ263" s="186"/>
      <c r="BR263" s="186"/>
      <c r="BS263" s="186"/>
      <c r="BT263" s="186"/>
      <c r="BU263" s="186"/>
      <c r="BV263" s="186"/>
      <c r="BW263" s="186"/>
      <c r="BX263" s="186"/>
      <c r="BY263" s="186"/>
      <c r="BZ263" s="186"/>
      <c r="CA263" s="186"/>
      <c r="CB263" s="186"/>
      <c r="CC263" s="186"/>
      <c r="CD263" s="186"/>
      <c r="CE263" s="186"/>
      <c r="CF263" s="186"/>
      <c r="CG263" s="186"/>
      <c r="CH263" s="186"/>
      <c r="CI263" s="186"/>
      <c r="CJ263" s="186"/>
      <c r="CK263" s="186"/>
      <c r="CL263" s="186"/>
      <c r="CM263" s="186"/>
      <c r="CN263" s="186"/>
      <c r="CO263" s="186"/>
      <c r="CP263" s="186"/>
      <c r="CQ263" s="186"/>
      <c r="CR263" s="186"/>
      <c r="CS263" s="186"/>
      <c r="CT263" s="186"/>
      <c r="CU263" s="186"/>
      <c r="CV263" s="186"/>
      <c r="CW263" s="186"/>
      <c r="CX263" s="186"/>
      <c r="CY263" s="186"/>
      <c r="CZ263" s="186"/>
      <c r="DA263" s="186"/>
      <c r="DB263" s="186"/>
      <c r="DC263" s="186"/>
      <c r="DD263" s="186"/>
      <c r="DE263" s="186"/>
      <c r="DF263" s="186"/>
      <c r="DG263" s="186"/>
      <c r="DH263" s="186"/>
      <c r="DI263" s="186"/>
      <c r="DJ263" s="186"/>
      <c r="DK263" s="186"/>
      <c r="DL263" s="186"/>
      <c r="DM263" s="186"/>
      <c r="DN263" s="186"/>
      <c r="DO263" s="186"/>
    </row>
    <row r="264" spans="1:119">
      <c r="AK264"/>
      <c r="BB264" s="186"/>
      <c r="BC264" s="186"/>
      <c r="BD264" s="186"/>
      <c r="BE264" s="186"/>
      <c r="BF264" s="186"/>
      <c r="BG264" s="186"/>
      <c r="BH264" s="186"/>
      <c r="BI264" s="186"/>
      <c r="BJ264" s="186"/>
      <c r="BK264" s="186"/>
      <c r="BL264" s="186"/>
      <c r="BM264" s="186"/>
      <c r="BN264" s="186"/>
      <c r="BO264" s="186"/>
      <c r="BP264" s="186"/>
      <c r="BQ264" s="186"/>
      <c r="BR264" s="186"/>
      <c r="BS264" s="186"/>
      <c r="BT264" s="186"/>
      <c r="BU264" s="186"/>
      <c r="BV264" s="186"/>
      <c r="BW264" s="186"/>
      <c r="BX264" s="186"/>
      <c r="BY264" s="186"/>
      <c r="BZ264" s="186"/>
      <c r="CA264" s="186"/>
      <c r="CB264" s="186"/>
      <c r="CC264" s="186"/>
      <c r="CD264" s="186"/>
      <c r="CE264" s="186"/>
      <c r="CF264" s="186"/>
      <c r="CG264" s="186"/>
      <c r="CH264" s="186"/>
      <c r="CI264" s="186"/>
      <c r="CJ264" s="186"/>
      <c r="CK264" s="186"/>
      <c r="CL264" s="186"/>
      <c r="CM264" s="186"/>
      <c r="CN264" s="186"/>
      <c r="CO264" s="186"/>
      <c r="CP264" s="186"/>
      <c r="CQ264" s="186"/>
      <c r="CR264" s="186"/>
      <c r="CS264" s="186"/>
      <c r="CT264" s="186"/>
      <c r="CU264" s="186"/>
      <c r="CV264" s="186"/>
      <c r="CW264" s="186"/>
      <c r="CX264" s="186"/>
      <c r="CY264" s="186"/>
      <c r="CZ264" s="186"/>
      <c r="DA264" s="186"/>
      <c r="DB264" s="186"/>
      <c r="DC264" s="186"/>
      <c r="DD264" s="186"/>
      <c r="DE264" s="186"/>
      <c r="DF264" s="186"/>
      <c r="DG264" s="186"/>
      <c r="DH264" s="186"/>
      <c r="DI264" s="186"/>
      <c r="DJ264" s="186"/>
      <c r="DK264" s="186"/>
      <c r="DL264" s="186"/>
      <c r="DM264" s="186"/>
      <c r="DN264" s="186"/>
    </row>
    <row r="265" spans="1:119" ht="15" thickBot="1">
      <c r="B265" s="201" t="s">
        <v>2901</v>
      </c>
      <c r="AK265"/>
      <c r="BK265" s="186"/>
      <c r="BL265" s="186"/>
      <c r="BM265" s="186"/>
      <c r="BN265" s="186"/>
      <c r="BO265" s="186"/>
      <c r="BP265" s="186"/>
      <c r="BQ265" s="186"/>
      <c r="BR265" s="186"/>
      <c r="BS265" s="186"/>
      <c r="BT265" s="186"/>
      <c r="BU265" s="186"/>
      <c r="BV265" s="186"/>
      <c r="BW265" s="186"/>
      <c r="BX265" s="186"/>
      <c r="BY265" s="186"/>
      <c r="BZ265" s="186"/>
      <c r="CA265" s="186"/>
      <c r="CM265" s="186"/>
      <c r="CN265" s="186"/>
      <c r="CO265" s="186"/>
      <c r="CP265" s="186"/>
      <c r="CQ265" s="186"/>
      <c r="CR265" s="186"/>
      <c r="CS265" s="186"/>
      <c r="CT265" s="186"/>
      <c r="CU265" s="186"/>
      <c r="CV265" s="186"/>
      <c r="CW265" s="186"/>
      <c r="CX265" s="186"/>
      <c r="CY265" s="186"/>
      <c r="CZ265" s="186"/>
      <c r="DA265" s="186"/>
      <c r="DB265" s="186"/>
      <c r="DC265" s="186"/>
      <c r="DD265" s="186"/>
      <c r="DE265" s="186"/>
      <c r="DF265" s="186"/>
      <c r="DG265" s="186"/>
      <c r="DH265" s="186"/>
      <c r="DI265" s="186"/>
      <c r="DJ265" s="186"/>
      <c r="DK265" s="186"/>
      <c r="DL265" s="186"/>
      <c r="DM265" s="186"/>
      <c r="DN265" s="186"/>
    </row>
    <row r="266" spans="1:119" ht="15" thickBot="1">
      <c r="B266" s="356"/>
      <c r="C266" s="357"/>
      <c r="D266" s="247" t="s">
        <v>0</v>
      </c>
      <c r="E266" s="248">
        <v>2015</v>
      </c>
      <c r="F266" s="248">
        <v>2020</v>
      </c>
      <c r="G266" s="248">
        <v>2025</v>
      </c>
      <c r="H266" s="248">
        <v>2030</v>
      </c>
      <c r="I266" s="248">
        <v>2035</v>
      </c>
      <c r="J266" s="248">
        <v>2040</v>
      </c>
      <c r="K266" s="248">
        <v>2045</v>
      </c>
      <c r="L266" s="248">
        <v>2050</v>
      </c>
      <c r="AK266"/>
      <c r="BK266" s="186"/>
      <c r="BL266" s="186"/>
      <c r="BM266" s="186"/>
      <c r="BY266" s="186"/>
      <c r="BZ266" s="186"/>
      <c r="CA266" s="186"/>
      <c r="CM266" s="186"/>
      <c r="CN266" s="186"/>
      <c r="CO266" s="186"/>
      <c r="CP266" s="201" t="s">
        <v>2887</v>
      </c>
      <c r="CQ266" s="186"/>
      <c r="CR266" s="186"/>
      <c r="CS266" s="186"/>
      <c r="CT266" s="186"/>
      <c r="CU266" s="186"/>
      <c r="CV266" s="186"/>
      <c r="CW266" s="186"/>
      <c r="CX266" s="186"/>
      <c r="CY266" s="186"/>
      <c r="CZ266" s="186"/>
      <c r="DA266" s="186"/>
      <c r="DB266" s="186"/>
      <c r="DC266" s="186"/>
      <c r="DD266" s="201" t="s">
        <v>2888</v>
      </c>
      <c r="DE266" s="186"/>
      <c r="DF266" s="186"/>
      <c r="DG266" s="186"/>
      <c r="DH266" s="186"/>
      <c r="DI266" s="186"/>
      <c r="DJ266" s="186"/>
      <c r="DK266" s="186"/>
      <c r="DL266" s="186"/>
      <c r="DM266" s="186"/>
      <c r="DN266" s="186"/>
    </row>
    <row r="267" spans="1:119" ht="15.6" thickTop="1" thickBot="1">
      <c r="B267" s="353" t="s">
        <v>2902</v>
      </c>
      <c r="C267" s="249" t="s">
        <v>2849</v>
      </c>
      <c r="D267" s="249" t="s">
        <v>2</v>
      </c>
      <c r="E267" s="285">
        <v>1207.8528000000003</v>
      </c>
      <c r="F267" s="285">
        <v>1234.5283858927251</v>
      </c>
      <c r="G267" s="285">
        <v>1297.2783958000346</v>
      </c>
      <c r="H267" s="285">
        <v>1360.0284057073441</v>
      </c>
      <c r="I267" s="285">
        <v>1435.9835456285514</v>
      </c>
      <c r="J267" s="285">
        <v>1511.9386855497589</v>
      </c>
      <c r="K267" s="285">
        <v>1583.9050759066727</v>
      </c>
      <c r="L267" s="285">
        <v>1655.8714662635864</v>
      </c>
      <c r="AK267"/>
      <c r="BK267" s="186"/>
      <c r="BL267" s="186"/>
      <c r="BM267" s="186"/>
      <c r="BY267" s="186"/>
      <c r="BZ267" s="186"/>
      <c r="CA267" s="186"/>
      <c r="CM267" s="186"/>
      <c r="CN267" s="186"/>
      <c r="CO267" s="186"/>
      <c r="CP267" s="341"/>
      <c r="CQ267" s="342"/>
      <c r="CR267" s="263" t="s">
        <v>0</v>
      </c>
      <c r="CS267" s="264">
        <v>2015</v>
      </c>
      <c r="CT267" s="264">
        <v>2020</v>
      </c>
      <c r="CU267" s="264">
        <v>2025</v>
      </c>
      <c r="CV267" s="264">
        <v>2030</v>
      </c>
      <c r="CW267" s="264">
        <v>2035</v>
      </c>
      <c r="CX267" s="264">
        <v>2040</v>
      </c>
      <c r="CY267" s="264">
        <v>2045</v>
      </c>
      <c r="CZ267" s="264">
        <v>2050</v>
      </c>
      <c r="DA267" s="186"/>
      <c r="DB267" s="186"/>
      <c r="DC267" s="186"/>
      <c r="DD267" s="341"/>
      <c r="DE267" s="342"/>
      <c r="DF267" s="263" t="s">
        <v>0</v>
      </c>
      <c r="DG267" s="264">
        <v>2015</v>
      </c>
      <c r="DH267" s="264">
        <v>2020</v>
      </c>
      <c r="DI267" s="264">
        <v>2025</v>
      </c>
      <c r="DJ267" s="264">
        <v>2030</v>
      </c>
      <c r="DK267" s="264">
        <v>2035</v>
      </c>
      <c r="DL267" s="264">
        <v>2040</v>
      </c>
      <c r="DM267" s="264">
        <v>2045</v>
      </c>
      <c r="DN267" s="264">
        <v>2050</v>
      </c>
    </row>
    <row r="268" spans="1:119" ht="15.6" thickTop="1" thickBot="1">
      <c r="B268" s="354"/>
      <c r="C268" s="251" t="s">
        <v>2851</v>
      </c>
      <c r="D268" s="251" t="s">
        <v>2</v>
      </c>
      <c r="E268" s="286">
        <v>1207.8528000000003</v>
      </c>
      <c r="F268" s="286">
        <v>1245.818181818182</v>
      </c>
      <c r="G268" s="286">
        <v>1411.409090909091</v>
      </c>
      <c r="H268" s="286">
        <v>1577</v>
      </c>
      <c r="I268" s="286">
        <v>1720</v>
      </c>
      <c r="J268" s="286">
        <v>1863</v>
      </c>
      <c r="K268" s="286">
        <v>2028</v>
      </c>
      <c r="L268" s="286">
        <v>2193</v>
      </c>
      <c r="AK268"/>
      <c r="BK268" s="186"/>
      <c r="BL268" s="186"/>
      <c r="BM268" s="186"/>
      <c r="BY268" s="186"/>
      <c r="BZ268" s="186"/>
      <c r="CA268" s="186"/>
      <c r="CM268" s="186"/>
      <c r="CN268" s="186"/>
      <c r="CO268" s="186"/>
      <c r="CP268" s="349" t="s">
        <v>2889</v>
      </c>
      <c r="CQ268" s="265" t="s">
        <v>2849</v>
      </c>
      <c r="CR268" s="265" t="s">
        <v>2</v>
      </c>
      <c r="CS268" s="266">
        <v>0</v>
      </c>
      <c r="CT268" s="266">
        <v>0</v>
      </c>
      <c r="CU268" s="267">
        <v>0</v>
      </c>
      <c r="CV268" s="267">
        <v>0</v>
      </c>
      <c r="CW268" s="267">
        <v>0</v>
      </c>
      <c r="CX268" s="267">
        <v>0</v>
      </c>
      <c r="CY268" s="267">
        <v>0</v>
      </c>
      <c r="CZ268" s="267">
        <v>0</v>
      </c>
      <c r="DA268" s="186"/>
      <c r="DB268" s="186"/>
      <c r="DC268" s="186"/>
      <c r="DD268" s="349" t="s">
        <v>2889</v>
      </c>
      <c r="DE268" s="265" t="s">
        <v>2849</v>
      </c>
      <c r="DF268" s="265" t="s">
        <v>2</v>
      </c>
      <c r="DG268" s="266">
        <v>0</v>
      </c>
      <c r="DH268" s="266">
        <v>0</v>
      </c>
      <c r="DI268" s="267">
        <v>0</v>
      </c>
      <c r="DJ268" s="267">
        <v>0</v>
      </c>
      <c r="DK268" s="267">
        <v>0</v>
      </c>
      <c r="DL268" s="267">
        <v>0</v>
      </c>
      <c r="DM268" s="267">
        <v>0</v>
      </c>
      <c r="DN268" s="267">
        <v>0</v>
      </c>
    </row>
    <row r="269" spans="1:119" ht="15" thickBot="1">
      <c r="B269" s="355"/>
      <c r="C269" s="249" t="s">
        <v>2852</v>
      </c>
      <c r="D269" s="249" t="s">
        <v>2</v>
      </c>
      <c r="E269" s="285">
        <v>1207.8528000000003</v>
      </c>
      <c r="F269" s="285">
        <v>1315.6586897773998</v>
      </c>
      <c r="G269" s="285">
        <v>1356.2528303309589</v>
      </c>
      <c r="H269" s="285">
        <v>1396.846970884518</v>
      </c>
      <c r="I269" s="285">
        <v>1421.0210996631486</v>
      </c>
      <c r="J269" s="285">
        <v>1445.1952284417791</v>
      </c>
      <c r="K269" s="285">
        <v>1474.1694707314446</v>
      </c>
      <c r="L269" s="285">
        <v>1503.1437130211098</v>
      </c>
      <c r="AK269"/>
      <c r="BK269" s="186"/>
      <c r="BL269" s="186"/>
      <c r="BM269" s="186"/>
      <c r="BY269" s="186"/>
      <c r="BZ269" s="186"/>
      <c r="CA269" s="186"/>
      <c r="CM269" s="186"/>
      <c r="CN269" s="186"/>
      <c r="CO269" s="186"/>
      <c r="CP269" s="350"/>
      <c r="CQ269" s="268" t="s">
        <v>2851</v>
      </c>
      <c r="CR269" s="268" t="s">
        <v>2</v>
      </c>
      <c r="CS269" s="269">
        <v>0</v>
      </c>
      <c r="CT269" s="269">
        <v>0</v>
      </c>
      <c r="CU269" s="270">
        <v>1.7701245852722651</v>
      </c>
      <c r="CV269" s="270">
        <v>21.700085846574652</v>
      </c>
      <c r="CW269" s="270">
        <v>72.486296742580237</v>
      </c>
      <c r="CX269" s="270">
        <v>145.73235723367094</v>
      </c>
      <c r="CY269" s="270">
        <v>224.63400497370054</v>
      </c>
      <c r="CZ269" s="270">
        <v>285.93236709488298</v>
      </c>
      <c r="DA269" s="186"/>
      <c r="DB269" s="186"/>
      <c r="DC269" s="186"/>
      <c r="DD269" s="350"/>
      <c r="DE269" s="268" t="s">
        <v>2851</v>
      </c>
      <c r="DF269" s="268" t="s">
        <v>2</v>
      </c>
      <c r="DG269" s="269">
        <v>0</v>
      </c>
      <c r="DH269" s="269">
        <v>0</v>
      </c>
      <c r="DI269" s="270">
        <v>0.62264256674459195</v>
      </c>
      <c r="DJ269" s="270">
        <v>1.7351723192051325</v>
      </c>
      <c r="DK269" s="270">
        <v>9.3802299787015944</v>
      </c>
      <c r="DL269" s="270">
        <v>33.990951744409692</v>
      </c>
      <c r="DM269" s="270">
        <v>99.675024209872902</v>
      </c>
      <c r="DN269" s="270">
        <v>162.22484843324102</v>
      </c>
    </row>
    <row r="270" spans="1:119" ht="15" thickBot="1">
      <c r="B270" s="367" t="s">
        <v>2890</v>
      </c>
      <c r="C270" s="251" t="s">
        <v>2849</v>
      </c>
      <c r="D270" s="251" t="s">
        <v>2891</v>
      </c>
      <c r="E270" s="286">
        <v>36.654280000000014</v>
      </c>
      <c r="F270" s="286">
        <v>5.3351171785449427</v>
      </c>
      <c r="G270" s="286">
        <v>12.070934450985215</v>
      </c>
      <c r="H270" s="286">
        <v>13.029069511938587</v>
      </c>
      <c r="I270" s="286">
        <v>13.865834002444945</v>
      </c>
      <c r="J270" s="286">
        <v>16.516221966038028</v>
      </c>
      <c r="K270" s="286">
        <v>15.343577705848611</v>
      </c>
      <c r="L270" s="286">
        <v>13.442978436916883</v>
      </c>
      <c r="AK270"/>
      <c r="BK270" s="186"/>
      <c r="BL270" s="186"/>
      <c r="BM270" s="186"/>
      <c r="BY270" s="186"/>
      <c r="BZ270" s="186"/>
      <c r="CA270" s="186"/>
      <c r="CM270" s="186"/>
      <c r="CN270" s="186"/>
      <c r="CO270" s="186"/>
      <c r="CP270" s="336" t="s">
        <v>2890</v>
      </c>
      <c r="CQ270" s="268" t="s">
        <v>2849</v>
      </c>
      <c r="CR270" s="268" t="s">
        <v>2891</v>
      </c>
      <c r="CS270" s="269">
        <v>0</v>
      </c>
      <c r="CT270" s="269">
        <v>0</v>
      </c>
      <c r="CU270" s="272">
        <v>0</v>
      </c>
      <c r="CV270" s="272">
        <v>0</v>
      </c>
      <c r="CW270" s="272">
        <v>0</v>
      </c>
      <c r="CX270" s="272">
        <v>0</v>
      </c>
      <c r="CY270" s="272">
        <v>0</v>
      </c>
      <c r="CZ270" s="272">
        <v>0</v>
      </c>
      <c r="DA270" s="186"/>
      <c r="DB270" s="186"/>
      <c r="DC270" s="186"/>
      <c r="DD270" s="336" t="s">
        <v>2890</v>
      </c>
      <c r="DE270" s="268" t="s">
        <v>2849</v>
      </c>
      <c r="DF270" s="268" t="s">
        <v>2891</v>
      </c>
      <c r="DG270" s="269">
        <v>0</v>
      </c>
      <c r="DH270" s="269">
        <v>0</v>
      </c>
      <c r="DI270" s="272">
        <v>0</v>
      </c>
      <c r="DJ270" s="272">
        <v>0</v>
      </c>
      <c r="DK270" s="272">
        <v>0</v>
      </c>
      <c r="DL270" s="272">
        <v>0</v>
      </c>
      <c r="DM270" s="272">
        <v>0</v>
      </c>
      <c r="DN270" s="272">
        <v>0</v>
      </c>
    </row>
    <row r="271" spans="1:119" ht="15" thickBot="1">
      <c r="B271" s="354"/>
      <c r="C271" s="249" t="s">
        <v>2851</v>
      </c>
      <c r="D271" s="249" t="s">
        <v>2891</v>
      </c>
      <c r="E271" s="285">
        <v>36.654280000000014</v>
      </c>
      <c r="F271" s="285">
        <v>7.5930763636363281</v>
      </c>
      <c r="G271" s="285">
        <v>33.636363636363605</v>
      </c>
      <c r="H271" s="285">
        <v>32.6</v>
      </c>
      <c r="I271" s="285">
        <v>22.6</v>
      </c>
      <c r="J271" s="285">
        <v>34.6</v>
      </c>
      <c r="K271" s="285">
        <v>33.6</v>
      </c>
      <c r="L271" s="285">
        <v>32.4</v>
      </c>
      <c r="AK271"/>
      <c r="BK271" s="186"/>
      <c r="BL271" s="186"/>
      <c r="BM271" s="186"/>
      <c r="BY271" s="186"/>
      <c r="BZ271" s="186"/>
      <c r="CA271" s="186"/>
      <c r="CM271" s="186"/>
      <c r="CN271" s="186"/>
      <c r="CO271" s="186"/>
      <c r="CP271" s="337"/>
      <c r="CQ271" s="273" t="s">
        <v>2851</v>
      </c>
      <c r="CR271" s="273" t="s">
        <v>2891</v>
      </c>
      <c r="CS271" s="274">
        <v>0</v>
      </c>
      <c r="CT271" s="274">
        <v>0</v>
      </c>
      <c r="CU271" s="275">
        <v>0.35402491705445305</v>
      </c>
      <c r="CV271" s="275">
        <v>3.9859922522604778</v>
      </c>
      <c r="CW271" s="275">
        <v>10.157242179201116</v>
      </c>
      <c r="CX271" s="275">
        <v>14.64921209821814</v>
      </c>
      <c r="CY271" s="275">
        <v>15.78032954800592</v>
      </c>
      <c r="CZ271" s="275">
        <v>12.259672424236488</v>
      </c>
      <c r="DA271" s="186"/>
      <c r="DB271" s="186"/>
      <c r="DC271" s="186"/>
      <c r="DD271" s="337"/>
      <c r="DE271" s="273" t="s">
        <v>2851</v>
      </c>
      <c r="DF271" s="273" t="s">
        <v>2891</v>
      </c>
      <c r="DG271" s="274">
        <v>0</v>
      </c>
      <c r="DH271" s="274">
        <v>0</v>
      </c>
      <c r="DI271" s="275">
        <v>0.12452851334891839</v>
      </c>
      <c r="DJ271" s="275">
        <v>0.22250595049210808</v>
      </c>
      <c r="DK271" s="275">
        <v>1.5290115318992925</v>
      </c>
      <c r="DL271" s="275">
        <v>4.9221443531416202</v>
      </c>
      <c r="DM271" s="275">
        <v>13.261343006441559</v>
      </c>
      <c r="DN271" s="275">
        <v>12.732470795165733</v>
      </c>
    </row>
    <row r="272" spans="1:119" ht="15" thickBot="1">
      <c r="B272" s="355"/>
      <c r="C272" s="251" t="s">
        <v>2852</v>
      </c>
      <c r="D272" s="251" t="s">
        <v>2891</v>
      </c>
      <c r="E272" s="286">
        <v>36.654280000000014</v>
      </c>
      <c r="F272" s="286">
        <v>21.561177955479888</v>
      </c>
      <c r="G272" s="286">
        <v>9.822666846909943</v>
      </c>
      <c r="H272" s="286">
        <v>6.4149893745136977</v>
      </c>
      <c r="I272" s="286">
        <v>5.435147657919833</v>
      </c>
      <c r="J272" s="286">
        <v>4.2345038535323969</v>
      </c>
      <c r="K272" s="286">
        <v>5.2792524916876573</v>
      </c>
      <c r="L272" s="286">
        <v>6.3104444241784678</v>
      </c>
      <c r="AK272"/>
      <c r="BK272" s="186"/>
      <c r="BL272" s="186"/>
      <c r="BM272" s="186"/>
      <c r="BY272" s="186"/>
      <c r="BZ272" s="186"/>
      <c r="CA272" s="186"/>
      <c r="CM272" s="186"/>
      <c r="CN272" s="186"/>
      <c r="CO272" s="186"/>
      <c r="CP272" s="338" t="s">
        <v>2892</v>
      </c>
      <c r="CQ272" s="273" t="s">
        <v>2893</v>
      </c>
      <c r="CR272" s="273" t="s">
        <v>2894</v>
      </c>
      <c r="CS272" s="276">
        <v>2.1999999999999999E-2</v>
      </c>
      <c r="CT272" s="276">
        <v>2.1999999999999999E-2</v>
      </c>
      <c r="CU272" s="276">
        <v>2.1999999999999999E-2</v>
      </c>
      <c r="CV272" s="276">
        <v>2.1999999999999999E-2</v>
      </c>
      <c r="CW272" s="276">
        <v>2.1999999999999999E-2</v>
      </c>
      <c r="CX272" s="276">
        <v>2.1999999999999999E-2</v>
      </c>
      <c r="CY272" s="276">
        <v>2.1999999999999999E-2</v>
      </c>
      <c r="CZ272" s="276">
        <v>2.1999999999999999E-2</v>
      </c>
      <c r="DA272" s="186"/>
      <c r="DB272" s="186"/>
      <c r="DC272" s="186"/>
      <c r="DD272" s="338" t="s">
        <v>2892</v>
      </c>
      <c r="DE272" s="273" t="s">
        <v>2893</v>
      </c>
      <c r="DF272" s="273" t="s">
        <v>2894</v>
      </c>
      <c r="DG272" s="276">
        <v>0.05</v>
      </c>
      <c r="DH272" s="276">
        <v>0.05</v>
      </c>
      <c r="DI272" s="276">
        <v>0.05</v>
      </c>
      <c r="DJ272" s="276">
        <v>0.05</v>
      </c>
      <c r="DK272" s="276">
        <v>0.05</v>
      </c>
      <c r="DL272" s="276">
        <v>0.05</v>
      </c>
      <c r="DM272" s="276">
        <v>0.05</v>
      </c>
      <c r="DN272" s="276">
        <v>0.05</v>
      </c>
    </row>
    <row r="273" spans="2:118" ht="15" thickBot="1">
      <c r="B273" s="368" t="s">
        <v>2892</v>
      </c>
      <c r="C273" s="249" t="s">
        <v>2893</v>
      </c>
      <c r="D273" s="249" t="s">
        <v>2894</v>
      </c>
      <c r="E273" s="287">
        <v>0.01</v>
      </c>
      <c r="F273" s="287">
        <v>0.01</v>
      </c>
      <c r="G273" s="287">
        <v>0.01</v>
      </c>
      <c r="H273" s="287">
        <v>0.01</v>
      </c>
      <c r="I273" s="287">
        <v>0.01</v>
      </c>
      <c r="J273" s="287">
        <v>0.01</v>
      </c>
      <c r="K273" s="287">
        <v>0.01</v>
      </c>
      <c r="L273" s="287">
        <v>0.01</v>
      </c>
      <c r="AK273"/>
      <c r="BK273" s="186"/>
      <c r="BL273" s="186"/>
      <c r="BM273" s="186"/>
      <c r="BY273" s="186"/>
      <c r="BZ273" s="186"/>
      <c r="CA273" s="186"/>
      <c r="CM273" s="186"/>
      <c r="CN273" s="186"/>
      <c r="CO273" s="186"/>
      <c r="CP273" s="339"/>
      <c r="CQ273" s="268" t="s">
        <v>2895</v>
      </c>
      <c r="CR273" s="268" t="s">
        <v>2894</v>
      </c>
      <c r="CS273" s="277">
        <v>3.5999999999999997E-2</v>
      </c>
      <c r="CT273" s="277">
        <v>3.5999999999999997E-2</v>
      </c>
      <c r="CU273" s="277">
        <v>3.5999999999999997E-2</v>
      </c>
      <c r="CV273" s="277">
        <v>3.5999999999999997E-2</v>
      </c>
      <c r="CW273" s="277">
        <v>3.5999999999999997E-2</v>
      </c>
      <c r="CX273" s="277">
        <v>3.5999999999999997E-2</v>
      </c>
      <c r="CY273" s="277">
        <v>3.5999999999999997E-2</v>
      </c>
      <c r="CZ273" s="277">
        <v>3.5999999999999997E-2</v>
      </c>
      <c r="DA273" s="186"/>
      <c r="DB273" s="186"/>
      <c r="DC273" s="186"/>
      <c r="DD273" s="339"/>
      <c r="DE273" s="268" t="s">
        <v>2895</v>
      </c>
      <c r="DF273" s="268" t="s">
        <v>2894</v>
      </c>
      <c r="DG273" s="277">
        <v>7.5999999999999998E-2</v>
      </c>
      <c r="DH273" s="277">
        <v>7.5999999999999998E-2</v>
      </c>
      <c r="DI273" s="277">
        <v>7.5999999999999998E-2</v>
      </c>
      <c r="DJ273" s="277">
        <v>7.5999999999999998E-2</v>
      </c>
      <c r="DK273" s="277">
        <v>7.5999999999999998E-2</v>
      </c>
      <c r="DL273" s="277">
        <v>7.5999999999999998E-2</v>
      </c>
      <c r="DM273" s="277">
        <v>7.5999999999999998E-2</v>
      </c>
      <c r="DN273" s="277">
        <v>7.5999999999999998E-2</v>
      </c>
    </row>
    <row r="274" spans="2:118" ht="15" thickBot="1">
      <c r="B274" s="369"/>
      <c r="C274" s="251" t="s">
        <v>2895</v>
      </c>
      <c r="D274" s="251" t="s">
        <v>2894</v>
      </c>
      <c r="E274" s="255">
        <v>0.02</v>
      </c>
      <c r="F274" s="255">
        <v>0.02</v>
      </c>
      <c r="G274" s="255">
        <v>0.02</v>
      </c>
      <c r="H274" s="255">
        <v>0.02</v>
      </c>
      <c r="I274" s="255">
        <v>0.02</v>
      </c>
      <c r="J274" s="255">
        <v>0.02</v>
      </c>
      <c r="K274" s="255">
        <v>0.02</v>
      </c>
      <c r="L274" s="255">
        <v>0.02</v>
      </c>
      <c r="AK274"/>
      <c r="BK274" s="186"/>
      <c r="BL274" s="186"/>
      <c r="BM274" s="186"/>
      <c r="BY274" s="186"/>
      <c r="BZ274" s="186"/>
      <c r="CA274" s="186"/>
      <c r="CM274" s="186"/>
      <c r="CN274" s="186"/>
      <c r="CO274" s="186"/>
      <c r="CP274" s="340"/>
      <c r="CQ274" s="273" t="s">
        <v>2896</v>
      </c>
      <c r="CR274" s="273" t="s">
        <v>2894</v>
      </c>
      <c r="CS274" s="276">
        <v>1.2E-2</v>
      </c>
      <c r="CT274" s="276">
        <v>1.2E-2</v>
      </c>
      <c r="CU274" s="276">
        <v>1.2E-2</v>
      </c>
      <c r="CV274" s="276">
        <v>1.2E-2</v>
      </c>
      <c r="CW274" s="276">
        <v>1.2E-2</v>
      </c>
      <c r="CX274" s="276">
        <v>1.2E-2</v>
      </c>
      <c r="CY274" s="276">
        <v>1.2E-2</v>
      </c>
      <c r="CZ274" s="276">
        <v>1.2E-2</v>
      </c>
      <c r="DA274" s="186"/>
      <c r="DB274" s="186"/>
      <c r="DC274" s="186"/>
      <c r="DD274" s="340"/>
      <c r="DE274" s="273" t="s">
        <v>2896</v>
      </c>
      <c r="DF274" s="273" t="s">
        <v>2894</v>
      </c>
      <c r="DG274" s="276">
        <v>2.5000000000000001E-2</v>
      </c>
      <c r="DH274" s="276">
        <v>2.5000000000000001E-2</v>
      </c>
      <c r="DI274" s="276">
        <v>2.5000000000000001E-2</v>
      </c>
      <c r="DJ274" s="276">
        <v>2.5000000000000001E-2</v>
      </c>
      <c r="DK274" s="276">
        <v>2.5000000000000001E-2</v>
      </c>
      <c r="DL274" s="276">
        <v>2.5000000000000001E-2</v>
      </c>
      <c r="DM274" s="276">
        <v>2.5000000000000001E-2</v>
      </c>
      <c r="DN274" s="276">
        <v>2.5000000000000001E-2</v>
      </c>
    </row>
    <row r="275" spans="2:118" ht="15" thickBot="1">
      <c r="B275" s="370"/>
      <c r="C275" s="249" t="s">
        <v>2896</v>
      </c>
      <c r="D275" s="249" t="s">
        <v>2894</v>
      </c>
      <c r="E275" s="287">
        <v>0</v>
      </c>
      <c r="F275" s="287">
        <v>0</v>
      </c>
      <c r="G275" s="287">
        <v>0</v>
      </c>
      <c r="H275" s="287">
        <v>0</v>
      </c>
      <c r="I275" s="287">
        <v>0</v>
      </c>
      <c r="J275" s="287">
        <v>0</v>
      </c>
      <c r="K275" s="287">
        <v>0</v>
      </c>
      <c r="L275" s="287">
        <v>0</v>
      </c>
      <c r="AK275"/>
      <c r="BK275" s="186"/>
      <c r="BL275" s="186"/>
      <c r="BM275" s="186"/>
      <c r="BY275" s="186"/>
      <c r="BZ275" s="186"/>
      <c r="CA275" s="186"/>
      <c r="CM275" s="186"/>
      <c r="CN275" s="186"/>
      <c r="CO275" s="186"/>
      <c r="CP275" s="278" t="s">
        <v>2897</v>
      </c>
      <c r="CQ275" s="268" t="s">
        <v>2856</v>
      </c>
      <c r="CR275" s="268" t="s">
        <v>2898</v>
      </c>
      <c r="CS275" s="269">
        <v>30</v>
      </c>
      <c r="CT275" s="269">
        <v>30</v>
      </c>
      <c r="CU275" s="269">
        <v>30</v>
      </c>
      <c r="CV275" s="269">
        <v>30</v>
      </c>
      <c r="CW275" s="269">
        <v>30</v>
      </c>
      <c r="CX275" s="269">
        <v>30</v>
      </c>
      <c r="CY275" s="269">
        <v>30</v>
      </c>
      <c r="CZ275" s="269">
        <v>30</v>
      </c>
      <c r="DA275" s="186"/>
      <c r="DB275" s="186"/>
      <c r="DC275" s="186"/>
      <c r="DD275" s="278" t="s">
        <v>2897</v>
      </c>
      <c r="DE275" s="268" t="s">
        <v>2856</v>
      </c>
      <c r="DF275" s="268" t="s">
        <v>2898</v>
      </c>
      <c r="DG275" s="269">
        <v>25</v>
      </c>
      <c r="DH275" s="269">
        <v>25</v>
      </c>
      <c r="DI275" s="269">
        <v>25</v>
      </c>
      <c r="DJ275" s="269">
        <v>25</v>
      </c>
      <c r="DK275" s="269">
        <v>25</v>
      </c>
      <c r="DL275" s="269">
        <v>25</v>
      </c>
      <c r="DM275" s="269">
        <v>25</v>
      </c>
      <c r="DN275" s="269">
        <v>25</v>
      </c>
    </row>
    <row r="276" spans="2:118" ht="15" thickBot="1">
      <c r="B276" s="253" t="s">
        <v>2897</v>
      </c>
      <c r="C276" s="251" t="s">
        <v>2856</v>
      </c>
      <c r="D276" s="251" t="s">
        <v>2898</v>
      </c>
      <c r="E276" s="252">
        <v>60</v>
      </c>
      <c r="F276" s="252">
        <v>60</v>
      </c>
      <c r="G276" s="252">
        <v>60</v>
      </c>
      <c r="H276" s="252">
        <v>60</v>
      </c>
      <c r="I276" s="252">
        <v>60</v>
      </c>
      <c r="J276" s="252">
        <v>60</v>
      </c>
      <c r="K276" s="252">
        <v>60</v>
      </c>
      <c r="L276" s="252">
        <v>60</v>
      </c>
      <c r="AK276"/>
      <c r="BK276" s="186"/>
      <c r="BL276" s="186"/>
      <c r="BM276" s="186"/>
      <c r="BY276" s="186"/>
      <c r="BZ276" s="186"/>
      <c r="CA276" s="186"/>
      <c r="CM276" s="186"/>
      <c r="CN276" s="186"/>
      <c r="CO276" s="186"/>
      <c r="CP276" s="186"/>
      <c r="CQ276" s="186"/>
      <c r="CR276" s="186"/>
      <c r="CS276" s="186"/>
      <c r="CT276" s="186"/>
      <c r="CU276" s="186"/>
      <c r="CV276" s="186"/>
      <c r="CW276" s="186"/>
      <c r="CX276" s="186"/>
      <c r="CY276" s="186"/>
      <c r="CZ276" s="186"/>
      <c r="DA276" s="186"/>
      <c r="DB276" s="186"/>
      <c r="DC276" s="186"/>
      <c r="DD276" s="186"/>
      <c r="DE276" s="186"/>
      <c r="DF276" s="186"/>
      <c r="DG276" s="186"/>
      <c r="DH276" s="186"/>
      <c r="DI276" s="186"/>
      <c r="DJ276" s="186"/>
      <c r="DK276" s="186"/>
      <c r="DL276" s="186"/>
      <c r="DM276" s="186"/>
      <c r="DN276" s="186"/>
    </row>
    <row r="277" spans="2:118" ht="15" thickBot="1">
      <c r="AK277"/>
      <c r="BK277" s="186"/>
      <c r="BL277" s="186"/>
      <c r="BM277" s="186"/>
      <c r="BY277" s="186"/>
      <c r="BZ277" s="186"/>
      <c r="CA277" s="186"/>
      <c r="CM277" s="186"/>
      <c r="CN277" s="186"/>
      <c r="CO277" s="186"/>
      <c r="CP277" s="186"/>
      <c r="CQ277" s="186"/>
      <c r="CR277" s="186"/>
      <c r="CS277" s="186"/>
      <c r="CT277" s="186"/>
      <c r="CU277" s="186"/>
      <c r="CV277" s="186"/>
      <c r="CW277" s="186"/>
      <c r="CX277" s="186"/>
      <c r="CY277" s="186"/>
      <c r="CZ277" s="186"/>
      <c r="DA277" s="186"/>
      <c r="DB277" s="186"/>
      <c r="DC277" s="186"/>
      <c r="DD277" s="186"/>
      <c r="DE277" s="186"/>
      <c r="DF277" s="186"/>
      <c r="DG277" s="186"/>
      <c r="DH277" s="186"/>
      <c r="DI277" s="186"/>
      <c r="DJ277" s="186"/>
      <c r="DK277" s="186"/>
      <c r="DL277" s="186"/>
      <c r="DM277" s="186"/>
      <c r="DN277" s="186"/>
    </row>
    <row r="278" spans="2:118" ht="15" thickBot="1">
      <c r="B278" s="201" t="s">
        <v>2873</v>
      </c>
      <c r="AK278"/>
      <c r="BK278" s="186"/>
      <c r="BL278" s="186"/>
      <c r="BM278" s="186"/>
      <c r="BY278" s="186"/>
      <c r="BZ278" s="186"/>
      <c r="CA278" s="186"/>
      <c r="CM278" s="186"/>
      <c r="CN278" s="186"/>
      <c r="CO278" s="186"/>
      <c r="CP278" s="341"/>
      <c r="CQ278" s="342"/>
      <c r="CR278" s="263" t="s">
        <v>0</v>
      </c>
      <c r="CS278" s="264">
        <v>2015</v>
      </c>
      <c r="CT278" s="264">
        <v>2020</v>
      </c>
      <c r="CU278" s="264">
        <v>2030</v>
      </c>
      <c r="CV278" s="264">
        <v>2040</v>
      </c>
      <c r="CW278" s="264">
        <v>2050</v>
      </c>
      <c r="CX278" s="186"/>
      <c r="CY278" s="186"/>
      <c r="CZ278" s="186"/>
      <c r="DA278" s="186"/>
      <c r="DB278" s="186"/>
      <c r="DC278" s="186"/>
      <c r="DD278" s="341"/>
      <c r="DE278" s="342"/>
      <c r="DF278" s="263" t="s">
        <v>0</v>
      </c>
      <c r="DG278" s="264">
        <v>2015</v>
      </c>
      <c r="DH278" s="264">
        <v>2020</v>
      </c>
      <c r="DI278" s="264">
        <v>2030</v>
      </c>
      <c r="DJ278" s="264">
        <v>2040</v>
      </c>
      <c r="DK278" s="264">
        <v>2050</v>
      </c>
      <c r="DL278" s="186"/>
      <c r="DM278" s="186"/>
      <c r="DN278" s="186"/>
    </row>
    <row r="279" spans="2:118" ht="15.6" thickTop="1" thickBot="1">
      <c r="B279" s="356"/>
      <c r="C279" s="357"/>
      <c r="D279" s="247" t="s">
        <v>0</v>
      </c>
      <c r="E279" s="248">
        <v>2015</v>
      </c>
      <c r="F279" s="248">
        <v>2020</v>
      </c>
      <c r="G279" s="248">
        <v>2030</v>
      </c>
      <c r="H279" s="248">
        <v>2040</v>
      </c>
      <c r="I279" s="248">
        <v>2050</v>
      </c>
      <c r="AK279"/>
      <c r="BK279" s="186"/>
      <c r="BL279" s="186"/>
      <c r="BM279" s="186"/>
      <c r="BY279" s="186"/>
      <c r="BZ279" s="186"/>
      <c r="CA279" s="186"/>
      <c r="CM279" s="186"/>
      <c r="CN279" s="186"/>
      <c r="CO279" s="186"/>
      <c r="CP279" s="343" t="s">
        <v>2848</v>
      </c>
      <c r="CQ279" s="265" t="s">
        <v>2849</v>
      </c>
      <c r="CR279" s="265" t="s">
        <v>2850</v>
      </c>
      <c r="CS279" s="346" t="s">
        <v>2856</v>
      </c>
      <c r="CT279" s="266" t="s">
        <v>2856</v>
      </c>
      <c r="CU279" s="266">
        <v>1510</v>
      </c>
      <c r="CV279" s="266">
        <v>1510</v>
      </c>
      <c r="CW279" s="266">
        <v>1510</v>
      </c>
      <c r="CX279" s="186"/>
      <c r="CY279" s="186"/>
      <c r="CZ279" s="186"/>
      <c r="DA279" s="186"/>
      <c r="DB279" s="186"/>
      <c r="DC279" s="186"/>
      <c r="DD279" s="343" t="s">
        <v>2848</v>
      </c>
      <c r="DE279" s="265" t="s">
        <v>2849</v>
      </c>
      <c r="DF279" s="265" t="s">
        <v>2850</v>
      </c>
      <c r="DG279" s="346" t="s">
        <v>2856</v>
      </c>
      <c r="DH279" s="266" t="s">
        <v>2856</v>
      </c>
      <c r="DI279" s="266">
        <v>5800</v>
      </c>
      <c r="DJ279" s="266">
        <v>5800</v>
      </c>
      <c r="DK279" s="266">
        <v>5800</v>
      </c>
      <c r="DL279" s="186"/>
      <c r="DM279" s="186"/>
      <c r="DN279" s="186"/>
    </row>
    <row r="280" spans="2:118" ht="15.6" thickTop="1" thickBot="1">
      <c r="B280" s="353" t="s">
        <v>2848</v>
      </c>
      <c r="C280" s="249" t="s">
        <v>2849</v>
      </c>
      <c r="D280" s="249" t="s">
        <v>2850</v>
      </c>
      <c r="E280" s="327">
        <v>1090</v>
      </c>
      <c r="F280" s="250">
        <v>1090</v>
      </c>
      <c r="G280" s="250">
        <v>1090</v>
      </c>
      <c r="H280" s="250">
        <v>1090</v>
      </c>
      <c r="I280" s="250">
        <v>1090</v>
      </c>
      <c r="AK280"/>
      <c r="BK280" s="186"/>
      <c r="BL280" s="186"/>
      <c r="BM280" s="186"/>
      <c r="BY280" s="186"/>
      <c r="BZ280" s="186"/>
      <c r="CA280" s="186"/>
      <c r="CM280" s="186"/>
      <c r="CN280" s="186"/>
      <c r="CO280" s="186"/>
      <c r="CP280" s="344"/>
      <c r="CQ280" s="280" t="s">
        <v>2851</v>
      </c>
      <c r="CR280" s="280" t="s">
        <v>2850</v>
      </c>
      <c r="CS280" s="347"/>
      <c r="CT280" s="281" t="s">
        <v>2856</v>
      </c>
      <c r="CU280" s="281">
        <v>1390</v>
      </c>
      <c r="CV280" s="281">
        <v>1310</v>
      </c>
      <c r="CW280" s="281">
        <v>1280</v>
      </c>
      <c r="CX280" s="186"/>
      <c r="CY280" s="186"/>
      <c r="CZ280" s="186"/>
      <c r="DA280" s="186"/>
      <c r="DB280" s="186"/>
      <c r="DC280" s="186"/>
      <c r="DD280" s="344"/>
      <c r="DE280" s="280" t="s">
        <v>2851</v>
      </c>
      <c r="DF280" s="280" t="s">
        <v>2850</v>
      </c>
      <c r="DG280" s="347"/>
      <c r="DH280" s="281" t="s">
        <v>2856</v>
      </c>
      <c r="DI280" s="281">
        <v>5380</v>
      </c>
      <c r="DJ280" s="281">
        <v>4310</v>
      </c>
      <c r="DK280" s="281">
        <v>3840</v>
      </c>
      <c r="DL280" s="186"/>
      <c r="DM280" s="186"/>
      <c r="DN280" s="186"/>
    </row>
    <row r="281" spans="2:118" ht="15.6" thickTop="1" thickBot="1">
      <c r="B281" s="354"/>
      <c r="C281" s="251" t="s">
        <v>2851</v>
      </c>
      <c r="D281" s="251" t="s">
        <v>2850</v>
      </c>
      <c r="E281" s="327">
        <v>1090</v>
      </c>
      <c r="F281" s="252">
        <v>1090</v>
      </c>
      <c r="G281" s="252">
        <v>1090</v>
      </c>
      <c r="H281" s="252">
        <v>1080</v>
      </c>
      <c r="I281" s="252">
        <v>1080</v>
      </c>
      <c r="AK281"/>
      <c r="BK281" s="186"/>
      <c r="BL281" s="186"/>
      <c r="BM281" s="186"/>
      <c r="BY281" s="186"/>
      <c r="BZ281" s="186"/>
      <c r="CA281" s="186"/>
      <c r="CM281" s="186"/>
      <c r="CN281" s="186"/>
      <c r="CO281" s="186"/>
      <c r="CP281" s="344"/>
      <c r="CQ281" s="265" t="s">
        <v>2853</v>
      </c>
      <c r="CR281" s="265" t="s">
        <v>2850</v>
      </c>
      <c r="CS281" s="347"/>
      <c r="CT281" s="266" t="s">
        <v>2856</v>
      </c>
      <c r="CU281" s="266">
        <v>1320</v>
      </c>
      <c r="CV281" s="266">
        <v>1190</v>
      </c>
      <c r="CW281" s="266">
        <v>1150</v>
      </c>
      <c r="CX281" s="186"/>
      <c r="CY281" s="186"/>
      <c r="CZ281" s="186"/>
      <c r="DA281" s="186"/>
      <c r="DB281" s="186"/>
      <c r="DC281" s="186"/>
      <c r="DD281" s="344"/>
      <c r="DE281" s="265" t="s">
        <v>2853</v>
      </c>
      <c r="DF281" s="265" t="s">
        <v>2850</v>
      </c>
      <c r="DG281" s="347"/>
      <c r="DH281" s="266" t="s">
        <v>2856</v>
      </c>
      <c r="DI281" s="266">
        <v>5160</v>
      </c>
      <c r="DJ281" s="266">
        <v>3680</v>
      </c>
      <c r="DK281" s="266">
        <v>3070</v>
      </c>
      <c r="DL281" s="186"/>
      <c r="DM281" s="186"/>
      <c r="DN281" s="186"/>
    </row>
    <row r="282" spans="2:118" ht="15.6" thickTop="1" thickBot="1">
      <c r="B282" s="354"/>
      <c r="C282" s="249" t="s">
        <v>2852</v>
      </c>
      <c r="D282" s="249" t="s">
        <v>2850</v>
      </c>
      <c r="E282" s="327">
        <v>1090</v>
      </c>
      <c r="F282" s="250">
        <v>1090</v>
      </c>
      <c r="G282" s="250">
        <v>1090</v>
      </c>
      <c r="H282" s="250">
        <v>1090</v>
      </c>
      <c r="I282" s="250">
        <v>1090</v>
      </c>
      <c r="AK282"/>
      <c r="BK282" s="186"/>
      <c r="BL282" s="186"/>
      <c r="BM282" s="186"/>
      <c r="BY282" s="186"/>
      <c r="BZ282" s="186"/>
      <c r="CA282" s="186"/>
      <c r="CM282" s="186"/>
      <c r="CN282" s="186"/>
      <c r="CO282" s="186"/>
      <c r="CP282" s="345"/>
      <c r="CQ282" s="280" t="s">
        <v>2854</v>
      </c>
      <c r="CR282" s="280" t="s">
        <v>2850</v>
      </c>
      <c r="CS282" s="348"/>
      <c r="CT282" s="281" t="s">
        <v>2856</v>
      </c>
      <c r="CU282" s="281">
        <v>1510</v>
      </c>
      <c r="CV282" s="281">
        <v>1510</v>
      </c>
      <c r="CW282" s="281">
        <v>1510</v>
      </c>
      <c r="CX282" s="186"/>
      <c r="CY282" s="186"/>
      <c r="CZ282" s="186"/>
      <c r="DA282" s="186"/>
      <c r="DB282" s="186"/>
      <c r="DC282" s="186"/>
      <c r="DD282" s="345"/>
      <c r="DE282" s="280" t="s">
        <v>2854</v>
      </c>
      <c r="DF282" s="280" t="s">
        <v>2850</v>
      </c>
      <c r="DG282" s="348"/>
      <c r="DH282" s="281" t="s">
        <v>2856</v>
      </c>
      <c r="DI282" s="281">
        <v>5800</v>
      </c>
      <c r="DJ282" s="281">
        <v>5800</v>
      </c>
      <c r="DK282" s="281">
        <v>5800</v>
      </c>
      <c r="DL282" s="186"/>
      <c r="DM282" s="186"/>
      <c r="DN282" s="186"/>
    </row>
    <row r="283" spans="2:118" ht="16.2" thickTop="1" thickBot="1">
      <c r="B283" s="354"/>
      <c r="C283" s="251" t="s">
        <v>2853</v>
      </c>
      <c r="D283" s="251" t="s">
        <v>2850</v>
      </c>
      <c r="E283" s="327">
        <v>1090</v>
      </c>
      <c r="F283" s="252">
        <v>1090</v>
      </c>
      <c r="G283" s="252">
        <v>1080</v>
      </c>
      <c r="H283" s="252">
        <v>1080</v>
      </c>
      <c r="I283" s="252">
        <v>1070</v>
      </c>
      <c r="AK283"/>
      <c r="BK283" s="186"/>
      <c r="BL283" s="186"/>
      <c r="BM283" s="186"/>
      <c r="BY283" s="186"/>
      <c r="BZ283" s="186"/>
      <c r="CA283" s="186"/>
      <c r="CM283" s="186"/>
      <c r="CN283" s="186"/>
      <c r="CO283" s="186"/>
      <c r="CP283" s="282" t="s">
        <v>2855</v>
      </c>
      <c r="CQ283" s="265" t="s">
        <v>2856</v>
      </c>
      <c r="CR283" s="265" t="s">
        <v>2857</v>
      </c>
      <c r="CS283" s="283">
        <v>2.5000000000000001E-2</v>
      </c>
      <c r="CT283" s="283">
        <v>2.5000000000000001E-2</v>
      </c>
      <c r="CU283" s="283">
        <v>2.5000000000000001E-2</v>
      </c>
      <c r="CV283" s="283">
        <v>2.5000000000000001E-2</v>
      </c>
      <c r="CW283" s="283">
        <v>2.5000000000000001E-2</v>
      </c>
      <c r="CX283" s="186"/>
      <c r="CY283" s="186"/>
      <c r="CZ283" s="186"/>
      <c r="DA283" s="186"/>
      <c r="DB283" s="186"/>
      <c r="DC283" s="186"/>
      <c r="DD283" s="282" t="s">
        <v>2855</v>
      </c>
      <c r="DE283" s="265" t="s">
        <v>2856</v>
      </c>
      <c r="DF283" s="265" t="s">
        <v>2857</v>
      </c>
      <c r="DG283" s="283">
        <v>2.3E-2</v>
      </c>
      <c r="DH283" s="283">
        <v>2.3E-2</v>
      </c>
      <c r="DI283" s="283">
        <v>2.3E-2</v>
      </c>
      <c r="DJ283" s="283">
        <v>2.3E-2</v>
      </c>
      <c r="DK283" s="283">
        <v>2.3E-2</v>
      </c>
      <c r="DL283" s="186"/>
      <c r="DM283" s="186"/>
      <c r="DN283" s="186"/>
    </row>
    <row r="284" spans="2:118" ht="15.6" thickTop="1" thickBot="1">
      <c r="B284" s="355"/>
      <c r="C284" s="249" t="s">
        <v>2854</v>
      </c>
      <c r="D284" s="249" t="s">
        <v>2850</v>
      </c>
      <c r="E284" s="327">
        <v>1090</v>
      </c>
      <c r="F284" s="250">
        <v>1090</v>
      </c>
      <c r="G284" s="250">
        <v>1090</v>
      </c>
      <c r="H284" s="250">
        <v>1090</v>
      </c>
      <c r="I284" s="250">
        <v>1090</v>
      </c>
      <c r="AK284"/>
      <c r="AL284"/>
      <c r="AM284"/>
      <c r="AN284"/>
      <c r="AO284"/>
      <c r="AQ284"/>
      <c r="AR284"/>
      <c r="AS284"/>
      <c r="AT284"/>
      <c r="AU284"/>
      <c r="AV284"/>
      <c r="AW284"/>
      <c r="AX284"/>
      <c r="AY284"/>
    </row>
    <row r="285" spans="2:118" ht="15.6" thickBot="1">
      <c r="B285" s="253" t="s">
        <v>2855</v>
      </c>
      <c r="C285" s="251" t="s">
        <v>2856</v>
      </c>
      <c r="D285" s="251" t="s">
        <v>2857</v>
      </c>
      <c r="E285" s="254">
        <v>5.0000000000000001E-3</v>
      </c>
      <c r="F285" s="254">
        <v>5.0000000000000001E-3</v>
      </c>
      <c r="G285" s="254">
        <v>5.0000000000000001E-3</v>
      </c>
      <c r="H285" s="254">
        <v>5.0000000000000001E-3</v>
      </c>
      <c r="I285" s="254">
        <v>5.0000000000000001E-3</v>
      </c>
      <c r="AK285"/>
      <c r="AL285"/>
      <c r="AM285"/>
      <c r="AN285"/>
      <c r="AO285"/>
      <c r="AQ285"/>
      <c r="AR285"/>
      <c r="AS285"/>
      <c r="AT285"/>
      <c r="AU285"/>
      <c r="AV285"/>
      <c r="AW285"/>
      <c r="AX285"/>
      <c r="AY285"/>
    </row>
    <row r="286" spans="2:118">
      <c r="AK286"/>
      <c r="AL286"/>
      <c r="AM286"/>
      <c r="AN286"/>
      <c r="AO286"/>
      <c r="AQ286"/>
      <c r="AR286"/>
      <c r="AS286"/>
      <c r="AT286"/>
      <c r="AU286"/>
      <c r="AV286"/>
      <c r="AW286"/>
      <c r="AX286"/>
      <c r="AY286"/>
    </row>
    <row r="287" spans="2:118">
      <c r="AK287"/>
      <c r="AL287"/>
      <c r="AM287"/>
      <c r="AN287"/>
      <c r="AO287"/>
      <c r="AQ287"/>
      <c r="AR287"/>
      <c r="AS287"/>
      <c r="AT287"/>
      <c r="AU287"/>
      <c r="AV287"/>
      <c r="AW287"/>
      <c r="AX287"/>
      <c r="AY287"/>
    </row>
    <row r="288" spans="2:118" ht="15" thickBot="1">
      <c r="B288" s="201" t="s">
        <v>2874</v>
      </c>
      <c r="AK288"/>
      <c r="AL288"/>
      <c r="AM288"/>
      <c r="AN288"/>
      <c r="AO288"/>
      <c r="AQ288"/>
      <c r="AR288"/>
      <c r="AS288"/>
      <c r="AT288"/>
      <c r="AU288"/>
      <c r="AV288"/>
      <c r="AW288"/>
      <c r="AX288"/>
      <c r="AY288"/>
    </row>
    <row r="289" spans="1:51" ht="15" thickBot="1">
      <c r="B289" s="356"/>
      <c r="C289" s="357"/>
      <c r="D289" s="247" t="s">
        <v>0</v>
      </c>
      <c r="E289" s="248">
        <v>2015</v>
      </c>
      <c r="F289" s="248">
        <v>2020</v>
      </c>
      <c r="G289" s="248">
        <v>2030</v>
      </c>
      <c r="H289" s="248">
        <v>2040</v>
      </c>
      <c r="I289" s="248">
        <v>2050</v>
      </c>
      <c r="AK289"/>
      <c r="AL289"/>
      <c r="AM289"/>
      <c r="AN289"/>
      <c r="AO289"/>
      <c r="AQ289"/>
      <c r="AR289"/>
      <c r="AS289"/>
      <c r="AT289"/>
      <c r="AU289"/>
      <c r="AV289"/>
      <c r="AW289"/>
      <c r="AX289"/>
      <c r="AY289"/>
    </row>
    <row r="290" spans="1:51" ht="15.6" thickTop="1" thickBot="1">
      <c r="B290" s="353" t="s">
        <v>2848</v>
      </c>
      <c r="C290" s="249" t="s">
        <v>2849</v>
      </c>
      <c r="D290" s="249" t="s">
        <v>2850</v>
      </c>
      <c r="E290" s="327">
        <v>3500</v>
      </c>
      <c r="F290" s="250">
        <v>3500</v>
      </c>
      <c r="G290" s="250">
        <v>3490</v>
      </c>
      <c r="H290" s="250">
        <v>3490</v>
      </c>
      <c r="I290" s="250">
        <v>3480</v>
      </c>
      <c r="AK290"/>
      <c r="AL290"/>
      <c r="AM290"/>
      <c r="AN290"/>
      <c r="AO290"/>
      <c r="AQ290"/>
      <c r="AR290"/>
      <c r="AS290"/>
      <c r="AT290"/>
      <c r="AU290"/>
      <c r="AV290"/>
      <c r="AW290"/>
      <c r="AX290"/>
      <c r="AY290"/>
    </row>
    <row r="291" spans="1:51" ht="15.6" thickTop="1" thickBot="1">
      <c r="A291" s="186" t="s">
        <v>2777</v>
      </c>
      <c r="B291" s="354"/>
      <c r="C291" s="251" t="s">
        <v>2851</v>
      </c>
      <c r="D291" s="251" t="s">
        <v>2850</v>
      </c>
      <c r="E291" s="327">
        <v>3500</v>
      </c>
      <c r="F291" s="252">
        <v>3500</v>
      </c>
      <c r="G291" s="252">
        <v>3490</v>
      </c>
      <c r="H291" s="252">
        <v>3480</v>
      </c>
      <c r="I291" s="252">
        <v>3470</v>
      </c>
      <c r="AK291"/>
      <c r="AL291"/>
      <c r="AM291"/>
      <c r="AN291"/>
      <c r="AO291"/>
      <c r="AQ291"/>
      <c r="AR291"/>
      <c r="AS291"/>
      <c r="AT291"/>
      <c r="AU291"/>
      <c r="AV291"/>
      <c r="AW291"/>
      <c r="AX291"/>
      <c r="AY291"/>
    </row>
    <row r="292" spans="1:51" ht="15.6" thickTop="1" thickBot="1">
      <c r="B292" s="354"/>
      <c r="C292" s="249" t="s">
        <v>2852</v>
      </c>
      <c r="D292" s="249" t="s">
        <v>2850</v>
      </c>
      <c r="E292" s="327">
        <v>3500</v>
      </c>
      <c r="F292" s="250">
        <v>3500</v>
      </c>
      <c r="G292" s="250">
        <v>3490</v>
      </c>
      <c r="H292" s="250">
        <v>3490</v>
      </c>
      <c r="I292" s="250">
        <v>3490</v>
      </c>
      <c r="AK292"/>
      <c r="AL292"/>
      <c r="AM292"/>
      <c r="AN292"/>
      <c r="AO292"/>
      <c r="AQ292"/>
      <c r="AR292"/>
      <c r="AS292"/>
      <c r="AT292"/>
      <c r="AU292"/>
      <c r="AV292"/>
      <c r="AW292"/>
      <c r="AX292"/>
      <c r="AY292"/>
    </row>
    <row r="293" spans="1:51" ht="15.6" thickTop="1" thickBot="1">
      <c r="B293" s="354"/>
      <c r="C293" s="251" t="s">
        <v>2853</v>
      </c>
      <c r="D293" s="251" t="s">
        <v>2850</v>
      </c>
      <c r="E293" s="327">
        <v>3500</v>
      </c>
      <c r="F293" s="252">
        <v>3490</v>
      </c>
      <c r="G293" s="252">
        <v>3470</v>
      </c>
      <c r="H293" s="252">
        <v>3460</v>
      </c>
      <c r="I293" s="252">
        <v>3440</v>
      </c>
      <c r="AK293"/>
      <c r="AL293"/>
      <c r="AM293"/>
      <c r="AN293"/>
      <c r="AO293"/>
      <c r="AQ293"/>
      <c r="AR293"/>
      <c r="AS293"/>
      <c r="AT293"/>
      <c r="AU293"/>
      <c r="AV293"/>
      <c r="AW293"/>
      <c r="AX293"/>
      <c r="AY293"/>
    </row>
    <row r="294" spans="1:51" ht="15.6" thickTop="1" thickBot="1">
      <c r="B294" s="355"/>
      <c r="C294" s="249" t="s">
        <v>2854</v>
      </c>
      <c r="D294" s="249" t="s">
        <v>2850</v>
      </c>
      <c r="E294" s="327">
        <v>3500</v>
      </c>
      <c r="F294" s="250">
        <v>3500</v>
      </c>
      <c r="G294" s="250">
        <v>3500</v>
      </c>
      <c r="H294" s="250">
        <v>3500</v>
      </c>
      <c r="I294" s="250">
        <v>3500</v>
      </c>
      <c r="AK294"/>
      <c r="AL294"/>
      <c r="AM294"/>
      <c r="AN294"/>
      <c r="AO294"/>
      <c r="AQ294"/>
      <c r="AR294"/>
      <c r="AS294"/>
      <c r="AT294"/>
      <c r="AU294"/>
      <c r="AV294"/>
      <c r="AW294"/>
      <c r="AX294"/>
      <c r="AY294"/>
    </row>
    <row r="295" spans="1:51" ht="15.6" thickBot="1">
      <c r="B295" s="253" t="s">
        <v>2855</v>
      </c>
      <c r="C295" s="251" t="s">
        <v>2856</v>
      </c>
      <c r="D295" s="251" t="s">
        <v>2857</v>
      </c>
      <c r="E295" s="254">
        <v>5.0000000000000001E-3</v>
      </c>
      <c r="F295" s="254">
        <v>5.0000000000000001E-3</v>
      </c>
      <c r="G295" s="254">
        <v>5.0000000000000001E-3</v>
      </c>
      <c r="H295" s="254">
        <v>5.0000000000000001E-3</v>
      </c>
      <c r="I295" s="254">
        <v>5.0000000000000001E-3</v>
      </c>
      <c r="AK295"/>
      <c r="AL295"/>
      <c r="AM295"/>
      <c r="AN295"/>
      <c r="AO295"/>
      <c r="AQ295"/>
      <c r="AR295"/>
      <c r="AS295"/>
      <c r="AT295"/>
      <c r="AU295"/>
      <c r="AV295"/>
      <c r="AW295"/>
      <c r="AX295"/>
      <c r="AY295"/>
    </row>
    <row r="296" spans="1:51">
      <c r="AK296"/>
      <c r="AL296"/>
      <c r="AM296"/>
      <c r="AN296"/>
      <c r="AO296"/>
      <c r="AQ296"/>
      <c r="AR296"/>
      <c r="AS296"/>
      <c r="AT296"/>
      <c r="AU296"/>
      <c r="AV296"/>
      <c r="AW296"/>
      <c r="AX296"/>
      <c r="AY296"/>
    </row>
    <row r="297" spans="1:51">
      <c r="AK297"/>
      <c r="AL297"/>
      <c r="AM297"/>
      <c r="AN297"/>
      <c r="AO297"/>
      <c r="AQ297"/>
      <c r="AR297"/>
      <c r="AS297"/>
      <c r="AT297"/>
      <c r="AU297"/>
      <c r="AV297"/>
      <c r="AW297"/>
      <c r="AX297"/>
      <c r="AY297"/>
    </row>
    <row r="298" spans="1:51" ht="15" thickBot="1">
      <c r="B298" s="201" t="s">
        <v>2875</v>
      </c>
      <c r="AK298"/>
      <c r="AL298"/>
      <c r="AM298"/>
      <c r="AN298"/>
      <c r="AO298"/>
      <c r="AQ298"/>
      <c r="AR298"/>
      <c r="AS298"/>
      <c r="AT298"/>
      <c r="AU298"/>
      <c r="AV298"/>
      <c r="AW298"/>
      <c r="AX298"/>
      <c r="AY298"/>
    </row>
    <row r="299" spans="1:51" ht="15" thickBot="1">
      <c r="B299" s="356"/>
      <c r="C299" s="357"/>
      <c r="D299" s="247" t="s">
        <v>0</v>
      </c>
      <c r="E299" s="248">
        <v>2015</v>
      </c>
      <c r="F299" s="248">
        <v>2020</v>
      </c>
      <c r="G299" s="248">
        <v>2030</v>
      </c>
      <c r="H299" s="248">
        <v>2040</v>
      </c>
      <c r="I299" s="248">
        <v>2050</v>
      </c>
      <c r="AK299"/>
      <c r="AL299"/>
      <c r="AM299"/>
      <c r="AN299"/>
      <c r="AO299"/>
      <c r="AQ299"/>
      <c r="AR299"/>
      <c r="AS299"/>
      <c r="AT299"/>
      <c r="AU299"/>
      <c r="AV299"/>
      <c r="AW299"/>
      <c r="AX299"/>
      <c r="AY299"/>
    </row>
    <row r="300" spans="1:51" ht="15.6" thickTop="1" thickBot="1">
      <c r="B300" s="353" t="s">
        <v>2848</v>
      </c>
      <c r="C300" s="249" t="s">
        <v>2849</v>
      </c>
      <c r="D300" s="249" t="s">
        <v>2850</v>
      </c>
      <c r="E300" s="327">
        <v>1410</v>
      </c>
      <c r="F300" s="250">
        <v>1410</v>
      </c>
      <c r="G300" s="250">
        <v>1410</v>
      </c>
      <c r="H300" s="250">
        <v>1410</v>
      </c>
      <c r="I300" s="250">
        <v>1400</v>
      </c>
      <c r="AK300"/>
      <c r="AL300"/>
      <c r="AM300"/>
      <c r="AN300"/>
      <c r="AO300"/>
      <c r="AQ300"/>
      <c r="AR300"/>
      <c r="AS300"/>
      <c r="AT300"/>
      <c r="AU300"/>
      <c r="AV300"/>
      <c r="AW300"/>
      <c r="AX300"/>
      <c r="AY300"/>
    </row>
    <row r="301" spans="1:51" ht="15.6" thickTop="1" thickBot="1">
      <c r="B301" s="354"/>
      <c r="C301" s="251" t="s">
        <v>2851</v>
      </c>
      <c r="D301" s="251" t="s">
        <v>2850</v>
      </c>
      <c r="E301" s="327">
        <v>1410</v>
      </c>
      <c r="F301" s="252">
        <v>1410</v>
      </c>
      <c r="G301" s="252">
        <v>1400</v>
      </c>
      <c r="H301" s="252">
        <v>1400</v>
      </c>
      <c r="I301" s="252">
        <v>1400</v>
      </c>
      <c r="AK301"/>
      <c r="AL301"/>
      <c r="AM301"/>
      <c r="AN301"/>
      <c r="AO301"/>
      <c r="AQ301"/>
      <c r="AR301"/>
      <c r="AS301"/>
      <c r="AT301"/>
      <c r="AU301"/>
      <c r="AV301"/>
      <c r="AW301"/>
      <c r="AX301"/>
      <c r="AY301"/>
    </row>
    <row r="302" spans="1:51" ht="15.6" thickTop="1" thickBot="1">
      <c r="B302" s="354"/>
      <c r="C302" s="249" t="s">
        <v>2852</v>
      </c>
      <c r="D302" s="249" t="s">
        <v>2850</v>
      </c>
      <c r="E302" s="327">
        <v>1410</v>
      </c>
      <c r="F302" s="250">
        <v>1410</v>
      </c>
      <c r="G302" s="250">
        <v>1410</v>
      </c>
      <c r="H302" s="250">
        <v>1410</v>
      </c>
      <c r="I302" s="250">
        <v>1410</v>
      </c>
      <c r="AK302"/>
      <c r="AL302"/>
      <c r="AM302"/>
      <c r="AN302"/>
      <c r="AO302"/>
      <c r="AQ302"/>
      <c r="AR302"/>
      <c r="AS302"/>
      <c r="AT302"/>
      <c r="AU302"/>
      <c r="AV302"/>
      <c r="AW302"/>
      <c r="AX302"/>
      <c r="AY302"/>
    </row>
    <row r="303" spans="1:51" ht="15.6" thickTop="1" thickBot="1">
      <c r="B303" s="354"/>
      <c r="C303" s="251" t="s">
        <v>2853</v>
      </c>
      <c r="D303" s="251" t="s">
        <v>2850</v>
      </c>
      <c r="E303" s="327">
        <v>1410</v>
      </c>
      <c r="F303" s="252">
        <v>1410</v>
      </c>
      <c r="G303" s="252">
        <v>1400</v>
      </c>
      <c r="H303" s="252">
        <v>1390</v>
      </c>
      <c r="I303" s="252">
        <v>1390</v>
      </c>
      <c r="AK303"/>
      <c r="AL303"/>
      <c r="AM303"/>
      <c r="AN303"/>
      <c r="AO303"/>
      <c r="AQ303"/>
      <c r="AR303"/>
      <c r="AS303"/>
      <c r="AT303"/>
      <c r="AU303"/>
      <c r="AV303"/>
      <c r="AW303"/>
      <c r="AX303"/>
      <c r="AY303"/>
    </row>
    <row r="304" spans="1:51" ht="15.6" thickTop="1" thickBot="1">
      <c r="B304" s="355"/>
      <c r="C304" s="249" t="s">
        <v>2854</v>
      </c>
      <c r="D304" s="249" t="s">
        <v>2850</v>
      </c>
      <c r="E304" s="327">
        <v>1410</v>
      </c>
      <c r="F304" s="250">
        <v>1410</v>
      </c>
      <c r="G304" s="250">
        <v>1410</v>
      </c>
      <c r="H304" s="250">
        <v>1410</v>
      </c>
      <c r="I304" s="250">
        <v>1410</v>
      </c>
      <c r="AK304"/>
      <c r="AL304"/>
      <c r="AM304"/>
      <c r="AN304"/>
      <c r="AO304"/>
      <c r="AQ304"/>
      <c r="AR304"/>
      <c r="AS304"/>
      <c r="AT304"/>
      <c r="AU304"/>
      <c r="AV304"/>
      <c r="AW304"/>
      <c r="AX304"/>
      <c r="AY304"/>
    </row>
    <row r="305" spans="1:51" ht="15.6" thickBot="1">
      <c r="B305" s="253" t="s">
        <v>2855</v>
      </c>
      <c r="C305" s="251" t="s">
        <v>2856</v>
      </c>
      <c r="D305" s="251" t="s">
        <v>2857</v>
      </c>
      <c r="E305" s="254">
        <v>5.0000000000000001E-3</v>
      </c>
      <c r="F305" s="254">
        <v>5.0000000000000001E-3</v>
      </c>
      <c r="G305" s="254">
        <v>5.0000000000000001E-3</v>
      </c>
      <c r="H305" s="254">
        <v>5.0000000000000001E-3</v>
      </c>
      <c r="I305" s="254">
        <v>5.0000000000000001E-3</v>
      </c>
      <c r="AK305"/>
      <c r="AL305"/>
      <c r="AM305"/>
      <c r="AN305"/>
      <c r="AO305"/>
      <c r="AQ305"/>
      <c r="AR305"/>
      <c r="AS305"/>
      <c r="AT305"/>
      <c r="AU305"/>
      <c r="AV305"/>
      <c r="AW305"/>
      <c r="AX305"/>
      <c r="AY305"/>
    </row>
    <row r="306" spans="1:51">
      <c r="AK306"/>
      <c r="AL306"/>
      <c r="AM306"/>
      <c r="AN306"/>
      <c r="AO306"/>
      <c r="AQ306"/>
      <c r="AR306"/>
      <c r="AS306"/>
      <c r="AT306"/>
      <c r="AU306"/>
      <c r="AV306"/>
      <c r="AW306"/>
      <c r="AX306"/>
      <c r="AY306"/>
    </row>
    <row r="307" spans="1:51">
      <c r="AK307"/>
      <c r="AL307"/>
      <c r="AM307"/>
      <c r="AN307"/>
      <c r="AO307"/>
      <c r="AQ307"/>
      <c r="AR307"/>
      <c r="AS307"/>
      <c r="AT307"/>
      <c r="AU307"/>
      <c r="AV307"/>
      <c r="AW307"/>
      <c r="AX307"/>
      <c r="AY307"/>
    </row>
    <row r="308" spans="1:51" ht="15" thickBot="1">
      <c r="B308" s="201" t="s">
        <v>2876</v>
      </c>
      <c r="AK308"/>
      <c r="AL308"/>
      <c r="AM308"/>
      <c r="AN308"/>
      <c r="AO308"/>
      <c r="AQ308"/>
      <c r="AR308"/>
      <c r="AS308"/>
      <c r="AT308"/>
      <c r="AU308"/>
      <c r="AV308"/>
      <c r="AW308"/>
      <c r="AX308"/>
      <c r="AY308"/>
    </row>
    <row r="309" spans="1:51" ht="15" thickBot="1">
      <c r="B309" s="356"/>
      <c r="C309" s="357"/>
      <c r="D309" s="247" t="s">
        <v>0</v>
      </c>
      <c r="E309" s="248">
        <v>2015</v>
      </c>
      <c r="F309" s="248">
        <v>2020</v>
      </c>
      <c r="G309" s="248">
        <v>2030</v>
      </c>
      <c r="H309" s="248">
        <v>2040</v>
      </c>
      <c r="I309" s="248">
        <v>2050</v>
      </c>
      <c r="AK309"/>
      <c r="AL309"/>
      <c r="AM309"/>
      <c r="AN309"/>
      <c r="AO309"/>
      <c r="AQ309"/>
      <c r="AR309"/>
      <c r="AS309"/>
      <c r="AT309"/>
      <c r="AU309"/>
      <c r="AV309"/>
      <c r="AW309"/>
      <c r="AX309"/>
      <c r="AY309"/>
    </row>
    <row r="310" spans="1:51" ht="15.6" thickTop="1" thickBot="1">
      <c r="B310" s="353" t="s">
        <v>2848</v>
      </c>
      <c r="C310" s="249" t="s">
        <v>2849</v>
      </c>
      <c r="D310" s="249" t="s">
        <v>2850</v>
      </c>
      <c r="E310" s="327">
        <v>4000</v>
      </c>
      <c r="F310" s="250">
        <v>4000</v>
      </c>
      <c r="G310" s="250">
        <v>3990</v>
      </c>
      <c r="H310" s="250">
        <v>3990</v>
      </c>
      <c r="I310" s="250">
        <v>3980</v>
      </c>
      <c r="AK310"/>
      <c r="AL310"/>
      <c r="AM310"/>
      <c r="AN310"/>
      <c r="AO310"/>
      <c r="AQ310"/>
      <c r="AR310"/>
      <c r="AS310"/>
      <c r="AT310"/>
      <c r="AU310"/>
      <c r="AV310"/>
      <c r="AW310"/>
      <c r="AX310"/>
      <c r="AY310"/>
    </row>
    <row r="311" spans="1:51" ht="15.6" thickTop="1" thickBot="1">
      <c r="A311" s="186" t="s">
        <v>2778</v>
      </c>
      <c r="B311" s="354"/>
      <c r="C311" s="251" t="s">
        <v>2851</v>
      </c>
      <c r="D311" s="251" t="s">
        <v>2850</v>
      </c>
      <c r="E311" s="327">
        <v>4000</v>
      </c>
      <c r="F311" s="252">
        <v>4000</v>
      </c>
      <c r="G311" s="252">
        <v>3980</v>
      </c>
      <c r="H311" s="252">
        <v>3970</v>
      </c>
      <c r="I311" s="252">
        <v>3970</v>
      </c>
      <c r="AK311"/>
      <c r="AL311"/>
      <c r="AM311"/>
      <c r="AN311"/>
      <c r="AO311"/>
      <c r="AQ311"/>
      <c r="AR311"/>
      <c r="AS311"/>
      <c r="AT311"/>
      <c r="AU311"/>
      <c r="AV311"/>
      <c r="AW311"/>
      <c r="AX311"/>
      <c r="AY311"/>
    </row>
    <row r="312" spans="1:51" ht="15.6" thickTop="1" thickBot="1">
      <c r="B312" s="354"/>
      <c r="C312" s="249" t="s">
        <v>2852</v>
      </c>
      <c r="D312" s="249" t="s">
        <v>2850</v>
      </c>
      <c r="E312" s="327">
        <v>4000</v>
      </c>
      <c r="F312" s="250">
        <v>4000</v>
      </c>
      <c r="G312" s="250">
        <v>3990</v>
      </c>
      <c r="H312" s="250">
        <v>3990</v>
      </c>
      <c r="I312" s="250">
        <v>3990</v>
      </c>
      <c r="AK312"/>
      <c r="AL312"/>
      <c r="AM312"/>
      <c r="AN312"/>
      <c r="AO312"/>
      <c r="AQ312"/>
      <c r="AR312"/>
      <c r="AS312"/>
      <c r="AT312"/>
      <c r="AU312"/>
      <c r="AV312"/>
      <c r="AW312"/>
      <c r="AX312"/>
      <c r="AY312"/>
    </row>
    <row r="313" spans="1:51" ht="15.6" thickTop="1" thickBot="1">
      <c r="B313" s="354"/>
      <c r="C313" s="251" t="s">
        <v>2853</v>
      </c>
      <c r="D313" s="251" t="s">
        <v>2850</v>
      </c>
      <c r="E313" s="327">
        <v>4000</v>
      </c>
      <c r="F313" s="252">
        <v>3990</v>
      </c>
      <c r="G313" s="252">
        <v>3970</v>
      </c>
      <c r="H313" s="252">
        <v>3950</v>
      </c>
      <c r="I313" s="252">
        <v>3930</v>
      </c>
      <c r="AK313"/>
      <c r="AL313"/>
      <c r="AM313"/>
      <c r="AN313"/>
      <c r="AO313"/>
      <c r="AQ313"/>
      <c r="AR313"/>
      <c r="AS313"/>
      <c r="AT313"/>
      <c r="AU313"/>
      <c r="AV313"/>
      <c r="AW313"/>
      <c r="AX313"/>
      <c r="AY313"/>
    </row>
    <row r="314" spans="1:51" ht="15.6" thickTop="1" thickBot="1">
      <c r="B314" s="355"/>
      <c r="C314" s="249" t="s">
        <v>2854</v>
      </c>
      <c r="D314" s="249" t="s">
        <v>2850</v>
      </c>
      <c r="E314" s="327">
        <v>4000</v>
      </c>
      <c r="F314" s="250">
        <v>4000</v>
      </c>
      <c r="G314" s="250">
        <v>4000</v>
      </c>
      <c r="H314" s="250">
        <v>4000</v>
      </c>
      <c r="I314" s="250">
        <v>4000</v>
      </c>
      <c r="AK314"/>
      <c r="AL314"/>
      <c r="AM314"/>
      <c r="AN314"/>
      <c r="AO314"/>
      <c r="AQ314"/>
      <c r="AR314"/>
      <c r="AS314"/>
      <c r="AT314"/>
      <c r="AU314"/>
      <c r="AV314"/>
      <c r="AW314"/>
      <c r="AX314"/>
      <c r="AY314"/>
    </row>
    <row r="315" spans="1:51" ht="15.6" thickBot="1">
      <c r="B315" s="253" t="s">
        <v>2855</v>
      </c>
      <c r="C315" s="251" t="s">
        <v>2856</v>
      </c>
      <c r="D315" s="251" t="s">
        <v>2857</v>
      </c>
      <c r="E315" s="254">
        <v>5.0000000000000001E-3</v>
      </c>
      <c r="F315" s="254">
        <v>5.0000000000000001E-3</v>
      </c>
      <c r="G315" s="254">
        <v>5.0000000000000001E-3</v>
      </c>
      <c r="H315" s="254">
        <v>5.0000000000000001E-3</v>
      </c>
      <c r="I315" s="254">
        <v>5.0000000000000001E-3</v>
      </c>
      <c r="AK315"/>
      <c r="AL315"/>
      <c r="AM315"/>
      <c r="AN315"/>
      <c r="AO315"/>
      <c r="AQ315"/>
      <c r="AR315"/>
      <c r="AS315"/>
      <c r="AT315"/>
      <c r="AU315"/>
      <c r="AV315"/>
      <c r="AW315"/>
      <c r="AX315"/>
      <c r="AY315"/>
    </row>
    <row r="316" spans="1:51">
      <c r="AK316"/>
      <c r="AL316"/>
      <c r="AM316"/>
      <c r="AN316"/>
      <c r="AO316"/>
      <c r="AQ316"/>
      <c r="AR316"/>
      <c r="AS316"/>
      <c r="AT316"/>
      <c r="AU316"/>
      <c r="AV316"/>
      <c r="AW316"/>
      <c r="AX316"/>
      <c r="AY316"/>
    </row>
    <row r="317" spans="1:51">
      <c r="AD317" s="186"/>
      <c r="AK317"/>
      <c r="AL317"/>
      <c r="AM317"/>
      <c r="AN317"/>
      <c r="AO317"/>
      <c r="AQ317"/>
      <c r="AR317"/>
      <c r="AS317"/>
      <c r="AT317"/>
      <c r="AU317"/>
      <c r="AV317"/>
      <c r="AW317"/>
      <c r="AX317"/>
      <c r="AY317"/>
    </row>
    <row r="318" spans="1:51" ht="15" thickBot="1">
      <c r="B318" s="201" t="s">
        <v>2877</v>
      </c>
      <c r="AD318" s="186"/>
      <c r="AK318"/>
      <c r="AL318"/>
      <c r="AM318"/>
      <c r="AN318"/>
      <c r="AO318"/>
      <c r="AQ318"/>
      <c r="AR318"/>
      <c r="AS318"/>
      <c r="AT318"/>
      <c r="AU318"/>
      <c r="AV318"/>
      <c r="AW318"/>
      <c r="AX318"/>
      <c r="AY318"/>
    </row>
    <row r="319" spans="1:51" ht="15" thickBot="1">
      <c r="B319" s="356"/>
      <c r="C319" s="357"/>
      <c r="D319" s="247" t="s">
        <v>0</v>
      </c>
      <c r="E319" s="248">
        <v>2015</v>
      </c>
      <c r="F319" s="248">
        <v>2020</v>
      </c>
      <c r="G319" s="248">
        <v>2030</v>
      </c>
      <c r="H319" s="248">
        <v>2040</v>
      </c>
      <c r="I319" s="248">
        <v>2050</v>
      </c>
      <c r="AD319" s="186"/>
      <c r="AK319"/>
      <c r="AL319"/>
      <c r="AM319"/>
      <c r="AN319"/>
      <c r="AO319"/>
      <c r="AQ319"/>
      <c r="AR319"/>
      <c r="AS319"/>
      <c r="AT319"/>
      <c r="AU319"/>
      <c r="AV319"/>
      <c r="AW319"/>
      <c r="AX319"/>
      <c r="AY319"/>
    </row>
    <row r="320" spans="1:51" ht="15.6" thickTop="1" thickBot="1">
      <c r="B320" s="353" t="s">
        <v>2848</v>
      </c>
      <c r="C320" s="249" t="s">
        <v>2849</v>
      </c>
      <c r="D320" s="249" t="s">
        <v>2850</v>
      </c>
      <c r="E320" s="327">
        <v>1740</v>
      </c>
      <c r="F320" s="250">
        <v>1740</v>
      </c>
      <c r="G320" s="250">
        <v>1740</v>
      </c>
      <c r="H320" s="250">
        <v>1730</v>
      </c>
      <c r="I320" s="250">
        <v>1730</v>
      </c>
      <c r="AD320" s="186"/>
      <c r="AK320"/>
      <c r="AL320"/>
      <c r="AM320"/>
      <c r="AN320"/>
      <c r="AO320"/>
      <c r="AQ320"/>
      <c r="AR320"/>
      <c r="AS320"/>
      <c r="AT320"/>
      <c r="AU320"/>
      <c r="AV320"/>
      <c r="AW320"/>
      <c r="AX320"/>
      <c r="AY320"/>
    </row>
    <row r="321" spans="1:53" ht="15.6" thickTop="1" thickBot="1">
      <c r="B321" s="354"/>
      <c r="C321" s="251" t="s">
        <v>2851</v>
      </c>
      <c r="D321" s="251" t="s">
        <v>2850</v>
      </c>
      <c r="E321" s="327">
        <v>1740</v>
      </c>
      <c r="F321" s="252">
        <v>1740</v>
      </c>
      <c r="G321" s="252">
        <v>1730</v>
      </c>
      <c r="H321" s="252">
        <v>1730</v>
      </c>
      <c r="I321" s="252">
        <v>1730</v>
      </c>
      <c r="AD321" s="186"/>
      <c r="AK321"/>
      <c r="AL321"/>
      <c r="AM321"/>
      <c r="AN321"/>
      <c r="AO321"/>
      <c r="AQ321"/>
      <c r="AR321"/>
      <c r="AS321"/>
      <c r="AT321"/>
      <c r="AU321"/>
      <c r="AV321"/>
      <c r="AW321"/>
      <c r="AX321"/>
      <c r="AY321"/>
    </row>
    <row r="322" spans="1:53" ht="15.6" thickTop="1" thickBot="1">
      <c r="B322" s="354"/>
      <c r="C322" s="249" t="s">
        <v>2852</v>
      </c>
      <c r="D322" s="249" t="s">
        <v>2850</v>
      </c>
      <c r="E322" s="327">
        <v>1740</v>
      </c>
      <c r="F322" s="250">
        <v>1740</v>
      </c>
      <c r="G322" s="250">
        <v>1740</v>
      </c>
      <c r="H322" s="250">
        <v>1740</v>
      </c>
      <c r="I322" s="250">
        <v>1730</v>
      </c>
      <c r="AD322" s="186"/>
      <c r="AK322"/>
      <c r="AL322"/>
      <c r="AM322"/>
      <c r="AN322"/>
      <c r="AO322"/>
      <c r="AQ322"/>
      <c r="AR322"/>
      <c r="AS322"/>
      <c r="AT322"/>
      <c r="AU322"/>
      <c r="AV322"/>
      <c r="AW322"/>
      <c r="AX322"/>
      <c r="AY322"/>
    </row>
    <row r="323" spans="1:53" ht="15.6" thickTop="1" thickBot="1">
      <c r="B323" s="354"/>
      <c r="C323" s="251" t="s">
        <v>2853</v>
      </c>
      <c r="D323" s="251" t="s">
        <v>2850</v>
      </c>
      <c r="E323" s="327">
        <v>1740</v>
      </c>
      <c r="F323" s="252">
        <v>1740</v>
      </c>
      <c r="G323" s="252">
        <v>1730</v>
      </c>
      <c r="H323" s="252">
        <v>1720</v>
      </c>
      <c r="I323" s="252">
        <v>1710</v>
      </c>
      <c r="AD323" s="186"/>
      <c r="AK323"/>
      <c r="AL323"/>
      <c r="AM323"/>
      <c r="AN323"/>
      <c r="AO323"/>
      <c r="AQ323"/>
      <c r="AR323"/>
      <c r="AS323"/>
      <c r="AT323"/>
      <c r="AU323"/>
      <c r="AV323"/>
      <c r="AW323"/>
      <c r="AX323"/>
      <c r="AY323"/>
    </row>
    <row r="324" spans="1:53" ht="15.6" thickTop="1" thickBot="1">
      <c r="B324" s="355"/>
      <c r="C324" s="249" t="s">
        <v>2854</v>
      </c>
      <c r="D324" s="249" t="s">
        <v>2850</v>
      </c>
      <c r="E324" s="327">
        <v>1740</v>
      </c>
      <c r="F324" s="250">
        <v>1740</v>
      </c>
      <c r="G324" s="250">
        <v>1740</v>
      </c>
      <c r="H324" s="250">
        <v>1740</v>
      </c>
      <c r="I324" s="250">
        <v>1740</v>
      </c>
      <c r="AD324" s="186"/>
      <c r="AK324"/>
      <c r="AL324"/>
      <c r="AM324"/>
      <c r="AN324"/>
      <c r="AO324"/>
      <c r="AQ324"/>
      <c r="AR324"/>
      <c r="AS324"/>
      <c r="AT324"/>
      <c r="AU324"/>
      <c r="AV324"/>
      <c r="AW324"/>
      <c r="AX324"/>
      <c r="AY324"/>
    </row>
    <row r="325" spans="1:53" ht="15.6" thickBot="1">
      <c r="B325" s="253" t="s">
        <v>2855</v>
      </c>
      <c r="C325" s="251" t="s">
        <v>2856</v>
      </c>
      <c r="D325" s="251" t="s">
        <v>2857</v>
      </c>
      <c r="E325" s="255">
        <v>0.01</v>
      </c>
      <c r="F325" s="255">
        <v>0.01</v>
      </c>
      <c r="G325" s="255">
        <v>0.01</v>
      </c>
      <c r="H325" s="255">
        <v>0.01</v>
      </c>
      <c r="I325" s="255">
        <v>0.01</v>
      </c>
      <c r="AD325" s="186"/>
      <c r="AK325"/>
      <c r="AL325"/>
      <c r="AM325"/>
      <c r="AN325"/>
      <c r="AO325"/>
      <c r="AQ325"/>
      <c r="AR325"/>
      <c r="AS325"/>
      <c r="AT325"/>
      <c r="AU325"/>
      <c r="AV325"/>
      <c r="AW325"/>
      <c r="AX325"/>
      <c r="AY325"/>
      <c r="AZ325"/>
      <c r="BA325"/>
    </row>
    <row r="326" spans="1:53">
      <c r="AD326" s="186"/>
      <c r="AK326"/>
      <c r="AL326"/>
      <c r="AM326"/>
      <c r="AN326"/>
      <c r="AO326"/>
      <c r="AQ326"/>
      <c r="AR326"/>
      <c r="AS326"/>
      <c r="AT326"/>
      <c r="AU326"/>
      <c r="AV326"/>
      <c r="AW326"/>
      <c r="AX326"/>
      <c r="AY326"/>
      <c r="AZ326"/>
      <c r="BA326"/>
    </row>
    <row r="327" spans="1:53">
      <c r="AD327" s="186"/>
      <c r="AK327"/>
      <c r="AL327"/>
      <c r="AM327"/>
      <c r="AN327"/>
      <c r="AO327"/>
      <c r="AQ327"/>
      <c r="AR327"/>
      <c r="AS327"/>
      <c r="AT327"/>
      <c r="AU327"/>
      <c r="AV327"/>
      <c r="AW327"/>
      <c r="AX327"/>
      <c r="AY327"/>
      <c r="AZ327"/>
      <c r="BA327"/>
    </row>
    <row r="328" spans="1:53" ht="15" thickBot="1">
      <c r="B328" s="201" t="s">
        <v>2903</v>
      </c>
      <c r="AD328" s="186"/>
      <c r="AK328"/>
      <c r="AL328"/>
      <c r="AM328"/>
      <c r="AN328"/>
      <c r="AO328"/>
      <c r="AQ328"/>
      <c r="AR328"/>
      <c r="AS328"/>
      <c r="AT328"/>
      <c r="AU328"/>
      <c r="AV328"/>
      <c r="AW328"/>
      <c r="AX328"/>
      <c r="AY328"/>
      <c r="AZ328"/>
      <c r="BA328"/>
    </row>
    <row r="329" spans="1:53" ht="15" thickBot="1">
      <c r="B329" s="356"/>
      <c r="C329" s="357"/>
      <c r="D329" s="247" t="s">
        <v>0</v>
      </c>
      <c r="E329" s="248">
        <v>2015</v>
      </c>
      <c r="F329" s="248">
        <v>2020</v>
      </c>
      <c r="G329" s="248">
        <v>2030</v>
      </c>
      <c r="H329" s="248">
        <v>2040</v>
      </c>
      <c r="I329" s="248">
        <v>2050</v>
      </c>
      <c r="AD329" s="186"/>
      <c r="AK329"/>
      <c r="AL329"/>
      <c r="AM329"/>
      <c r="AN329"/>
      <c r="AO329"/>
      <c r="AQ329"/>
      <c r="AR329"/>
      <c r="AS329"/>
      <c r="AT329"/>
      <c r="AU329"/>
      <c r="AV329"/>
      <c r="AW329"/>
      <c r="AX329"/>
      <c r="AY329"/>
      <c r="AZ329"/>
      <c r="BA329"/>
    </row>
    <row r="330" spans="1:53" ht="15.6" thickTop="1" thickBot="1">
      <c r="B330" s="353" t="s">
        <v>2848</v>
      </c>
      <c r="C330" s="249" t="s">
        <v>2849</v>
      </c>
      <c r="D330" s="249" t="s">
        <v>2850</v>
      </c>
      <c r="E330" s="327">
        <v>5000</v>
      </c>
      <c r="F330" s="250">
        <v>5000</v>
      </c>
      <c r="G330" s="250">
        <v>4990</v>
      </c>
      <c r="H330" s="250">
        <v>4980</v>
      </c>
      <c r="I330" s="250">
        <v>4980</v>
      </c>
      <c r="AD330" s="186"/>
      <c r="AK330"/>
      <c r="AL330"/>
      <c r="AM330"/>
      <c r="AN330"/>
      <c r="AO330"/>
      <c r="AQ330"/>
      <c r="AR330"/>
      <c r="AS330"/>
      <c r="AT330"/>
      <c r="AU330"/>
      <c r="AV330"/>
      <c r="AW330"/>
      <c r="AX330"/>
      <c r="AY330"/>
      <c r="AZ330"/>
      <c r="BA330"/>
    </row>
    <row r="331" spans="1:53" ht="15.6" thickTop="1" thickBot="1">
      <c r="A331" s="186" t="s">
        <v>2779</v>
      </c>
      <c r="B331" s="354"/>
      <c r="C331" s="251" t="s">
        <v>2851</v>
      </c>
      <c r="D331" s="251" t="s">
        <v>2850</v>
      </c>
      <c r="E331" s="327">
        <v>5000</v>
      </c>
      <c r="F331" s="252">
        <v>5000</v>
      </c>
      <c r="G331" s="252">
        <v>4980</v>
      </c>
      <c r="H331" s="252">
        <v>4970</v>
      </c>
      <c r="I331" s="252">
        <v>4960</v>
      </c>
      <c r="AD331" s="186"/>
      <c r="AK331"/>
      <c r="AL331"/>
      <c r="AM331"/>
      <c r="AN331"/>
      <c r="AO331"/>
      <c r="AQ331"/>
      <c r="AR331"/>
      <c r="AS331"/>
      <c r="AT331"/>
      <c r="AU331"/>
      <c r="AV331"/>
      <c r="AW331"/>
      <c r="AX331"/>
      <c r="AY331"/>
      <c r="AZ331"/>
      <c r="BA331"/>
    </row>
    <row r="332" spans="1:53" ht="15.6" thickTop="1" thickBot="1">
      <c r="B332" s="354"/>
      <c r="C332" s="249" t="s">
        <v>2852</v>
      </c>
      <c r="D332" s="249" t="s">
        <v>2850</v>
      </c>
      <c r="E332" s="327">
        <v>5000</v>
      </c>
      <c r="F332" s="250">
        <v>4990</v>
      </c>
      <c r="G332" s="250">
        <v>4990</v>
      </c>
      <c r="H332" s="250">
        <v>4990</v>
      </c>
      <c r="I332" s="250">
        <v>4980</v>
      </c>
      <c r="AD332" s="186"/>
      <c r="AK332"/>
      <c r="AL332"/>
      <c r="AM332"/>
      <c r="AN332"/>
      <c r="AO332"/>
      <c r="AQ332"/>
      <c r="AR332"/>
      <c r="AS332"/>
      <c r="AT332"/>
      <c r="AU332"/>
      <c r="AV332"/>
      <c r="AW332"/>
      <c r="AX332"/>
      <c r="AY332"/>
      <c r="AZ332"/>
      <c r="BA332"/>
    </row>
    <row r="333" spans="1:53" ht="15.6" thickTop="1" thickBot="1">
      <c r="B333" s="354"/>
      <c r="C333" s="251" t="s">
        <v>2853</v>
      </c>
      <c r="D333" s="251" t="s">
        <v>2850</v>
      </c>
      <c r="E333" s="327">
        <v>5000</v>
      </c>
      <c r="F333" s="252">
        <v>4990</v>
      </c>
      <c r="G333" s="252">
        <v>4960</v>
      </c>
      <c r="H333" s="252">
        <v>4940</v>
      </c>
      <c r="I333" s="252">
        <v>4910</v>
      </c>
      <c r="AD333" s="186"/>
      <c r="AK333"/>
      <c r="AL333"/>
      <c r="AM333"/>
      <c r="AN333"/>
      <c r="AO333"/>
      <c r="AQ333"/>
      <c r="AR333"/>
      <c r="AS333"/>
      <c r="AT333"/>
      <c r="AU333"/>
      <c r="AV333"/>
      <c r="AW333"/>
      <c r="AX333"/>
      <c r="AY333"/>
      <c r="AZ333"/>
      <c r="BA333"/>
    </row>
    <row r="334" spans="1:53" ht="15.6" thickTop="1" thickBot="1">
      <c r="B334" s="355"/>
      <c r="C334" s="249" t="s">
        <v>2854</v>
      </c>
      <c r="D334" s="249" t="s">
        <v>2850</v>
      </c>
      <c r="E334" s="327">
        <v>5000</v>
      </c>
      <c r="F334" s="250">
        <v>5000</v>
      </c>
      <c r="G334" s="250">
        <v>5000</v>
      </c>
      <c r="H334" s="250">
        <v>5000</v>
      </c>
      <c r="I334" s="250">
        <v>5000</v>
      </c>
      <c r="AD334" s="186"/>
      <c r="AK334"/>
      <c r="AL334"/>
      <c r="AM334"/>
      <c r="AN334"/>
      <c r="AO334"/>
      <c r="AQ334"/>
      <c r="AR334"/>
      <c r="AS334"/>
      <c r="AT334"/>
      <c r="AU334"/>
      <c r="AV334"/>
      <c r="AW334"/>
      <c r="AX334"/>
      <c r="AY334"/>
      <c r="AZ334"/>
      <c r="BA334"/>
    </row>
    <row r="335" spans="1:53" ht="15.6" thickBot="1">
      <c r="B335" s="253" t="s">
        <v>2855</v>
      </c>
      <c r="C335" s="251" t="s">
        <v>2856</v>
      </c>
      <c r="D335" s="251" t="s">
        <v>2857</v>
      </c>
      <c r="E335" s="255">
        <v>0.01</v>
      </c>
      <c r="F335" s="255">
        <v>0.01</v>
      </c>
      <c r="G335" s="255">
        <v>0.01</v>
      </c>
      <c r="H335" s="255">
        <v>0.01</v>
      </c>
      <c r="I335" s="255">
        <v>0.01</v>
      </c>
      <c r="AD335" s="186"/>
      <c r="AK335"/>
      <c r="AL335"/>
      <c r="AM335"/>
      <c r="AN335"/>
      <c r="AO335"/>
      <c r="AQ335"/>
      <c r="AR335"/>
      <c r="AS335"/>
      <c r="AT335"/>
      <c r="AU335"/>
      <c r="AV335"/>
      <c r="AW335"/>
      <c r="AX335"/>
      <c r="AY335"/>
      <c r="AZ335"/>
      <c r="BA335"/>
    </row>
    <row r="336" spans="1:53">
      <c r="AD336" s="186"/>
      <c r="AK336"/>
      <c r="AL336"/>
      <c r="AM336"/>
      <c r="AN336"/>
      <c r="AO336"/>
      <c r="AQ336"/>
      <c r="AR336"/>
      <c r="AS336"/>
      <c r="AT336"/>
      <c r="AU336"/>
      <c r="AV336"/>
      <c r="AW336"/>
      <c r="AX336"/>
      <c r="AY336"/>
      <c r="AZ336"/>
      <c r="BA336"/>
    </row>
    <row r="337" spans="1:53">
      <c r="AD337" s="186"/>
      <c r="AK337"/>
      <c r="AL337"/>
      <c r="AM337"/>
      <c r="AN337"/>
      <c r="AO337"/>
      <c r="AQ337"/>
      <c r="AR337"/>
      <c r="AS337"/>
      <c r="AT337"/>
      <c r="AU337"/>
      <c r="AV337"/>
      <c r="AW337"/>
      <c r="AX337"/>
      <c r="AY337"/>
      <c r="AZ337"/>
      <c r="BA337"/>
    </row>
    <row r="338" spans="1:53" ht="15" thickBot="1">
      <c r="B338" s="201" t="s">
        <v>2904</v>
      </c>
      <c r="AD338" s="186"/>
      <c r="AK338"/>
      <c r="AL338"/>
      <c r="AM338"/>
      <c r="AN338"/>
      <c r="AO338"/>
      <c r="AQ338"/>
      <c r="AR338"/>
      <c r="AS338"/>
      <c r="AT338"/>
      <c r="AU338"/>
      <c r="AV338"/>
      <c r="AW338"/>
      <c r="AX338"/>
      <c r="AY338"/>
      <c r="AZ338"/>
      <c r="BA338"/>
    </row>
    <row r="339" spans="1:53" ht="15" thickBot="1">
      <c r="B339" s="356"/>
      <c r="C339" s="357"/>
      <c r="D339" s="247" t="s">
        <v>0</v>
      </c>
      <c r="E339" s="248">
        <v>2015</v>
      </c>
      <c r="F339" s="248">
        <v>2020</v>
      </c>
      <c r="G339" s="248">
        <v>2030</v>
      </c>
      <c r="H339" s="248">
        <v>2040</v>
      </c>
      <c r="I339" s="248">
        <v>2050</v>
      </c>
      <c r="AD339" s="186"/>
      <c r="AK339"/>
      <c r="AL339"/>
      <c r="AM339"/>
      <c r="AN339"/>
      <c r="AO339"/>
      <c r="AQ339"/>
      <c r="AR339"/>
      <c r="AS339"/>
      <c r="AT339"/>
      <c r="AU339"/>
      <c r="AV339"/>
      <c r="AW339"/>
      <c r="AX339"/>
      <c r="AY339"/>
      <c r="AZ339"/>
      <c r="BA339"/>
    </row>
    <row r="340" spans="1:53" ht="15.6" thickTop="1" thickBot="1">
      <c r="B340" s="353" t="s">
        <v>2848</v>
      </c>
      <c r="C340" s="249" t="s">
        <v>2849</v>
      </c>
      <c r="D340" s="249" t="s">
        <v>2850</v>
      </c>
      <c r="E340" s="327">
        <v>3000</v>
      </c>
      <c r="F340" s="250">
        <v>3000</v>
      </c>
      <c r="G340" s="250">
        <v>2990</v>
      </c>
      <c r="H340" s="250">
        <v>2990</v>
      </c>
      <c r="I340" s="250">
        <v>2990</v>
      </c>
      <c r="AD340" s="186"/>
      <c r="AK340"/>
      <c r="AL340"/>
      <c r="AM340"/>
      <c r="AN340"/>
      <c r="AO340"/>
      <c r="AQ340"/>
      <c r="AR340"/>
      <c r="AS340"/>
      <c r="AT340"/>
      <c r="AU340"/>
      <c r="AV340"/>
      <c r="AW340"/>
      <c r="AX340"/>
      <c r="AY340"/>
      <c r="AZ340"/>
      <c r="BA340"/>
    </row>
    <row r="341" spans="1:53" ht="15.6" thickTop="1" thickBot="1">
      <c r="A341" s="186" t="s">
        <v>2780</v>
      </c>
      <c r="B341" s="354"/>
      <c r="C341" s="251" t="s">
        <v>2851</v>
      </c>
      <c r="D341" s="251" t="s">
        <v>2850</v>
      </c>
      <c r="E341" s="327">
        <v>3000</v>
      </c>
      <c r="F341" s="252">
        <v>3000</v>
      </c>
      <c r="G341" s="252">
        <v>2990</v>
      </c>
      <c r="H341" s="252">
        <v>2980</v>
      </c>
      <c r="I341" s="252">
        <v>2970</v>
      </c>
      <c r="AD341" s="186"/>
      <c r="AK341"/>
      <c r="AL341"/>
      <c r="AM341"/>
      <c r="AN341"/>
      <c r="AO341"/>
      <c r="AQ341"/>
      <c r="AR341"/>
      <c r="AS341"/>
      <c r="AT341"/>
      <c r="AU341"/>
      <c r="AV341"/>
      <c r="AW341"/>
      <c r="AX341"/>
      <c r="AY341"/>
      <c r="AZ341"/>
      <c r="BA341"/>
    </row>
    <row r="342" spans="1:53" ht="15.6" thickTop="1" thickBot="1">
      <c r="B342" s="354"/>
      <c r="C342" s="249" t="s">
        <v>2852</v>
      </c>
      <c r="D342" s="249" t="s">
        <v>2850</v>
      </c>
      <c r="E342" s="327">
        <v>3000</v>
      </c>
      <c r="F342" s="250">
        <v>3000</v>
      </c>
      <c r="G342" s="250">
        <v>2990</v>
      </c>
      <c r="H342" s="250">
        <v>2990</v>
      </c>
      <c r="I342" s="250">
        <v>2990</v>
      </c>
      <c r="AD342" s="186"/>
      <c r="AK342"/>
      <c r="AL342"/>
      <c r="AM342"/>
      <c r="AN342"/>
      <c r="AO342"/>
      <c r="AQ342"/>
      <c r="AR342"/>
      <c r="AS342"/>
      <c r="AT342"/>
      <c r="AU342"/>
      <c r="AV342"/>
      <c r="AW342"/>
      <c r="AX342"/>
      <c r="AY342"/>
      <c r="AZ342"/>
      <c r="BA342"/>
    </row>
    <row r="343" spans="1:53" ht="15.6" thickTop="1" thickBot="1">
      <c r="B343" s="354"/>
      <c r="C343" s="251" t="s">
        <v>2853</v>
      </c>
      <c r="D343" s="251" t="s">
        <v>2850</v>
      </c>
      <c r="E343" s="327">
        <v>3000</v>
      </c>
      <c r="F343" s="252">
        <v>2990</v>
      </c>
      <c r="G343" s="252">
        <v>2980</v>
      </c>
      <c r="H343" s="252">
        <v>2960</v>
      </c>
      <c r="I343" s="252">
        <v>2950</v>
      </c>
      <c r="AD343" s="186"/>
      <c r="AK343"/>
      <c r="AL343"/>
      <c r="AM343"/>
      <c r="AN343"/>
      <c r="AO343"/>
      <c r="AQ343"/>
      <c r="AR343"/>
      <c r="AS343"/>
      <c r="AT343"/>
      <c r="AU343"/>
      <c r="AV343"/>
      <c r="AW343"/>
      <c r="AX343"/>
      <c r="AY343"/>
      <c r="AZ343"/>
      <c r="BA343"/>
    </row>
    <row r="344" spans="1:53" ht="15.6" thickTop="1" thickBot="1">
      <c r="B344" s="355"/>
      <c r="C344" s="249" t="s">
        <v>2854</v>
      </c>
      <c r="D344" s="249" t="s">
        <v>2850</v>
      </c>
      <c r="E344" s="327">
        <v>3000</v>
      </c>
      <c r="F344" s="250">
        <v>3000</v>
      </c>
      <c r="G344" s="250">
        <v>3000</v>
      </c>
      <c r="H344" s="250">
        <v>3000</v>
      </c>
      <c r="I344" s="250">
        <v>3000</v>
      </c>
      <c r="AD344" s="186"/>
      <c r="AK344"/>
      <c r="AL344"/>
      <c r="AM344"/>
      <c r="AN344"/>
      <c r="AO344"/>
      <c r="AQ344"/>
      <c r="AR344"/>
      <c r="AS344"/>
      <c r="AT344"/>
      <c r="AU344"/>
      <c r="AV344"/>
      <c r="AW344"/>
      <c r="AX344"/>
      <c r="AY344"/>
      <c r="AZ344"/>
      <c r="BA344"/>
    </row>
    <row r="345" spans="1:53" ht="15.6" thickBot="1">
      <c r="B345" s="253" t="s">
        <v>2855</v>
      </c>
      <c r="C345" s="251" t="s">
        <v>2856</v>
      </c>
      <c r="D345" s="251" t="s">
        <v>2857</v>
      </c>
      <c r="E345" s="254">
        <v>5.0000000000000001E-3</v>
      </c>
      <c r="F345" s="254">
        <v>5.0000000000000001E-3</v>
      </c>
      <c r="G345" s="254">
        <v>5.0000000000000001E-3</v>
      </c>
      <c r="H345" s="254">
        <v>5.0000000000000001E-3</v>
      </c>
      <c r="I345" s="254">
        <v>5.0000000000000001E-3</v>
      </c>
      <c r="AD345" s="186"/>
      <c r="AK345"/>
      <c r="AL345"/>
      <c r="AM345"/>
      <c r="AN345"/>
      <c r="AO345"/>
      <c r="AQ345"/>
      <c r="AR345"/>
      <c r="AS345"/>
      <c r="AT345"/>
      <c r="AU345"/>
      <c r="AV345"/>
      <c r="AW345"/>
      <c r="AX345"/>
      <c r="AY345"/>
      <c r="AZ345"/>
      <c r="BA345"/>
    </row>
    <row r="346" spans="1:53" s="186" customFormat="1">
      <c r="B346" s="315"/>
      <c r="C346" s="316"/>
      <c r="D346" s="316"/>
      <c r="E346" s="317"/>
      <c r="F346" s="317"/>
      <c r="G346" s="317"/>
      <c r="H346" s="317"/>
      <c r="I346" s="317"/>
    </row>
    <row r="347" spans="1:53" ht="21">
      <c r="B347" s="262" t="s">
        <v>2919</v>
      </c>
    </row>
    <row r="349" spans="1:53" ht="15" thickBot="1">
      <c r="B349" s="201" t="s">
        <v>2920</v>
      </c>
    </row>
    <row r="350" spans="1:53" ht="15" thickBot="1">
      <c r="B350" s="358"/>
      <c r="C350" s="359"/>
      <c r="D350" s="256" t="s">
        <v>0</v>
      </c>
      <c r="E350" s="257">
        <v>2015</v>
      </c>
      <c r="F350" s="257">
        <v>2020</v>
      </c>
      <c r="G350" s="257">
        <v>2025</v>
      </c>
      <c r="H350" s="257">
        <v>2030</v>
      </c>
      <c r="I350" s="257">
        <v>2035</v>
      </c>
      <c r="J350" s="257">
        <v>2040</v>
      </c>
      <c r="K350" s="257">
        <v>2045</v>
      </c>
      <c r="L350" s="257">
        <v>2050</v>
      </c>
    </row>
    <row r="351" spans="1:53" ht="15.6" thickTop="1" thickBot="1">
      <c r="B351" s="360" t="s">
        <v>2902</v>
      </c>
      <c r="C351" s="258" t="s">
        <v>2849</v>
      </c>
      <c r="D351" s="258" t="s">
        <v>2</v>
      </c>
      <c r="E351" s="310">
        <v>84.02219999999997</v>
      </c>
      <c r="F351" s="310">
        <v>182.07865346709875</v>
      </c>
      <c r="G351" s="310">
        <v>204.22581608866022</v>
      </c>
      <c r="H351" s="310">
        <v>226.3729787102217</v>
      </c>
      <c r="I351" s="310">
        <v>250.49807617701833</v>
      </c>
      <c r="J351" s="310">
        <v>274.62317364381499</v>
      </c>
      <c r="K351" s="310">
        <v>312.42534528704419</v>
      </c>
      <c r="L351" s="310">
        <v>350.2275169302734</v>
      </c>
    </row>
    <row r="352" spans="1:53" ht="15" thickBot="1">
      <c r="B352" s="361"/>
      <c r="C352" s="235" t="s">
        <v>2851</v>
      </c>
      <c r="D352" s="235" t="s">
        <v>2</v>
      </c>
      <c r="E352" s="298">
        <v>84.02219999999997</v>
      </c>
      <c r="F352" s="298">
        <v>245</v>
      </c>
      <c r="G352" s="298">
        <v>326.5</v>
      </c>
      <c r="H352" s="298">
        <v>408</v>
      </c>
      <c r="I352" s="298">
        <v>557.5</v>
      </c>
      <c r="J352" s="298">
        <v>707</v>
      </c>
      <c r="K352" s="298">
        <v>916.5</v>
      </c>
      <c r="L352" s="298">
        <v>1126</v>
      </c>
    </row>
    <row r="353" spans="2:12" ht="15" thickBot="1">
      <c r="B353" s="362"/>
      <c r="C353" s="258" t="s">
        <v>2852</v>
      </c>
      <c r="D353" s="258" t="s">
        <v>2</v>
      </c>
      <c r="E353" s="310">
        <v>84.02219999999997</v>
      </c>
      <c r="F353" s="310">
        <v>193.85786056313</v>
      </c>
      <c r="G353" s="310">
        <v>293.11203895035652</v>
      </c>
      <c r="H353" s="310">
        <v>392.36621733758301</v>
      </c>
      <c r="I353" s="310">
        <v>475.28602987480349</v>
      </c>
      <c r="J353" s="310">
        <v>558.20584241202403</v>
      </c>
      <c r="K353" s="310">
        <v>652.10212715625414</v>
      </c>
      <c r="L353" s="310">
        <v>745.99841190048426</v>
      </c>
    </row>
    <row r="354" spans="2:12" ht="15" thickBot="1">
      <c r="B354" s="363" t="s">
        <v>2890</v>
      </c>
      <c r="C354" s="235" t="s">
        <v>2849</v>
      </c>
      <c r="D354" s="235" t="s">
        <v>2891</v>
      </c>
      <c r="E354" s="298">
        <v>5.0338999999999929</v>
      </c>
      <c r="F354" s="298">
        <v>19.611290693419754</v>
      </c>
      <c r="G354" s="298">
        <v>11.326699905595138</v>
      </c>
      <c r="H354" s="298">
        <v>5.4271251430294569</v>
      </c>
      <c r="I354" s="298">
        <v>6.8788031212497405</v>
      </c>
      <c r="J354" s="298">
        <v>11.680715865468908</v>
      </c>
      <c r="K354" s="298">
        <v>26.792784665688043</v>
      </c>
      <c r="L354" s="298">
        <v>19.26607459061853</v>
      </c>
    </row>
    <row r="355" spans="2:12" ht="15" thickBot="1">
      <c r="B355" s="361"/>
      <c r="C355" s="258" t="s">
        <v>2851</v>
      </c>
      <c r="D355" s="258" t="s">
        <v>2891</v>
      </c>
      <c r="E355" s="310">
        <v>5.0338999999999929</v>
      </c>
      <c r="F355" s="310">
        <v>32.195560000000008</v>
      </c>
      <c r="G355" s="310">
        <v>25.000999999999998</v>
      </c>
      <c r="H355" s="310">
        <v>15.493960000000005</v>
      </c>
      <c r="I355" s="310">
        <v>29.075580000000002</v>
      </c>
      <c r="J355" s="310">
        <v>39.633899999999997</v>
      </c>
      <c r="K355" s="310">
        <v>78.995559999999998</v>
      </c>
      <c r="L355" s="310">
        <v>62.000999999999998</v>
      </c>
    </row>
    <row r="356" spans="2:12" ht="15" thickBot="1">
      <c r="B356" s="362"/>
      <c r="C356" s="235" t="s">
        <v>2852</v>
      </c>
      <c r="D356" s="235" t="s">
        <v>2891</v>
      </c>
      <c r="E356" s="298">
        <v>5.0338999999999929</v>
      </c>
      <c r="F356" s="298">
        <v>21.967132112626008</v>
      </c>
      <c r="G356" s="298">
        <v>24.002524655820327</v>
      </c>
      <c r="H356" s="298">
        <v>23.594106699070277</v>
      </c>
      <c r="I356" s="298">
        <v>19.753475676484641</v>
      </c>
      <c r="J356" s="298">
        <v>22.323929338403559</v>
      </c>
      <c r="K356" s="298">
        <v>42.435093802487359</v>
      </c>
      <c r="L356" s="298">
        <v>41.093076863651028</v>
      </c>
    </row>
    <row r="357" spans="2:12" ht="15" thickBot="1">
      <c r="B357" s="364" t="s">
        <v>2892</v>
      </c>
      <c r="C357" s="258" t="s">
        <v>2893</v>
      </c>
      <c r="D357" s="258" t="s">
        <v>2894</v>
      </c>
      <c r="E357" s="311">
        <v>0.05</v>
      </c>
      <c r="F357" s="311">
        <v>0.05</v>
      </c>
      <c r="G357" s="311">
        <v>0.05</v>
      </c>
      <c r="H357" s="311">
        <v>0.05</v>
      </c>
      <c r="I357" s="311">
        <v>0.05</v>
      </c>
      <c r="J357" s="311">
        <v>0.05</v>
      </c>
      <c r="K357" s="311">
        <v>0.05</v>
      </c>
      <c r="L357" s="311">
        <v>0.05</v>
      </c>
    </row>
    <row r="358" spans="2:12" ht="15" thickBot="1">
      <c r="B358" s="365"/>
      <c r="C358" s="235" t="s">
        <v>2895</v>
      </c>
      <c r="D358" s="235" t="s">
        <v>2894</v>
      </c>
      <c r="E358" s="238">
        <v>7.0000000000000007E-2</v>
      </c>
      <c r="F358" s="238">
        <v>7.0000000000000007E-2</v>
      </c>
      <c r="G358" s="238">
        <v>7.0000000000000007E-2</v>
      </c>
      <c r="H358" s="238">
        <v>7.0000000000000007E-2</v>
      </c>
      <c r="I358" s="238">
        <v>7.0000000000000007E-2</v>
      </c>
      <c r="J358" s="238">
        <v>7.0000000000000007E-2</v>
      </c>
      <c r="K358" s="238">
        <v>7.0000000000000007E-2</v>
      </c>
      <c r="L358" s="238">
        <v>7.0000000000000007E-2</v>
      </c>
    </row>
    <row r="359" spans="2:12" ht="15" thickBot="1">
      <c r="B359" s="366"/>
      <c r="C359" s="258" t="s">
        <v>2896</v>
      </c>
      <c r="D359" s="258" t="s">
        <v>2894</v>
      </c>
      <c r="E359" s="311">
        <v>0.02</v>
      </c>
      <c r="F359" s="311">
        <v>0.02</v>
      </c>
      <c r="G359" s="311">
        <v>0.02</v>
      </c>
      <c r="H359" s="311">
        <v>0.02</v>
      </c>
      <c r="I359" s="311">
        <v>0.02</v>
      </c>
      <c r="J359" s="311">
        <v>0.02</v>
      </c>
      <c r="K359" s="311">
        <v>0.02</v>
      </c>
      <c r="L359" s="311">
        <v>0.02</v>
      </c>
    </row>
    <row r="360" spans="2:12" ht="15" thickBot="1">
      <c r="B360" s="260" t="s">
        <v>2897</v>
      </c>
      <c r="C360" s="235" t="s">
        <v>2856</v>
      </c>
      <c r="D360" s="235" t="s">
        <v>2898</v>
      </c>
      <c r="E360" s="236">
        <v>25</v>
      </c>
      <c r="F360" s="236">
        <v>25</v>
      </c>
      <c r="G360" s="236">
        <v>25</v>
      </c>
      <c r="H360" s="236">
        <v>25</v>
      </c>
      <c r="I360" s="236">
        <v>25</v>
      </c>
      <c r="J360" s="236">
        <v>25</v>
      </c>
      <c r="K360" s="236">
        <v>25</v>
      </c>
      <c r="L360" s="236">
        <v>25</v>
      </c>
    </row>
    <row r="362" spans="2:12" ht="15" thickBot="1">
      <c r="B362" s="201" t="s">
        <v>2878</v>
      </c>
    </row>
    <row r="363" spans="2:12" ht="15" thickBot="1">
      <c r="B363" s="358"/>
      <c r="C363" s="359"/>
      <c r="D363" s="256" t="s">
        <v>0</v>
      </c>
      <c r="E363" s="257">
        <v>2015</v>
      </c>
      <c r="F363" s="257">
        <v>2020</v>
      </c>
      <c r="G363" s="257">
        <v>2030</v>
      </c>
      <c r="H363" s="257">
        <v>2040</v>
      </c>
      <c r="I363" s="257">
        <v>2050</v>
      </c>
    </row>
    <row r="364" spans="2:12" ht="15.6" thickTop="1" thickBot="1">
      <c r="B364" s="360" t="s">
        <v>2848</v>
      </c>
      <c r="C364" s="258" t="s">
        <v>2849</v>
      </c>
      <c r="D364" s="258" t="s">
        <v>2850</v>
      </c>
      <c r="E364" s="321">
        <v>3600</v>
      </c>
      <c r="F364" s="259">
        <v>3400</v>
      </c>
      <c r="G364" s="259">
        <v>3310</v>
      </c>
      <c r="H364" s="259">
        <v>3230</v>
      </c>
      <c r="I364" s="259">
        <v>3120</v>
      </c>
    </row>
    <row r="365" spans="2:12" ht="15.6" thickTop="1" thickBot="1">
      <c r="B365" s="361"/>
      <c r="C365" s="235" t="s">
        <v>2851</v>
      </c>
      <c r="D365" s="235" t="s">
        <v>2850</v>
      </c>
      <c r="E365" s="321">
        <v>3600</v>
      </c>
      <c r="F365" s="236">
        <v>3330</v>
      </c>
      <c r="G365" s="236">
        <v>3180</v>
      </c>
      <c r="H365" s="236">
        <v>3050</v>
      </c>
      <c r="I365" s="236">
        <v>2910</v>
      </c>
    </row>
    <row r="366" spans="2:12" ht="15.6" thickTop="1" thickBot="1">
      <c r="B366" s="361"/>
      <c r="C366" s="258" t="s">
        <v>2852</v>
      </c>
      <c r="D366" s="258" t="s">
        <v>2850</v>
      </c>
      <c r="E366" s="321">
        <v>3600</v>
      </c>
      <c r="F366" s="259">
        <v>3380</v>
      </c>
      <c r="G366" s="259">
        <v>3190</v>
      </c>
      <c r="H366" s="259">
        <v>3100</v>
      </c>
      <c r="I366" s="259">
        <v>2980</v>
      </c>
    </row>
    <row r="367" spans="2:12" ht="15.6" thickTop="1" thickBot="1">
      <c r="B367" s="361"/>
      <c r="C367" s="235" t="s">
        <v>2853</v>
      </c>
      <c r="D367" s="235" t="s">
        <v>2850</v>
      </c>
      <c r="E367" s="321">
        <v>3600</v>
      </c>
      <c r="F367" s="236">
        <v>3220</v>
      </c>
      <c r="G367" s="236">
        <v>3020</v>
      </c>
      <c r="H367" s="236">
        <v>2850</v>
      </c>
      <c r="I367" s="236">
        <v>2660</v>
      </c>
    </row>
    <row r="368" spans="2:12" ht="15.6" thickTop="1" thickBot="1">
      <c r="B368" s="362"/>
      <c r="C368" s="258" t="s">
        <v>2854</v>
      </c>
      <c r="D368" s="258" t="s">
        <v>2850</v>
      </c>
      <c r="E368" s="321">
        <v>3600</v>
      </c>
      <c r="F368" s="259">
        <v>3520</v>
      </c>
      <c r="G368" s="259">
        <v>3480</v>
      </c>
      <c r="H368" s="259">
        <v>3450</v>
      </c>
      <c r="I368" s="259">
        <v>3400</v>
      </c>
    </row>
    <row r="369" spans="2:9" ht="15.6" thickBot="1">
      <c r="B369" s="260" t="s">
        <v>2855</v>
      </c>
      <c r="C369" s="235" t="s">
        <v>2856</v>
      </c>
      <c r="D369" s="235" t="s">
        <v>2857</v>
      </c>
      <c r="E369" s="238">
        <v>0.02</v>
      </c>
      <c r="F369" s="238">
        <v>0.02</v>
      </c>
      <c r="G369" s="238">
        <v>0.02</v>
      </c>
      <c r="H369" s="238">
        <v>0.02</v>
      </c>
      <c r="I369" s="238">
        <v>0.02</v>
      </c>
    </row>
    <row r="372" spans="2:9" ht="15" thickBot="1">
      <c r="B372" s="201" t="s">
        <v>2879</v>
      </c>
    </row>
    <row r="373" spans="2:9" ht="15" thickBot="1">
      <c r="B373" s="358"/>
      <c r="C373" s="359"/>
      <c r="D373" s="256" t="s">
        <v>0</v>
      </c>
      <c r="E373" s="257">
        <v>2015</v>
      </c>
      <c r="F373" s="257">
        <v>2020</v>
      </c>
      <c r="G373" s="257">
        <v>2030</v>
      </c>
      <c r="H373" s="257">
        <v>2040</v>
      </c>
      <c r="I373" s="257">
        <v>2050</v>
      </c>
    </row>
    <row r="374" spans="2:9" ht="15.6" thickTop="1" thickBot="1">
      <c r="B374" s="360" t="s">
        <v>2848</v>
      </c>
      <c r="C374" s="258" t="s">
        <v>2849</v>
      </c>
      <c r="D374" s="258" t="s">
        <v>2850</v>
      </c>
      <c r="E374" s="321">
        <v>5300</v>
      </c>
      <c r="F374" s="259">
        <v>5010</v>
      </c>
      <c r="G374" s="259">
        <v>4870</v>
      </c>
      <c r="H374" s="259">
        <v>4760</v>
      </c>
      <c r="I374" s="259">
        <v>4590</v>
      </c>
    </row>
    <row r="375" spans="2:9" ht="15.6" thickTop="1" thickBot="1">
      <c r="B375" s="361"/>
      <c r="C375" s="235" t="s">
        <v>2851</v>
      </c>
      <c r="D375" s="235" t="s">
        <v>2850</v>
      </c>
      <c r="E375" s="321">
        <v>5300</v>
      </c>
      <c r="F375" s="236">
        <v>4900</v>
      </c>
      <c r="G375" s="236">
        <v>4680</v>
      </c>
      <c r="H375" s="236">
        <v>4490</v>
      </c>
      <c r="I375" s="236">
        <v>4280</v>
      </c>
    </row>
    <row r="376" spans="2:9" ht="15.6" thickTop="1" thickBot="1">
      <c r="B376" s="361"/>
      <c r="C376" s="258" t="s">
        <v>2852</v>
      </c>
      <c r="D376" s="258" t="s">
        <v>2850</v>
      </c>
      <c r="E376" s="321">
        <v>5300</v>
      </c>
      <c r="F376" s="259">
        <v>4980</v>
      </c>
      <c r="G376" s="259">
        <v>4700</v>
      </c>
      <c r="H376" s="259">
        <v>4560</v>
      </c>
      <c r="I376" s="259">
        <v>4390</v>
      </c>
    </row>
    <row r="377" spans="2:9" ht="15.6" thickTop="1" thickBot="1">
      <c r="B377" s="361"/>
      <c r="C377" s="235" t="s">
        <v>2853</v>
      </c>
      <c r="D377" s="235" t="s">
        <v>2850</v>
      </c>
      <c r="E377" s="321">
        <v>5300</v>
      </c>
      <c r="F377" s="236">
        <v>4740</v>
      </c>
      <c r="G377" s="236">
        <v>4450</v>
      </c>
      <c r="H377" s="236">
        <v>4190</v>
      </c>
      <c r="I377" s="236">
        <v>3920</v>
      </c>
    </row>
    <row r="378" spans="2:9" ht="15.6" thickTop="1" thickBot="1">
      <c r="B378" s="362"/>
      <c r="C378" s="258" t="s">
        <v>2854</v>
      </c>
      <c r="D378" s="258" t="s">
        <v>2850</v>
      </c>
      <c r="E378" s="321">
        <v>5300</v>
      </c>
      <c r="F378" s="259">
        <v>5180</v>
      </c>
      <c r="G378" s="259">
        <v>5130</v>
      </c>
      <c r="H378" s="259">
        <v>5080</v>
      </c>
      <c r="I378" s="259">
        <v>5010</v>
      </c>
    </row>
    <row r="379" spans="2:9" ht="15.6" thickBot="1">
      <c r="B379" s="261" t="s">
        <v>2855</v>
      </c>
      <c r="C379" s="235" t="s">
        <v>2856</v>
      </c>
      <c r="D379" s="235" t="s">
        <v>2857</v>
      </c>
      <c r="E379" s="238">
        <v>0.02</v>
      </c>
      <c r="F379" s="238">
        <v>0.02</v>
      </c>
      <c r="G379" s="238">
        <v>0.02</v>
      </c>
      <c r="H379" s="238">
        <v>0.02</v>
      </c>
      <c r="I379" s="238">
        <v>0.02</v>
      </c>
    </row>
    <row r="382" spans="2:9" ht="15" thickBot="1">
      <c r="B382" s="201" t="s">
        <v>2880</v>
      </c>
    </row>
    <row r="383" spans="2:9" ht="15" thickBot="1">
      <c r="B383" s="358"/>
      <c r="C383" s="359"/>
      <c r="D383" s="256" t="s">
        <v>0</v>
      </c>
      <c r="E383" s="257">
        <v>2015</v>
      </c>
      <c r="F383" s="257">
        <v>2020</v>
      </c>
      <c r="G383" s="257">
        <v>2030</v>
      </c>
      <c r="H383" s="257">
        <v>2040</v>
      </c>
      <c r="I383" s="257">
        <v>2050</v>
      </c>
    </row>
    <row r="384" spans="2:9" ht="15.6" thickTop="1" thickBot="1">
      <c r="B384" s="360" t="s">
        <v>2848</v>
      </c>
      <c r="C384" s="258" t="s">
        <v>2849</v>
      </c>
      <c r="D384" s="258" t="s">
        <v>2850</v>
      </c>
      <c r="E384" s="321">
        <v>4700</v>
      </c>
      <c r="F384" s="259">
        <v>4440</v>
      </c>
      <c r="G384" s="259">
        <v>4320</v>
      </c>
      <c r="H384" s="259">
        <v>4220</v>
      </c>
      <c r="I384" s="259">
        <v>4070</v>
      </c>
    </row>
    <row r="385" spans="1:9" ht="15.6" thickTop="1" thickBot="1">
      <c r="B385" s="361"/>
      <c r="C385" s="235" t="s">
        <v>2851</v>
      </c>
      <c r="D385" s="235" t="s">
        <v>2850</v>
      </c>
      <c r="E385" s="321">
        <v>4700</v>
      </c>
      <c r="F385" s="236">
        <v>4340</v>
      </c>
      <c r="G385" s="236">
        <v>4150</v>
      </c>
      <c r="H385" s="236">
        <v>3980</v>
      </c>
      <c r="I385" s="236">
        <v>3800</v>
      </c>
    </row>
    <row r="386" spans="1:9" ht="15.6" thickTop="1" thickBot="1">
      <c r="B386" s="361"/>
      <c r="C386" s="258" t="s">
        <v>2852</v>
      </c>
      <c r="D386" s="258" t="s">
        <v>2850</v>
      </c>
      <c r="E386" s="321">
        <v>4700</v>
      </c>
      <c r="F386" s="259">
        <v>4420</v>
      </c>
      <c r="G386" s="259">
        <v>4160</v>
      </c>
      <c r="H386" s="259">
        <v>4040</v>
      </c>
      <c r="I386" s="259">
        <v>3900</v>
      </c>
    </row>
    <row r="387" spans="1:9" ht="15.6" thickTop="1" thickBot="1">
      <c r="B387" s="361"/>
      <c r="C387" s="235" t="s">
        <v>2853</v>
      </c>
      <c r="D387" s="235" t="s">
        <v>2850</v>
      </c>
      <c r="E387" s="321">
        <v>4700</v>
      </c>
      <c r="F387" s="236">
        <v>4200</v>
      </c>
      <c r="G387" s="236">
        <v>3950</v>
      </c>
      <c r="H387" s="236">
        <v>3720</v>
      </c>
      <c r="I387" s="236">
        <v>3480</v>
      </c>
    </row>
    <row r="388" spans="1:9" ht="15.6" thickTop="1" thickBot="1">
      <c r="B388" s="362"/>
      <c r="C388" s="258" t="s">
        <v>2854</v>
      </c>
      <c r="D388" s="258" t="s">
        <v>2850</v>
      </c>
      <c r="E388" s="321">
        <v>4700</v>
      </c>
      <c r="F388" s="259">
        <v>4600</v>
      </c>
      <c r="G388" s="259">
        <v>4540</v>
      </c>
      <c r="H388" s="259">
        <v>4510</v>
      </c>
      <c r="I388" s="259">
        <v>4440</v>
      </c>
    </row>
    <row r="389" spans="1:9" ht="15.6" thickBot="1">
      <c r="B389" s="260" t="s">
        <v>2855</v>
      </c>
      <c r="C389" s="235" t="s">
        <v>2856</v>
      </c>
      <c r="D389" s="235" t="s">
        <v>2857</v>
      </c>
      <c r="E389" s="238">
        <v>0.02</v>
      </c>
      <c r="F389" s="238">
        <v>0.02</v>
      </c>
      <c r="G389" s="238">
        <v>0.02</v>
      </c>
      <c r="H389" s="238">
        <v>0.02</v>
      </c>
      <c r="I389" s="238">
        <v>0.02</v>
      </c>
    </row>
    <row r="392" spans="1:9" ht="15" thickBot="1">
      <c r="B392" s="201" t="s">
        <v>2881</v>
      </c>
    </row>
    <row r="393" spans="1:9" ht="15" thickBot="1">
      <c r="B393" s="358"/>
      <c r="C393" s="359"/>
      <c r="D393" s="256" t="s">
        <v>0</v>
      </c>
      <c r="E393" s="257">
        <v>2015</v>
      </c>
      <c r="F393" s="257">
        <v>2020</v>
      </c>
      <c r="G393" s="257">
        <v>2030</v>
      </c>
      <c r="H393" s="257">
        <v>2040</v>
      </c>
      <c r="I393" s="257">
        <v>2050</v>
      </c>
    </row>
    <row r="394" spans="1:9" ht="15.6" thickTop="1" thickBot="1">
      <c r="B394" s="360" t="s">
        <v>2848</v>
      </c>
      <c r="C394" s="258" t="s">
        <v>2849</v>
      </c>
      <c r="D394" s="258" t="s">
        <v>2850</v>
      </c>
      <c r="E394" s="321">
        <v>3100</v>
      </c>
      <c r="F394" s="259">
        <v>2930</v>
      </c>
      <c r="G394" s="259">
        <v>2850</v>
      </c>
      <c r="H394" s="259">
        <v>2780</v>
      </c>
      <c r="I394" s="259">
        <v>2680</v>
      </c>
    </row>
    <row r="395" spans="1:9" ht="15.6" thickTop="1" thickBot="1">
      <c r="A395" s="186" t="s">
        <v>2925</v>
      </c>
      <c r="B395" s="361"/>
      <c r="C395" s="235" t="s">
        <v>2851</v>
      </c>
      <c r="D395" s="235" t="s">
        <v>2850</v>
      </c>
      <c r="E395" s="321">
        <v>3100</v>
      </c>
      <c r="F395" s="236">
        <v>2860</v>
      </c>
      <c r="G395" s="236">
        <v>2740</v>
      </c>
      <c r="H395" s="236">
        <v>2630</v>
      </c>
      <c r="I395" s="236">
        <v>2510</v>
      </c>
    </row>
    <row r="396" spans="1:9" ht="15.6" thickTop="1" thickBot="1">
      <c r="B396" s="361"/>
      <c r="C396" s="258" t="s">
        <v>2852</v>
      </c>
      <c r="D396" s="258" t="s">
        <v>2850</v>
      </c>
      <c r="E396" s="321">
        <v>3100</v>
      </c>
      <c r="F396" s="259">
        <v>2910</v>
      </c>
      <c r="G396" s="259">
        <v>2750</v>
      </c>
      <c r="H396" s="259">
        <v>2670</v>
      </c>
      <c r="I396" s="259">
        <v>2570</v>
      </c>
    </row>
    <row r="397" spans="1:9" ht="15.6" thickTop="1" thickBot="1">
      <c r="B397" s="361"/>
      <c r="C397" s="235" t="s">
        <v>2853</v>
      </c>
      <c r="D397" s="235" t="s">
        <v>2850</v>
      </c>
      <c r="E397" s="321">
        <v>3100</v>
      </c>
      <c r="F397" s="236">
        <v>2770</v>
      </c>
      <c r="G397" s="236">
        <v>2600</v>
      </c>
      <c r="H397" s="236">
        <v>2450</v>
      </c>
      <c r="I397" s="236">
        <v>2290</v>
      </c>
    </row>
    <row r="398" spans="1:9" ht="15.6" thickTop="1" thickBot="1">
      <c r="B398" s="362"/>
      <c r="C398" s="258" t="s">
        <v>2854</v>
      </c>
      <c r="D398" s="258" t="s">
        <v>2850</v>
      </c>
      <c r="E398" s="321">
        <v>3100</v>
      </c>
      <c r="F398" s="259">
        <v>3030</v>
      </c>
      <c r="G398" s="259">
        <v>3000</v>
      </c>
      <c r="H398" s="259">
        <v>2970</v>
      </c>
      <c r="I398" s="259">
        <v>2930</v>
      </c>
    </row>
    <row r="399" spans="1:9" ht="15.6" thickBot="1">
      <c r="B399" s="260" t="s">
        <v>2855</v>
      </c>
      <c r="C399" s="235" t="s">
        <v>2856</v>
      </c>
      <c r="D399" s="235" t="s">
        <v>2857</v>
      </c>
      <c r="E399" s="238">
        <v>0.04</v>
      </c>
      <c r="F399" s="238">
        <v>0.04</v>
      </c>
      <c r="G399" s="238">
        <v>0.04</v>
      </c>
      <c r="H399" s="238">
        <v>0.04</v>
      </c>
      <c r="I399" s="238">
        <v>0.04</v>
      </c>
    </row>
    <row r="401" spans="2:12" ht="21">
      <c r="B401" s="262" t="s">
        <v>2882</v>
      </c>
    </row>
    <row r="403" spans="2:12" ht="15" thickBot="1">
      <c r="B403" s="201" t="s">
        <v>2883</v>
      </c>
    </row>
    <row r="404" spans="2:12" ht="15" thickBot="1">
      <c r="B404" s="341"/>
      <c r="C404" s="342"/>
      <c r="D404" s="263" t="s">
        <v>0</v>
      </c>
      <c r="E404" s="279">
        <v>2015</v>
      </c>
      <c r="F404" s="264">
        <v>2020</v>
      </c>
      <c r="G404" s="264">
        <v>2025</v>
      </c>
      <c r="H404" s="264">
        <v>2030</v>
      </c>
      <c r="I404" s="264">
        <v>2035</v>
      </c>
      <c r="J404" s="264">
        <v>2040</v>
      </c>
      <c r="K404" s="264">
        <v>2045</v>
      </c>
      <c r="L404" s="264">
        <v>2050</v>
      </c>
    </row>
    <row r="405" spans="2:12" ht="15.6" thickTop="1" thickBot="1">
      <c r="B405" s="349" t="s">
        <v>2889</v>
      </c>
      <c r="C405" s="265" t="s">
        <v>2849</v>
      </c>
      <c r="D405" s="265" t="s">
        <v>2</v>
      </c>
      <c r="E405" s="266">
        <v>0</v>
      </c>
      <c r="F405" s="266">
        <v>0</v>
      </c>
      <c r="G405" s="267">
        <v>0.19913563756517849</v>
      </c>
      <c r="H405" s="267">
        <v>1.2041176796034745</v>
      </c>
      <c r="I405" s="267">
        <v>2.2342255231531185</v>
      </c>
      <c r="J405" s="267">
        <v>3.2900903682093601</v>
      </c>
      <c r="K405" s="267">
        <v>5.3723515628155143</v>
      </c>
      <c r="L405" s="267">
        <v>10.494102389324194</v>
      </c>
    </row>
    <row r="406" spans="2:12" ht="15" thickBot="1">
      <c r="B406" s="350"/>
      <c r="C406" s="268" t="s">
        <v>2851</v>
      </c>
      <c r="D406" s="268" t="s">
        <v>2</v>
      </c>
      <c r="E406" s="269">
        <v>0</v>
      </c>
      <c r="F406" s="269">
        <v>0</v>
      </c>
      <c r="G406" s="270">
        <v>5.8037707251626749</v>
      </c>
      <c r="H406" s="270">
        <v>42.307733443615199</v>
      </c>
      <c r="I406" s="270">
        <v>137.12237673639899</v>
      </c>
      <c r="J406" s="270">
        <v>266.66270406879693</v>
      </c>
      <c r="K406" s="270">
        <v>345.99520366438639</v>
      </c>
      <c r="L406" s="270">
        <v>283.90468885114706</v>
      </c>
    </row>
    <row r="407" spans="2:12" ht="15" thickBot="1">
      <c r="B407" s="336" t="s">
        <v>2890</v>
      </c>
      <c r="C407" s="268" t="s">
        <v>2849</v>
      </c>
      <c r="D407" s="268" t="s">
        <v>2891</v>
      </c>
      <c r="E407" s="269">
        <v>0</v>
      </c>
      <c r="F407" s="269">
        <v>0</v>
      </c>
      <c r="G407" s="271">
        <v>3.9827127513035701E-2</v>
      </c>
      <c r="H407" s="272">
        <v>0.2009964084076592</v>
      </c>
      <c r="I407" s="272">
        <v>0.2060215687099288</v>
      </c>
      <c r="J407" s="272">
        <v>0.21117296901124832</v>
      </c>
      <c r="K407" s="272">
        <v>0.41645223892123084</v>
      </c>
      <c r="L407" s="272">
        <v>1.0243501653017359</v>
      </c>
    </row>
    <row r="408" spans="2:12" ht="15" thickBot="1">
      <c r="B408" s="337"/>
      <c r="C408" s="273" t="s">
        <v>2851</v>
      </c>
      <c r="D408" s="273" t="s">
        <v>2891</v>
      </c>
      <c r="E408" s="274">
        <v>0</v>
      </c>
      <c r="F408" s="274">
        <v>0</v>
      </c>
      <c r="G408" s="275">
        <v>1.1607541450325349</v>
      </c>
      <c r="H408" s="275">
        <v>7.3007925436905055</v>
      </c>
      <c r="I408" s="275">
        <v>18.962928658556756</v>
      </c>
      <c r="J408" s="275">
        <v>25.908065466479588</v>
      </c>
      <c r="K408" s="275">
        <v>15.866499919117894</v>
      </c>
      <c r="L408" s="274">
        <v>0</v>
      </c>
    </row>
    <row r="409" spans="2:12" ht="15" thickBot="1">
      <c r="B409" s="338" t="s">
        <v>2892</v>
      </c>
      <c r="C409" s="273" t="s">
        <v>2893</v>
      </c>
      <c r="D409" s="273" t="s">
        <v>2894</v>
      </c>
      <c r="E409" s="276">
        <v>2.1000000000000001E-2</v>
      </c>
      <c r="F409" s="276">
        <v>2.1000000000000001E-2</v>
      </c>
      <c r="G409" s="276">
        <v>2.1000000000000001E-2</v>
      </c>
      <c r="H409" s="276">
        <v>2.1000000000000001E-2</v>
      </c>
      <c r="I409" s="276">
        <v>2.1000000000000001E-2</v>
      </c>
      <c r="J409" s="276">
        <v>2.1000000000000001E-2</v>
      </c>
      <c r="K409" s="276">
        <v>2.1000000000000001E-2</v>
      </c>
      <c r="L409" s="276">
        <v>2.1000000000000001E-2</v>
      </c>
    </row>
    <row r="410" spans="2:12" ht="15" thickBot="1">
      <c r="B410" s="339"/>
      <c r="C410" s="268" t="s">
        <v>2895</v>
      </c>
      <c r="D410" s="268" t="s">
        <v>2894</v>
      </c>
      <c r="E410" s="277">
        <v>3.5000000000000003E-2</v>
      </c>
      <c r="F410" s="277">
        <v>3.5000000000000003E-2</v>
      </c>
      <c r="G410" s="277">
        <v>3.5000000000000003E-2</v>
      </c>
      <c r="H410" s="277">
        <v>3.5000000000000003E-2</v>
      </c>
      <c r="I410" s="277">
        <v>3.5000000000000003E-2</v>
      </c>
      <c r="J410" s="277">
        <v>3.5000000000000003E-2</v>
      </c>
      <c r="K410" s="277">
        <v>3.5000000000000003E-2</v>
      </c>
      <c r="L410" s="277">
        <v>3.5000000000000003E-2</v>
      </c>
    </row>
    <row r="411" spans="2:12" ht="15" thickBot="1">
      <c r="B411" s="340"/>
      <c r="C411" s="273" t="s">
        <v>2896</v>
      </c>
      <c r="D411" s="273" t="s">
        <v>2894</v>
      </c>
      <c r="E411" s="276">
        <v>1.0999999999999999E-2</v>
      </c>
      <c r="F411" s="276">
        <v>1.0999999999999999E-2</v>
      </c>
      <c r="G411" s="276">
        <v>1.0999999999999999E-2</v>
      </c>
      <c r="H411" s="276">
        <v>1.0999999999999999E-2</v>
      </c>
      <c r="I411" s="276">
        <v>1.0999999999999999E-2</v>
      </c>
      <c r="J411" s="276">
        <v>1.0999999999999999E-2</v>
      </c>
      <c r="K411" s="276">
        <v>1.0999999999999999E-2</v>
      </c>
      <c r="L411" s="276">
        <v>1.0999999999999999E-2</v>
      </c>
    </row>
    <row r="412" spans="2:12" ht="15" thickBot="1">
      <c r="B412" s="278" t="s">
        <v>2897</v>
      </c>
      <c r="C412" s="268" t="s">
        <v>2856</v>
      </c>
      <c r="D412" s="268" t="s">
        <v>2898</v>
      </c>
      <c r="E412" s="269">
        <v>40</v>
      </c>
      <c r="F412" s="269">
        <v>40</v>
      </c>
      <c r="G412" s="269">
        <v>40</v>
      </c>
      <c r="H412" s="269">
        <v>40</v>
      </c>
      <c r="I412" s="269">
        <v>40</v>
      </c>
      <c r="J412" s="269">
        <v>40</v>
      </c>
      <c r="K412" s="269">
        <v>40</v>
      </c>
      <c r="L412" s="269">
        <v>40</v>
      </c>
    </row>
    <row r="414" spans="2:12" ht="15" thickBot="1"/>
    <row r="415" spans="2:12" ht="15" thickBot="1">
      <c r="B415" s="341"/>
      <c r="C415" s="342"/>
      <c r="D415" s="263" t="s">
        <v>0</v>
      </c>
      <c r="E415" s="279">
        <v>2015</v>
      </c>
      <c r="F415" s="264">
        <v>2020</v>
      </c>
      <c r="G415" s="264">
        <v>2030</v>
      </c>
      <c r="H415" s="264">
        <v>2040</v>
      </c>
      <c r="I415" s="264">
        <v>2050</v>
      </c>
    </row>
    <row r="416" spans="2:12" ht="15.6" thickTop="1" thickBot="1">
      <c r="B416" s="343" t="s">
        <v>2848</v>
      </c>
      <c r="C416" s="265" t="s">
        <v>2849</v>
      </c>
      <c r="D416" s="265" t="s">
        <v>2850</v>
      </c>
      <c r="E416" s="328" t="s">
        <v>2856</v>
      </c>
      <c r="F416" s="266" t="s">
        <v>2856</v>
      </c>
      <c r="G416" s="266">
        <v>2760</v>
      </c>
      <c r="H416" s="266">
        <v>2680</v>
      </c>
      <c r="I416" s="266">
        <v>2580</v>
      </c>
    </row>
    <row r="417" spans="1:12" ht="15" thickBot="1">
      <c r="A417" s="186" t="s">
        <v>2927</v>
      </c>
      <c r="B417" s="344"/>
      <c r="C417" s="280" t="s">
        <v>2851</v>
      </c>
      <c r="D417" s="280" t="s">
        <v>2850</v>
      </c>
      <c r="E417" s="329"/>
      <c r="F417" s="281" t="s">
        <v>2856</v>
      </c>
      <c r="G417" s="281">
        <v>2740</v>
      </c>
      <c r="H417" s="281">
        <v>2590</v>
      </c>
      <c r="I417" s="281">
        <v>2570</v>
      </c>
    </row>
    <row r="418" spans="1:12" ht="15" thickBot="1">
      <c r="B418" s="344"/>
      <c r="C418" s="265" t="s">
        <v>2853</v>
      </c>
      <c r="D418" s="265" t="s">
        <v>2850</v>
      </c>
      <c r="E418" s="329"/>
      <c r="F418" s="266" t="s">
        <v>2856</v>
      </c>
      <c r="G418" s="266">
        <v>2630</v>
      </c>
      <c r="H418" s="266">
        <v>2400</v>
      </c>
      <c r="I418" s="266">
        <v>2360</v>
      </c>
    </row>
    <row r="419" spans="1:12" ht="15" thickBot="1">
      <c r="B419" s="345"/>
      <c r="C419" s="280" t="s">
        <v>2854</v>
      </c>
      <c r="D419" s="280" t="s">
        <v>2850</v>
      </c>
      <c r="E419" s="330"/>
      <c r="F419" s="281" t="s">
        <v>2856</v>
      </c>
      <c r="G419" s="281">
        <v>2830</v>
      </c>
      <c r="H419" s="281">
        <v>2790</v>
      </c>
      <c r="I419" s="281">
        <v>2740</v>
      </c>
    </row>
    <row r="420" spans="1:12" ht="15.6" thickBot="1">
      <c r="B420" s="282" t="s">
        <v>2855</v>
      </c>
      <c r="C420" s="265" t="s">
        <v>2856</v>
      </c>
      <c r="D420" s="265" t="s">
        <v>2857</v>
      </c>
      <c r="E420" s="283">
        <v>2.1000000000000001E-2</v>
      </c>
      <c r="F420" s="283">
        <v>2.1000000000000001E-2</v>
      </c>
      <c r="G420" s="283">
        <v>2.1000000000000001E-2</v>
      </c>
      <c r="H420" s="283">
        <v>2.1000000000000001E-2</v>
      </c>
      <c r="I420" s="283">
        <v>2.1000000000000001E-2</v>
      </c>
    </row>
    <row r="423" spans="1:12" ht="15" thickBot="1">
      <c r="B423" s="201" t="s">
        <v>2884</v>
      </c>
    </row>
    <row r="424" spans="1:12" ht="15" thickBot="1">
      <c r="B424" s="341"/>
      <c r="C424" s="342"/>
      <c r="D424" s="263" t="s">
        <v>0</v>
      </c>
      <c r="E424" s="279">
        <v>2015</v>
      </c>
      <c r="F424" s="264">
        <v>2020</v>
      </c>
      <c r="G424" s="264">
        <v>2025</v>
      </c>
      <c r="H424" s="264">
        <v>2030</v>
      </c>
      <c r="I424" s="264">
        <v>2035</v>
      </c>
      <c r="J424" s="264">
        <v>2040</v>
      </c>
      <c r="K424" s="264">
        <v>2045</v>
      </c>
      <c r="L424" s="264">
        <v>2050</v>
      </c>
    </row>
    <row r="425" spans="1:12" ht="15.6" thickTop="1" thickBot="1">
      <c r="B425" s="349" t="s">
        <v>2889</v>
      </c>
      <c r="C425" s="265" t="s">
        <v>2849</v>
      </c>
      <c r="D425" s="265" t="s">
        <v>2</v>
      </c>
      <c r="E425" s="266">
        <v>0</v>
      </c>
      <c r="F425" s="266">
        <v>0</v>
      </c>
      <c r="G425" s="267">
        <v>0.19913563756517849</v>
      </c>
      <c r="H425" s="267">
        <v>1.2041176796034745</v>
      </c>
      <c r="I425" s="267">
        <v>2.2342255231531185</v>
      </c>
      <c r="J425" s="267">
        <v>3.2900903682093601</v>
      </c>
      <c r="K425" s="267">
        <v>5.3723515628155143</v>
      </c>
      <c r="L425" s="267">
        <v>10.494102389324194</v>
      </c>
    </row>
    <row r="426" spans="1:12" ht="15" thickBot="1">
      <c r="B426" s="350"/>
      <c r="C426" s="268" t="s">
        <v>2851</v>
      </c>
      <c r="D426" s="268" t="s">
        <v>2</v>
      </c>
      <c r="E426" s="269">
        <v>0</v>
      </c>
      <c r="F426" s="269">
        <v>0</v>
      </c>
      <c r="G426" s="270">
        <v>5.8037707251626749</v>
      </c>
      <c r="H426" s="270">
        <v>42.307733443615199</v>
      </c>
      <c r="I426" s="270">
        <v>137.12237673639899</v>
      </c>
      <c r="J426" s="270">
        <v>266.66270406879693</v>
      </c>
      <c r="K426" s="270">
        <v>345.99520366438639</v>
      </c>
      <c r="L426" s="270">
        <v>283.90468885114706</v>
      </c>
    </row>
    <row r="427" spans="1:12" ht="15" thickBot="1">
      <c r="B427" s="336" t="s">
        <v>2890</v>
      </c>
      <c r="C427" s="268" t="s">
        <v>2849</v>
      </c>
      <c r="D427" s="268" t="s">
        <v>2891</v>
      </c>
      <c r="E427" s="269">
        <v>0</v>
      </c>
      <c r="F427" s="269">
        <v>0</v>
      </c>
      <c r="G427" s="272">
        <v>3.9827127513035701E-2</v>
      </c>
      <c r="H427" s="272">
        <v>0.2009964084076592</v>
      </c>
      <c r="I427" s="272">
        <v>0.2060215687099288</v>
      </c>
      <c r="J427" s="272">
        <v>0.21117296901124832</v>
      </c>
      <c r="K427" s="272">
        <v>0.41645223892123084</v>
      </c>
      <c r="L427" s="272">
        <v>1.0243501653017359</v>
      </c>
    </row>
    <row r="428" spans="1:12" ht="15" thickBot="1">
      <c r="B428" s="337"/>
      <c r="C428" s="273" t="s">
        <v>2851</v>
      </c>
      <c r="D428" s="273" t="s">
        <v>2891</v>
      </c>
      <c r="E428" s="274">
        <v>0</v>
      </c>
      <c r="F428" s="274">
        <v>0</v>
      </c>
      <c r="G428" s="275">
        <v>1.1607541450325349</v>
      </c>
      <c r="H428" s="275">
        <v>7.3007925436905055</v>
      </c>
      <c r="I428" s="275">
        <v>18.962928658556756</v>
      </c>
      <c r="J428" s="275">
        <v>25.908065466479588</v>
      </c>
      <c r="K428" s="275">
        <v>15.866499919117894</v>
      </c>
      <c r="L428" s="274">
        <v>0</v>
      </c>
    </row>
    <row r="429" spans="1:12" ht="15" thickBot="1">
      <c r="B429" s="338" t="s">
        <v>2892</v>
      </c>
      <c r="C429" s="273" t="s">
        <v>2893</v>
      </c>
      <c r="D429" s="273" t="s">
        <v>2894</v>
      </c>
      <c r="E429" s="276">
        <v>2.8000000000000001E-2</v>
      </c>
      <c r="F429" s="276">
        <v>2.8000000000000001E-2</v>
      </c>
      <c r="G429" s="276">
        <v>2.8000000000000001E-2</v>
      </c>
      <c r="H429" s="276">
        <v>2.8000000000000001E-2</v>
      </c>
      <c r="I429" s="276">
        <v>2.8000000000000001E-2</v>
      </c>
      <c r="J429" s="276">
        <v>2.8000000000000001E-2</v>
      </c>
      <c r="K429" s="276">
        <v>2.8000000000000001E-2</v>
      </c>
      <c r="L429" s="276">
        <v>2.8000000000000001E-2</v>
      </c>
    </row>
    <row r="430" spans="1:12" ht="15" thickBot="1">
      <c r="B430" s="339"/>
      <c r="C430" s="268" t="s">
        <v>2895</v>
      </c>
      <c r="D430" s="268" t="s">
        <v>2894</v>
      </c>
      <c r="E430" s="277">
        <v>4.3999999999999997E-2</v>
      </c>
      <c r="F430" s="277">
        <v>4.3999999999999997E-2</v>
      </c>
      <c r="G430" s="277">
        <v>4.3999999999999997E-2</v>
      </c>
      <c r="H430" s="277">
        <v>4.3999999999999997E-2</v>
      </c>
      <c r="I430" s="277">
        <v>4.3999999999999997E-2</v>
      </c>
      <c r="J430" s="277">
        <v>4.3999999999999997E-2</v>
      </c>
      <c r="K430" s="277">
        <v>4.3999999999999997E-2</v>
      </c>
      <c r="L430" s="277">
        <v>4.3999999999999997E-2</v>
      </c>
    </row>
    <row r="431" spans="1:12" ht="15" thickBot="1">
      <c r="B431" s="340"/>
      <c r="C431" s="273" t="s">
        <v>2896</v>
      </c>
      <c r="D431" s="273" t="s">
        <v>2894</v>
      </c>
      <c r="E431" s="276">
        <v>1.4E-2</v>
      </c>
      <c r="F431" s="276">
        <v>1.4E-2</v>
      </c>
      <c r="G431" s="276">
        <v>1.4E-2</v>
      </c>
      <c r="H431" s="276">
        <v>1.4E-2</v>
      </c>
      <c r="I431" s="276">
        <v>1.4E-2</v>
      </c>
      <c r="J431" s="276">
        <v>1.4E-2</v>
      </c>
      <c r="K431" s="276">
        <v>1.4E-2</v>
      </c>
      <c r="L431" s="276">
        <v>1.4E-2</v>
      </c>
    </row>
    <row r="432" spans="1:12" ht="15" thickBot="1">
      <c r="B432" s="278" t="s">
        <v>2897</v>
      </c>
      <c r="C432" s="268" t="s">
        <v>2856</v>
      </c>
      <c r="D432" s="268" t="s">
        <v>2898</v>
      </c>
      <c r="E432" s="269">
        <v>40</v>
      </c>
      <c r="F432" s="269">
        <v>40</v>
      </c>
      <c r="G432" s="269">
        <v>40</v>
      </c>
      <c r="H432" s="269">
        <v>40</v>
      </c>
      <c r="I432" s="269">
        <v>40</v>
      </c>
      <c r="J432" s="269">
        <v>40</v>
      </c>
      <c r="K432" s="269">
        <v>40</v>
      </c>
      <c r="L432" s="269">
        <v>40</v>
      </c>
    </row>
    <row r="434" spans="1:12" ht="15" thickBot="1">
      <c r="B434" s="201" t="s">
        <v>2932</v>
      </c>
    </row>
    <row r="435" spans="1:12" ht="15" thickBot="1">
      <c r="B435" s="351"/>
      <c r="C435" s="352"/>
      <c r="D435" s="263" t="s">
        <v>0</v>
      </c>
      <c r="E435" s="279">
        <v>2015</v>
      </c>
      <c r="F435" s="264">
        <v>2020</v>
      </c>
      <c r="G435" s="264">
        <v>2030</v>
      </c>
      <c r="H435" s="264">
        <v>2040</v>
      </c>
      <c r="I435" s="264">
        <v>2050</v>
      </c>
    </row>
    <row r="436" spans="1:12" ht="15.6" thickTop="1" thickBot="1">
      <c r="B436" s="343" t="s">
        <v>2848</v>
      </c>
      <c r="C436" s="265" t="s">
        <v>2849</v>
      </c>
      <c r="D436" s="265" t="s">
        <v>2850</v>
      </c>
      <c r="E436" s="328" t="s">
        <v>2856</v>
      </c>
      <c r="F436" s="266" t="s">
        <v>2856</v>
      </c>
      <c r="G436" s="266">
        <v>2710</v>
      </c>
      <c r="H436" s="266">
        <v>2600</v>
      </c>
      <c r="I436" s="266">
        <v>2480</v>
      </c>
    </row>
    <row r="437" spans="1:12" ht="15" thickBot="1">
      <c r="A437" s="186" t="s">
        <v>2934</v>
      </c>
      <c r="B437" s="344"/>
      <c r="C437" s="280" t="s">
        <v>2851</v>
      </c>
      <c r="D437" s="280" t="s">
        <v>2850</v>
      </c>
      <c r="E437" s="329"/>
      <c r="F437" s="281" t="s">
        <v>2856</v>
      </c>
      <c r="G437" s="281">
        <v>2690</v>
      </c>
      <c r="H437" s="281">
        <v>2490</v>
      </c>
      <c r="I437" s="281">
        <v>2470</v>
      </c>
    </row>
    <row r="438" spans="1:12" ht="15" thickBot="1">
      <c r="B438" s="344"/>
      <c r="C438" s="265" t="s">
        <v>2853</v>
      </c>
      <c r="D438" s="265" t="s">
        <v>2850</v>
      </c>
      <c r="E438" s="329"/>
      <c r="F438" s="266" t="s">
        <v>2856</v>
      </c>
      <c r="G438" s="266">
        <v>2560</v>
      </c>
      <c r="H438" s="266">
        <v>2270</v>
      </c>
      <c r="I438" s="266">
        <v>2240</v>
      </c>
    </row>
    <row r="439" spans="1:12" ht="15" thickBot="1">
      <c r="B439" s="345"/>
      <c r="C439" s="280" t="s">
        <v>2854</v>
      </c>
      <c r="D439" s="280" t="s">
        <v>2850</v>
      </c>
      <c r="E439" s="330"/>
      <c r="F439" s="281" t="s">
        <v>2856</v>
      </c>
      <c r="G439" s="281">
        <v>2810</v>
      </c>
      <c r="H439" s="281">
        <v>2750</v>
      </c>
      <c r="I439" s="281">
        <v>2690</v>
      </c>
    </row>
    <row r="440" spans="1:12" ht="15.6" thickBot="1">
      <c r="B440" s="282" t="s">
        <v>2855</v>
      </c>
      <c r="C440" s="265" t="s">
        <v>2856</v>
      </c>
      <c r="D440" s="265" t="s">
        <v>2899</v>
      </c>
      <c r="E440" s="283">
        <v>2.3E-2</v>
      </c>
      <c r="F440" s="283">
        <v>2.3E-2</v>
      </c>
      <c r="G440" s="283">
        <v>2.3E-2</v>
      </c>
      <c r="H440" s="283">
        <v>2.3E-2</v>
      </c>
      <c r="I440" s="283">
        <v>2.3E-2</v>
      </c>
    </row>
    <row r="441" spans="1:12">
      <c r="B441"/>
      <c r="C441"/>
      <c r="D441"/>
      <c r="F441"/>
      <c r="G441"/>
      <c r="H441"/>
      <c r="I441"/>
      <c r="J441"/>
      <c r="K441"/>
      <c r="L441"/>
    </row>
    <row r="442" spans="1:12">
      <c r="B442"/>
      <c r="C442"/>
      <c r="D442"/>
      <c r="F442"/>
      <c r="G442"/>
      <c r="H442"/>
      <c r="I442"/>
      <c r="J442"/>
      <c r="K442"/>
      <c r="L442"/>
    </row>
    <row r="443" spans="1:12" ht="15" thickBot="1">
      <c r="B443" s="201" t="s">
        <v>2885</v>
      </c>
    </row>
    <row r="444" spans="1:12" ht="15" thickBot="1">
      <c r="B444" s="341"/>
      <c r="C444" s="342"/>
      <c r="D444" s="263" t="s">
        <v>0</v>
      </c>
      <c r="E444" s="279">
        <v>2015</v>
      </c>
      <c r="F444" s="264">
        <v>2020</v>
      </c>
      <c r="G444" s="264">
        <v>2025</v>
      </c>
      <c r="H444" s="264">
        <v>2030</v>
      </c>
      <c r="I444" s="264">
        <v>2035</v>
      </c>
      <c r="J444" s="264">
        <v>2040</v>
      </c>
      <c r="K444" s="264">
        <v>2045</v>
      </c>
      <c r="L444" s="264">
        <v>2050</v>
      </c>
    </row>
    <row r="445" spans="1:12" ht="15.6" thickTop="1" thickBot="1">
      <c r="B445" s="349" t="s">
        <v>2889</v>
      </c>
      <c r="C445" s="265" t="s">
        <v>2849</v>
      </c>
      <c r="D445" s="265" t="s">
        <v>2</v>
      </c>
      <c r="E445" s="266">
        <v>0</v>
      </c>
      <c r="F445" s="266">
        <v>0</v>
      </c>
      <c r="G445" s="267">
        <v>0.19913563756517849</v>
      </c>
      <c r="H445" s="267">
        <v>1.2041176796034745</v>
      </c>
      <c r="I445" s="267">
        <v>2.2342255231531185</v>
      </c>
      <c r="J445" s="267">
        <v>3.2900903682093601</v>
      </c>
      <c r="K445" s="267">
        <v>5.3723515628155143</v>
      </c>
      <c r="L445" s="267">
        <v>10.494102389324194</v>
      </c>
    </row>
    <row r="446" spans="1:12" ht="15" thickBot="1">
      <c r="B446" s="350"/>
      <c r="C446" s="268" t="s">
        <v>2851</v>
      </c>
      <c r="D446" s="268" t="s">
        <v>2</v>
      </c>
      <c r="E446" s="269">
        <v>0</v>
      </c>
      <c r="F446" s="269">
        <v>0</v>
      </c>
      <c r="G446" s="270">
        <v>5.8037707251626749</v>
      </c>
      <c r="H446" s="270">
        <v>42.307733443615199</v>
      </c>
      <c r="I446" s="270">
        <v>137.12237673639899</v>
      </c>
      <c r="J446" s="270">
        <v>266.66270406879693</v>
      </c>
      <c r="K446" s="270">
        <v>345.99520366438639</v>
      </c>
      <c r="L446" s="270">
        <v>283.90468885114706</v>
      </c>
    </row>
    <row r="447" spans="1:12" ht="15" thickBot="1">
      <c r="B447" s="336" t="s">
        <v>2890</v>
      </c>
      <c r="C447" s="268" t="s">
        <v>2849</v>
      </c>
      <c r="D447" s="268" t="s">
        <v>2891</v>
      </c>
      <c r="E447" s="269">
        <v>0</v>
      </c>
      <c r="F447" s="269">
        <v>0</v>
      </c>
      <c r="G447" s="272">
        <v>3.9827127513035701E-2</v>
      </c>
      <c r="H447" s="272">
        <v>0.2009964084076592</v>
      </c>
      <c r="I447" s="272">
        <v>0.2060215687099288</v>
      </c>
      <c r="J447" s="272">
        <v>0.21117296901124832</v>
      </c>
      <c r="K447" s="272">
        <v>0.41645223892123084</v>
      </c>
      <c r="L447" s="272">
        <v>1.0243501653017359</v>
      </c>
    </row>
    <row r="448" spans="1:12" ht="15" thickBot="1">
      <c r="B448" s="337"/>
      <c r="C448" s="273" t="s">
        <v>2851</v>
      </c>
      <c r="D448" s="273" t="s">
        <v>2891</v>
      </c>
      <c r="E448" s="274">
        <v>0</v>
      </c>
      <c r="F448" s="274">
        <v>0</v>
      </c>
      <c r="G448" s="275">
        <v>1.1607541450325349</v>
      </c>
      <c r="H448" s="275">
        <v>7.3007925436905055</v>
      </c>
      <c r="I448" s="275">
        <v>18.962928658556756</v>
      </c>
      <c r="J448" s="275">
        <v>25.908065466479588</v>
      </c>
      <c r="K448" s="275">
        <v>15.866499919117894</v>
      </c>
      <c r="L448" s="274">
        <v>0</v>
      </c>
    </row>
    <row r="449" spans="1:12" ht="15" thickBot="1">
      <c r="B449" s="338" t="s">
        <v>2892</v>
      </c>
      <c r="C449" s="273" t="s">
        <v>2893</v>
      </c>
      <c r="D449" s="273" t="s">
        <v>2894</v>
      </c>
      <c r="E449" s="276">
        <v>0.05</v>
      </c>
      <c r="F449" s="276">
        <v>0.05</v>
      </c>
      <c r="G449" s="276">
        <v>0.05</v>
      </c>
      <c r="H449" s="276">
        <v>0.05</v>
      </c>
      <c r="I449" s="276">
        <v>0.05</v>
      </c>
      <c r="J449" s="276">
        <v>0.05</v>
      </c>
      <c r="K449" s="276">
        <v>0.05</v>
      </c>
      <c r="L449" s="276">
        <v>0.05</v>
      </c>
    </row>
    <row r="450" spans="1:12" ht="15" thickBot="1">
      <c r="B450" s="339"/>
      <c r="C450" s="268" t="s">
        <v>2895</v>
      </c>
      <c r="D450" s="268" t="s">
        <v>2894</v>
      </c>
      <c r="E450" s="277">
        <v>7.5999999999999998E-2</v>
      </c>
      <c r="F450" s="277">
        <v>7.5999999999999998E-2</v>
      </c>
      <c r="G450" s="277">
        <v>7.5999999999999998E-2</v>
      </c>
      <c r="H450" s="277">
        <v>7.5999999999999998E-2</v>
      </c>
      <c r="I450" s="277">
        <v>7.5999999999999998E-2</v>
      </c>
      <c r="J450" s="277">
        <v>7.5999999999999998E-2</v>
      </c>
      <c r="K450" s="277">
        <v>7.5999999999999998E-2</v>
      </c>
      <c r="L450" s="277">
        <v>7.5999999999999998E-2</v>
      </c>
    </row>
    <row r="451" spans="1:12" ht="15" thickBot="1">
      <c r="B451" s="340"/>
      <c r="C451" s="273" t="s">
        <v>2896</v>
      </c>
      <c r="D451" s="273" t="s">
        <v>2894</v>
      </c>
      <c r="E451" s="276">
        <v>2.5000000000000001E-2</v>
      </c>
      <c r="F451" s="276">
        <v>2.5000000000000001E-2</v>
      </c>
      <c r="G451" s="276">
        <v>2.5000000000000001E-2</v>
      </c>
      <c r="H451" s="276">
        <v>2.5000000000000001E-2</v>
      </c>
      <c r="I451" s="276">
        <v>2.5000000000000001E-2</v>
      </c>
      <c r="J451" s="276">
        <v>2.5000000000000001E-2</v>
      </c>
      <c r="K451" s="276">
        <v>2.5000000000000001E-2</v>
      </c>
      <c r="L451" s="276">
        <v>2.5000000000000001E-2</v>
      </c>
    </row>
    <row r="452" spans="1:12" ht="15" thickBot="1">
      <c r="B452" s="278" t="s">
        <v>2897</v>
      </c>
      <c r="C452" s="268" t="s">
        <v>2856</v>
      </c>
      <c r="D452" s="268" t="s">
        <v>2898</v>
      </c>
      <c r="E452" s="269">
        <v>40</v>
      </c>
      <c r="F452" s="269">
        <v>40</v>
      </c>
      <c r="G452" s="269">
        <v>40</v>
      </c>
      <c r="H452" s="269">
        <v>40</v>
      </c>
      <c r="I452" s="269">
        <v>40</v>
      </c>
      <c r="J452" s="269">
        <v>40</v>
      </c>
      <c r="K452" s="269">
        <v>40</v>
      </c>
      <c r="L452" s="269">
        <v>40</v>
      </c>
    </row>
    <row r="454" spans="1:12" ht="15" thickBot="1"/>
    <row r="455" spans="1:12" ht="15" thickBot="1">
      <c r="B455" s="341"/>
      <c r="C455" s="342"/>
      <c r="D455" s="263" t="s">
        <v>0</v>
      </c>
      <c r="E455" s="279">
        <v>2015</v>
      </c>
      <c r="F455" s="264">
        <v>2020</v>
      </c>
      <c r="G455" s="264">
        <v>2030</v>
      </c>
      <c r="H455" s="264">
        <v>2040</v>
      </c>
      <c r="I455" s="264">
        <v>2050</v>
      </c>
    </row>
    <row r="456" spans="1:12" ht="15.6" thickTop="1" thickBot="1">
      <c r="B456" s="343" t="s">
        <v>2848</v>
      </c>
      <c r="C456" s="265" t="s">
        <v>2849</v>
      </c>
      <c r="D456" s="265" t="s">
        <v>2850</v>
      </c>
      <c r="E456" s="328" t="s">
        <v>2856</v>
      </c>
      <c r="F456" s="266" t="s">
        <v>2856</v>
      </c>
      <c r="G456" s="266">
        <v>3920</v>
      </c>
      <c r="H456" s="266">
        <v>3640</v>
      </c>
      <c r="I456" s="266">
        <v>3340</v>
      </c>
    </row>
    <row r="457" spans="1:12" ht="15" thickBot="1">
      <c r="A457" s="186" t="s">
        <v>2933</v>
      </c>
      <c r="B457" s="344"/>
      <c r="C457" s="280" t="s">
        <v>2851</v>
      </c>
      <c r="D457" s="280" t="s">
        <v>2850</v>
      </c>
      <c r="E457" s="329"/>
      <c r="F457" s="281" t="s">
        <v>2856</v>
      </c>
      <c r="G457" s="281">
        <v>3870</v>
      </c>
      <c r="H457" s="281">
        <v>3380</v>
      </c>
      <c r="I457" s="281">
        <v>3310</v>
      </c>
    </row>
    <row r="458" spans="1:12" ht="15" thickBot="1">
      <c r="B458" s="344"/>
      <c r="C458" s="265" t="s">
        <v>2853</v>
      </c>
      <c r="D458" s="265" t="s">
        <v>2850</v>
      </c>
      <c r="E458" s="329"/>
      <c r="F458" s="266" t="s">
        <v>2856</v>
      </c>
      <c r="G458" s="266">
        <v>3570</v>
      </c>
      <c r="H458" s="266">
        <v>2900</v>
      </c>
      <c r="I458" s="266">
        <v>2810</v>
      </c>
    </row>
    <row r="459" spans="1:12" ht="15" thickBot="1">
      <c r="B459" s="345"/>
      <c r="C459" s="280" t="s">
        <v>2854</v>
      </c>
      <c r="D459" s="280" t="s">
        <v>2850</v>
      </c>
      <c r="E459" s="330"/>
      <c r="F459" s="281" t="s">
        <v>2856</v>
      </c>
      <c r="G459" s="281">
        <v>4200</v>
      </c>
      <c r="H459" s="281">
        <v>4040</v>
      </c>
      <c r="I459" s="281">
        <v>3880</v>
      </c>
    </row>
    <row r="460" spans="1:12" ht="15.6" thickBot="1">
      <c r="B460" s="282" t="s">
        <v>2855</v>
      </c>
      <c r="C460" s="265" t="s">
        <v>2856</v>
      </c>
      <c r="D460" s="265" t="s">
        <v>2857</v>
      </c>
      <c r="E460" s="283">
        <v>2.1999999999999999E-2</v>
      </c>
      <c r="F460" s="283">
        <v>2.1999999999999999E-2</v>
      </c>
      <c r="G460" s="283">
        <v>2.1999999999999999E-2</v>
      </c>
      <c r="H460" s="283">
        <v>2.1999999999999999E-2</v>
      </c>
      <c r="I460" s="283">
        <v>2.1999999999999999E-2</v>
      </c>
    </row>
    <row r="461" spans="1:12">
      <c r="B461"/>
      <c r="C461"/>
      <c r="D461"/>
      <c r="F461"/>
      <c r="G461"/>
      <c r="H461"/>
      <c r="I461"/>
      <c r="J461"/>
      <c r="K461"/>
      <c r="L461"/>
    </row>
    <row r="462" spans="1:12">
      <c r="B462"/>
      <c r="C462"/>
      <c r="D462"/>
      <c r="F462"/>
      <c r="G462"/>
      <c r="H462"/>
      <c r="I462"/>
      <c r="J462"/>
      <c r="K462"/>
      <c r="L462"/>
    </row>
    <row r="464" spans="1:12" ht="15" thickBot="1">
      <c r="B464" s="201" t="s">
        <v>2886</v>
      </c>
    </row>
    <row r="465" spans="1:12" ht="15" thickBot="1">
      <c r="B465" s="341"/>
      <c r="C465" s="342"/>
      <c r="D465" s="263" t="s">
        <v>0</v>
      </c>
      <c r="E465" s="279">
        <v>2015</v>
      </c>
      <c r="F465" s="264">
        <v>2020</v>
      </c>
      <c r="G465" s="264">
        <v>2025</v>
      </c>
      <c r="H465" s="264">
        <v>2030</v>
      </c>
      <c r="I465" s="264">
        <v>2035</v>
      </c>
      <c r="J465" s="264">
        <v>2040</v>
      </c>
      <c r="K465" s="264">
        <v>2045</v>
      </c>
      <c r="L465" s="264">
        <v>2050</v>
      </c>
    </row>
    <row r="466" spans="1:12" ht="15.6" thickTop="1" thickBot="1">
      <c r="B466" s="349" t="s">
        <v>2889</v>
      </c>
      <c r="C466" s="265" t="s">
        <v>2849</v>
      </c>
      <c r="D466" s="265" t="s">
        <v>2</v>
      </c>
      <c r="E466" s="266">
        <v>0</v>
      </c>
      <c r="F466" s="266">
        <v>0</v>
      </c>
      <c r="G466" s="267">
        <v>0.19913563756517849</v>
      </c>
      <c r="H466" s="267">
        <v>1.2041176796034745</v>
      </c>
      <c r="I466" s="267">
        <v>2.2342255231531185</v>
      </c>
      <c r="J466" s="267">
        <v>3.2900903682093601</v>
      </c>
      <c r="K466" s="267">
        <v>5.3723515628155143</v>
      </c>
      <c r="L466" s="267">
        <v>10.494102389324194</v>
      </c>
    </row>
    <row r="467" spans="1:12" ht="15" thickBot="1">
      <c r="B467" s="350"/>
      <c r="C467" s="268" t="s">
        <v>2851</v>
      </c>
      <c r="D467" s="268" t="s">
        <v>2</v>
      </c>
      <c r="E467" s="269">
        <v>0</v>
      </c>
      <c r="F467" s="269">
        <v>0</v>
      </c>
      <c r="G467" s="270">
        <v>5.8037707251626749</v>
      </c>
      <c r="H467" s="270">
        <v>42.307733443615199</v>
      </c>
      <c r="I467" s="270">
        <v>137.12237673639899</v>
      </c>
      <c r="J467" s="270">
        <v>266.66270406879693</v>
      </c>
      <c r="K467" s="270">
        <v>345.99520366438639</v>
      </c>
      <c r="L467" s="270">
        <v>283.90468885114706</v>
      </c>
    </row>
    <row r="468" spans="1:12" ht="15" thickBot="1">
      <c r="B468" s="336" t="s">
        <v>2890</v>
      </c>
      <c r="C468" s="268" t="s">
        <v>2849</v>
      </c>
      <c r="D468" s="268" t="s">
        <v>2891</v>
      </c>
      <c r="E468" s="269">
        <v>0</v>
      </c>
      <c r="F468" s="269">
        <v>0</v>
      </c>
      <c r="G468" s="272">
        <v>3.9827127513035701E-2</v>
      </c>
      <c r="H468" s="272">
        <v>0.2009964084076592</v>
      </c>
      <c r="I468" s="272">
        <v>0.2060215687099288</v>
      </c>
      <c r="J468" s="272">
        <v>0.21117296901124832</v>
      </c>
      <c r="K468" s="272">
        <v>0.41645223892123084</v>
      </c>
      <c r="L468" s="272">
        <v>1.0243501653017359</v>
      </c>
    </row>
    <row r="469" spans="1:12" ht="15" thickBot="1">
      <c r="B469" s="337"/>
      <c r="C469" s="273" t="s">
        <v>2851</v>
      </c>
      <c r="D469" s="273" t="s">
        <v>2891</v>
      </c>
      <c r="E469" s="274">
        <v>0</v>
      </c>
      <c r="F469" s="274">
        <v>0</v>
      </c>
      <c r="G469" s="275">
        <v>1.1607541450325349</v>
      </c>
      <c r="H469" s="275">
        <v>7.3007925436905055</v>
      </c>
      <c r="I469" s="275">
        <v>18.962928658556756</v>
      </c>
      <c r="J469" s="275">
        <v>25.908065466479588</v>
      </c>
      <c r="K469" s="275">
        <v>15.866499919117894</v>
      </c>
      <c r="L469" s="274">
        <v>0</v>
      </c>
    </row>
    <row r="470" spans="1:12" ht="15" thickBot="1">
      <c r="B470" s="338" t="s">
        <v>2892</v>
      </c>
      <c r="C470" s="273" t="s">
        <v>2893</v>
      </c>
      <c r="D470" s="273" t="s">
        <v>2894</v>
      </c>
      <c r="E470" s="276">
        <v>0.05</v>
      </c>
      <c r="F470" s="276">
        <v>0.05</v>
      </c>
      <c r="G470" s="276">
        <v>0.05</v>
      </c>
      <c r="H470" s="276">
        <v>0.05</v>
      </c>
      <c r="I470" s="276">
        <v>0.05</v>
      </c>
      <c r="J470" s="276">
        <v>0.05</v>
      </c>
      <c r="K470" s="276">
        <v>0.05</v>
      </c>
      <c r="L470" s="276">
        <v>0.05</v>
      </c>
    </row>
    <row r="471" spans="1:12" ht="15" thickBot="1">
      <c r="B471" s="339"/>
      <c r="C471" s="268" t="s">
        <v>2895</v>
      </c>
      <c r="D471" s="268" t="s">
        <v>2894</v>
      </c>
      <c r="E471" s="277">
        <v>7.5999999999999998E-2</v>
      </c>
      <c r="F471" s="277">
        <v>7.5999999999999998E-2</v>
      </c>
      <c r="G471" s="277">
        <v>7.5999999999999998E-2</v>
      </c>
      <c r="H471" s="277">
        <v>7.5999999999999998E-2</v>
      </c>
      <c r="I471" s="277">
        <v>7.5999999999999998E-2</v>
      </c>
      <c r="J471" s="277">
        <v>7.5999999999999998E-2</v>
      </c>
      <c r="K471" s="277">
        <v>7.5999999999999998E-2</v>
      </c>
      <c r="L471" s="277">
        <v>7.5999999999999998E-2</v>
      </c>
    </row>
    <row r="472" spans="1:12" ht="15" thickBot="1">
      <c r="B472" s="340"/>
      <c r="C472" s="273" t="s">
        <v>2896</v>
      </c>
      <c r="D472" s="273" t="s">
        <v>2894</v>
      </c>
      <c r="E472" s="276">
        <v>2.5000000000000001E-2</v>
      </c>
      <c r="F472" s="276">
        <v>2.5000000000000001E-2</v>
      </c>
      <c r="G472" s="276">
        <v>2.5000000000000001E-2</v>
      </c>
      <c r="H472" s="276">
        <v>2.5000000000000001E-2</v>
      </c>
      <c r="I472" s="276">
        <v>2.5000000000000001E-2</v>
      </c>
      <c r="J472" s="276">
        <v>2.5000000000000001E-2</v>
      </c>
      <c r="K472" s="276">
        <v>2.5000000000000001E-2</v>
      </c>
      <c r="L472" s="276">
        <v>2.5000000000000001E-2</v>
      </c>
    </row>
    <row r="473" spans="1:12" ht="15" thickBot="1">
      <c r="B473" s="278" t="s">
        <v>2897</v>
      </c>
      <c r="C473" s="268" t="s">
        <v>2856</v>
      </c>
      <c r="D473" s="268" t="s">
        <v>2898</v>
      </c>
      <c r="E473" s="269">
        <v>40</v>
      </c>
      <c r="F473" s="269">
        <v>40</v>
      </c>
      <c r="G473" s="269">
        <v>40</v>
      </c>
      <c r="H473" s="269">
        <v>40</v>
      </c>
      <c r="I473" s="269">
        <v>40</v>
      </c>
      <c r="J473" s="269">
        <v>40</v>
      </c>
      <c r="K473" s="269">
        <v>40</v>
      </c>
      <c r="L473" s="269">
        <v>40</v>
      </c>
    </row>
    <row r="475" spans="1:12" ht="15" thickBot="1"/>
    <row r="476" spans="1:12" ht="15" thickBot="1">
      <c r="B476" s="341"/>
      <c r="C476" s="342"/>
      <c r="D476" s="263" t="s">
        <v>0</v>
      </c>
      <c r="E476" s="279">
        <v>2015</v>
      </c>
      <c r="F476" s="264">
        <v>2020</v>
      </c>
      <c r="G476" s="264">
        <v>2030</v>
      </c>
      <c r="H476" s="264">
        <v>2040</v>
      </c>
      <c r="I476" s="264">
        <v>2050</v>
      </c>
    </row>
    <row r="477" spans="1:12" ht="15.6" thickTop="1" thickBot="1">
      <c r="B477" s="343" t="s">
        <v>2848</v>
      </c>
      <c r="C477" s="265" t="s">
        <v>2849</v>
      </c>
      <c r="D477" s="265" t="s">
        <v>2850</v>
      </c>
      <c r="E477" s="328" t="s">
        <v>2856</v>
      </c>
      <c r="F477" s="266" t="s">
        <v>2856</v>
      </c>
      <c r="G477" s="266">
        <v>2580</v>
      </c>
      <c r="H477" s="266">
        <v>2390</v>
      </c>
      <c r="I477" s="266">
        <v>2200</v>
      </c>
    </row>
    <row r="478" spans="1:12" ht="15" thickBot="1">
      <c r="A478" s="186" t="s">
        <v>2928</v>
      </c>
      <c r="B478" s="344"/>
      <c r="C478" s="280" t="s">
        <v>2851</v>
      </c>
      <c r="D478" s="280" t="s">
        <v>2850</v>
      </c>
      <c r="E478" s="329"/>
      <c r="F478" s="281" t="s">
        <v>2856</v>
      </c>
      <c r="G478" s="281">
        <v>2540</v>
      </c>
      <c r="H478" s="281">
        <v>2220</v>
      </c>
      <c r="I478" s="281">
        <v>2180</v>
      </c>
    </row>
    <row r="479" spans="1:12" ht="15" thickBot="1">
      <c r="B479" s="344"/>
      <c r="C479" s="265" t="s">
        <v>2853</v>
      </c>
      <c r="D479" s="265" t="s">
        <v>2850</v>
      </c>
      <c r="E479" s="329"/>
      <c r="F479" s="266" t="s">
        <v>2856</v>
      </c>
      <c r="G479" s="266">
        <v>2350</v>
      </c>
      <c r="H479" s="266">
        <v>1900</v>
      </c>
      <c r="I479" s="266">
        <v>1850</v>
      </c>
    </row>
    <row r="480" spans="1:12" ht="15" thickBot="1">
      <c r="B480" s="345"/>
      <c r="C480" s="280" t="s">
        <v>2854</v>
      </c>
      <c r="D480" s="280" t="s">
        <v>2850</v>
      </c>
      <c r="E480" s="330"/>
      <c r="F480" s="281" t="s">
        <v>2856</v>
      </c>
      <c r="G480" s="281">
        <v>2760</v>
      </c>
      <c r="H480" s="281">
        <v>2660</v>
      </c>
      <c r="I480" s="281">
        <v>2550</v>
      </c>
    </row>
    <row r="481" spans="2:12" ht="15.6" thickBot="1">
      <c r="B481" s="282" t="s">
        <v>2855</v>
      </c>
      <c r="C481" s="265" t="s">
        <v>2856</v>
      </c>
      <c r="D481" s="265" t="s">
        <v>2857</v>
      </c>
      <c r="E481" s="284">
        <v>0.03</v>
      </c>
      <c r="F481" s="284">
        <v>0.03</v>
      </c>
      <c r="G481" s="284">
        <v>0.03</v>
      </c>
      <c r="H481" s="284">
        <v>0.03</v>
      </c>
      <c r="I481" s="284">
        <v>0.03</v>
      </c>
    </row>
    <row r="484" spans="2:12" ht="15" thickBot="1">
      <c r="B484" s="201" t="s">
        <v>2888</v>
      </c>
    </row>
    <row r="485" spans="2:12" ht="15" thickBot="1">
      <c r="B485" s="341"/>
      <c r="C485" s="342"/>
      <c r="D485" s="314" t="s">
        <v>0</v>
      </c>
      <c r="E485" s="313">
        <v>2015</v>
      </c>
      <c r="F485" s="313">
        <v>2020</v>
      </c>
      <c r="G485" s="313">
        <v>2025</v>
      </c>
      <c r="H485" s="313">
        <v>2030</v>
      </c>
      <c r="I485" s="313">
        <v>2035</v>
      </c>
      <c r="J485" s="313">
        <v>2040</v>
      </c>
      <c r="K485" s="313">
        <v>2045</v>
      </c>
      <c r="L485" s="313">
        <v>2050</v>
      </c>
    </row>
    <row r="486" spans="2:12" ht="15.6" thickTop="1" thickBot="1">
      <c r="B486" s="349" t="s">
        <v>2889</v>
      </c>
      <c r="C486" s="265" t="s">
        <v>2849</v>
      </c>
      <c r="D486" s="265" t="s">
        <v>2</v>
      </c>
      <c r="E486" s="266">
        <v>0</v>
      </c>
      <c r="F486" s="266">
        <v>0</v>
      </c>
      <c r="G486" s="267">
        <v>0</v>
      </c>
      <c r="H486" s="267">
        <v>0</v>
      </c>
      <c r="I486" s="267">
        <v>0</v>
      </c>
      <c r="J486" s="267">
        <v>0</v>
      </c>
      <c r="K486" s="267">
        <v>0</v>
      </c>
      <c r="L486" s="267">
        <v>0</v>
      </c>
    </row>
    <row r="487" spans="2:12" ht="15" thickBot="1">
      <c r="B487" s="350"/>
      <c r="C487" s="268" t="s">
        <v>2851</v>
      </c>
      <c r="D487" s="268" t="s">
        <v>2</v>
      </c>
      <c r="E487" s="269">
        <v>0</v>
      </c>
      <c r="F487" s="269">
        <v>0</v>
      </c>
      <c r="G487" s="270">
        <v>0.62264256674459195</v>
      </c>
      <c r="H487" s="270">
        <v>1.7351723192051325</v>
      </c>
      <c r="I487" s="270">
        <v>9.3802299787015944</v>
      </c>
      <c r="J487" s="270">
        <v>33.990951744409692</v>
      </c>
      <c r="K487" s="270">
        <v>99.675024209872902</v>
      </c>
      <c r="L487" s="270">
        <v>162.22484843324102</v>
      </c>
    </row>
    <row r="488" spans="2:12" ht="15" thickBot="1">
      <c r="B488" s="336" t="s">
        <v>2890</v>
      </c>
      <c r="C488" s="268" t="s">
        <v>2849</v>
      </c>
      <c r="D488" s="268" t="s">
        <v>2891</v>
      </c>
      <c r="E488" s="269">
        <v>0</v>
      </c>
      <c r="F488" s="269">
        <v>0</v>
      </c>
      <c r="G488" s="272">
        <v>0</v>
      </c>
      <c r="H488" s="272">
        <v>0</v>
      </c>
      <c r="I488" s="272">
        <v>0</v>
      </c>
      <c r="J488" s="272">
        <v>0</v>
      </c>
      <c r="K488" s="272">
        <v>0</v>
      </c>
      <c r="L488" s="272">
        <v>0</v>
      </c>
    </row>
    <row r="489" spans="2:12" ht="15" thickBot="1">
      <c r="B489" s="337"/>
      <c r="C489" s="273" t="s">
        <v>2851</v>
      </c>
      <c r="D489" s="273" t="s">
        <v>2891</v>
      </c>
      <c r="E489" s="274">
        <v>0</v>
      </c>
      <c r="F489" s="274">
        <v>0</v>
      </c>
      <c r="G489" s="275">
        <v>0.12452851334891839</v>
      </c>
      <c r="H489" s="275">
        <v>0.22250595049210808</v>
      </c>
      <c r="I489" s="275">
        <v>1.5290115318992925</v>
      </c>
      <c r="J489" s="275">
        <v>4.9221443531416202</v>
      </c>
      <c r="K489" s="275">
        <v>13.261343006441559</v>
      </c>
      <c r="L489" s="275">
        <v>12.732470795165733</v>
      </c>
    </row>
    <row r="490" spans="2:12" ht="15" thickBot="1">
      <c r="B490" s="338" t="s">
        <v>2892</v>
      </c>
      <c r="C490" s="273" t="s">
        <v>2893</v>
      </c>
      <c r="D490" s="273" t="s">
        <v>2894</v>
      </c>
      <c r="E490" s="276">
        <v>0.05</v>
      </c>
      <c r="F490" s="276">
        <v>0.05</v>
      </c>
      <c r="G490" s="276">
        <v>0.05</v>
      </c>
      <c r="H490" s="276">
        <v>0.05</v>
      </c>
      <c r="I490" s="276">
        <v>0.05</v>
      </c>
      <c r="J490" s="276">
        <v>0.05</v>
      </c>
      <c r="K490" s="276">
        <v>0.05</v>
      </c>
      <c r="L490" s="276">
        <v>0.05</v>
      </c>
    </row>
    <row r="491" spans="2:12" ht="15" thickBot="1">
      <c r="B491" s="339"/>
      <c r="C491" s="268" t="s">
        <v>2895</v>
      </c>
      <c r="D491" s="268" t="s">
        <v>2894</v>
      </c>
      <c r="E491" s="277">
        <v>7.5999999999999998E-2</v>
      </c>
      <c r="F491" s="277">
        <v>7.5999999999999998E-2</v>
      </c>
      <c r="G491" s="277">
        <v>7.5999999999999998E-2</v>
      </c>
      <c r="H491" s="277">
        <v>7.5999999999999998E-2</v>
      </c>
      <c r="I491" s="277">
        <v>7.5999999999999998E-2</v>
      </c>
      <c r="J491" s="277">
        <v>7.5999999999999998E-2</v>
      </c>
      <c r="K491" s="277">
        <v>7.5999999999999998E-2</v>
      </c>
      <c r="L491" s="277">
        <v>7.5999999999999998E-2</v>
      </c>
    </row>
    <row r="492" spans="2:12" ht="15" thickBot="1">
      <c r="B492" s="340"/>
      <c r="C492" s="273" t="s">
        <v>2896</v>
      </c>
      <c r="D492" s="273" t="s">
        <v>2894</v>
      </c>
      <c r="E492" s="276">
        <v>2.5000000000000001E-2</v>
      </c>
      <c r="F492" s="276">
        <v>2.5000000000000001E-2</v>
      </c>
      <c r="G492" s="276">
        <v>2.5000000000000001E-2</v>
      </c>
      <c r="H492" s="276">
        <v>2.5000000000000001E-2</v>
      </c>
      <c r="I492" s="276">
        <v>2.5000000000000001E-2</v>
      </c>
      <c r="J492" s="276">
        <v>2.5000000000000001E-2</v>
      </c>
      <c r="K492" s="276">
        <v>2.5000000000000001E-2</v>
      </c>
      <c r="L492" s="276">
        <v>2.5000000000000001E-2</v>
      </c>
    </row>
    <row r="493" spans="2:12" ht="15" thickBot="1">
      <c r="B493" s="278" t="s">
        <v>2897</v>
      </c>
      <c r="C493" s="268" t="s">
        <v>2856</v>
      </c>
      <c r="D493" s="268" t="s">
        <v>2898</v>
      </c>
      <c r="E493" s="269">
        <v>25</v>
      </c>
      <c r="F493" s="269">
        <v>25</v>
      </c>
      <c r="G493" s="269">
        <v>25</v>
      </c>
      <c r="H493" s="269">
        <v>25</v>
      </c>
      <c r="I493" s="269">
        <v>25</v>
      </c>
      <c r="J493" s="269">
        <v>25</v>
      </c>
      <c r="K493" s="269">
        <v>25</v>
      </c>
      <c r="L493" s="269">
        <v>25</v>
      </c>
    </row>
    <row r="496" spans="2:12" ht="15" thickBot="1">
      <c r="B496" s="201" t="s">
        <v>2929</v>
      </c>
    </row>
    <row r="497" spans="2:12" ht="15" thickBot="1">
      <c r="B497" s="341"/>
      <c r="C497" s="342"/>
      <c r="D497" s="314" t="s">
        <v>0</v>
      </c>
      <c r="E497" s="313">
        <v>2015</v>
      </c>
      <c r="F497" s="313">
        <v>2020</v>
      </c>
      <c r="G497" s="313">
        <v>2030</v>
      </c>
      <c r="H497" s="313">
        <v>2040</v>
      </c>
      <c r="I497" s="313">
        <v>2050</v>
      </c>
    </row>
    <row r="498" spans="2:12" ht="15.6" thickTop="1" thickBot="1">
      <c r="B498" s="343" t="s">
        <v>2848</v>
      </c>
      <c r="C498" s="265" t="s">
        <v>2849</v>
      </c>
      <c r="D498" s="265" t="s">
        <v>2850</v>
      </c>
      <c r="E498" s="346" t="s">
        <v>2856</v>
      </c>
      <c r="F498" s="266" t="s">
        <v>2856</v>
      </c>
      <c r="G498" s="266">
        <v>5800</v>
      </c>
      <c r="H498" s="266">
        <v>5800</v>
      </c>
      <c r="I498" s="266">
        <v>5800</v>
      </c>
    </row>
    <row r="499" spans="2:12" ht="15" thickBot="1">
      <c r="B499" s="344"/>
      <c r="C499" s="280" t="s">
        <v>2851</v>
      </c>
      <c r="D499" s="280" t="s">
        <v>2850</v>
      </c>
      <c r="E499" s="347"/>
      <c r="F499" s="281" t="s">
        <v>2856</v>
      </c>
      <c r="G499" s="281">
        <v>5380</v>
      </c>
      <c r="H499" s="281">
        <v>4310</v>
      </c>
      <c r="I499" s="281">
        <v>3840</v>
      </c>
    </row>
    <row r="500" spans="2:12" ht="15" thickBot="1">
      <c r="B500" s="344"/>
      <c r="C500" s="265" t="s">
        <v>2853</v>
      </c>
      <c r="D500" s="265" t="s">
        <v>2850</v>
      </c>
      <c r="E500" s="347"/>
      <c r="F500" s="266" t="s">
        <v>2856</v>
      </c>
      <c r="G500" s="266">
        <v>5160</v>
      </c>
      <c r="H500" s="266">
        <v>3680</v>
      </c>
      <c r="I500" s="266">
        <v>3070</v>
      </c>
    </row>
    <row r="501" spans="2:12" ht="15" thickBot="1">
      <c r="B501" s="345"/>
      <c r="C501" s="280" t="s">
        <v>2854</v>
      </c>
      <c r="D501" s="280" t="s">
        <v>2850</v>
      </c>
      <c r="E501" s="348"/>
      <c r="F501" s="281" t="s">
        <v>2856</v>
      </c>
      <c r="G501" s="281">
        <v>5800</v>
      </c>
      <c r="H501" s="281">
        <v>5800</v>
      </c>
      <c r="I501" s="281">
        <v>5800</v>
      </c>
    </row>
    <row r="502" spans="2:12" ht="15.6" thickBot="1">
      <c r="B502" s="282" t="s">
        <v>2855</v>
      </c>
      <c r="C502" s="265" t="s">
        <v>2856</v>
      </c>
      <c r="D502" s="265" t="s">
        <v>2857</v>
      </c>
      <c r="E502" s="283">
        <v>2.3E-2</v>
      </c>
      <c r="F502" s="283">
        <v>2.3E-2</v>
      </c>
      <c r="G502" s="283">
        <v>2.3E-2</v>
      </c>
      <c r="H502" s="283">
        <v>2.3E-2</v>
      </c>
      <c r="I502" s="283">
        <v>2.3E-2</v>
      </c>
    </row>
    <row r="504" spans="2:12" ht="15" thickBot="1">
      <c r="B504" s="201" t="s">
        <v>2887</v>
      </c>
    </row>
    <row r="505" spans="2:12" ht="15" thickBot="1">
      <c r="B505" s="341"/>
      <c r="C505" s="342"/>
      <c r="D505" s="314" t="s">
        <v>0</v>
      </c>
      <c r="E505" s="313">
        <v>2015</v>
      </c>
      <c r="F505" s="313">
        <v>2020</v>
      </c>
      <c r="G505" s="313">
        <v>2025</v>
      </c>
      <c r="H505" s="313">
        <v>2030</v>
      </c>
      <c r="I505" s="313">
        <v>2035</v>
      </c>
      <c r="J505" s="313">
        <v>2040</v>
      </c>
      <c r="K505" s="313">
        <v>2045</v>
      </c>
      <c r="L505" s="313">
        <v>2050</v>
      </c>
    </row>
    <row r="506" spans="2:12" ht="15.6" thickTop="1" thickBot="1">
      <c r="B506" s="349" t="s">
        <v>2889</v>
      </c>
      <c r="C506" s="265" t="s">
        <v>2849</v>
      </c>
      <c r="D506" s="265" t="s">
        <v>2</v>
      </c>
      <c r="E506" s="266">
        <v>0</v>
      </c>
      <c r="F506" s="266">
        <v>0</v>
      </c>
      <c r="G506" s="267">
        <v>0</v>
      </c>
      <c r="H506" s="267">
        <v>0</v>
      </c>
      <c r="I506" s="267">
        <v>0</v>
      </c>
      <c r="J506" s="267">
        <v>0</v>
      </c>
      <c r="K506" s="267">
        <v>0</v>
      </c>
      <c r="L506" s="267">
        <v>0</v>
      </c>
    </row>
    <row r="507" spans="2:12" ht="15" thickBot="1">
      <c r="B507" s="350"/>
      <c r="C507" s="268" t="s">
        <v>2851</v>
      </c>
      <c r="D507" s="268" t="s">
        <v>2</v>
      </c>
      <c r="E507" s="269">
        <v>0</v>
      </c>
      <c r="F507" s="269">
        <v>0</v>
      </c>
      <c r="G507" s="270">
        <v>1.7701245852722651</v>
      </c>
      <c r="H507" s="270">
        <v>21.700085846574652</v>
      </c>
      <c r="I507" s="270">
        <v>72.486296742580237</v>
      </c>
      <c r="J507" s="270">
        <v>145.73235723367094</v>
      </c>
      <c r="K507" s="270">
        <v>224.63400497370054</v>
      </c>
      <c r="L507" s="270">
        <v>285.93236709488298</v>
      </c>
    </row>
    <row r="508" spans="2:12" ht="15" thickBot="1">
      <c r="B508" s="336" t="s">
        <v>2890</v>
      </c>
      <c r="C508" s="268" t="s">
        <v>2849</v>
      </c>
      <c r="D508" s="268" t="s">
        <v>2891</v>
      </c>
      <c r="E508" s="269">
        <v>0</v>
      </c>
      <c r="F508" s="269">
        <v>0</v>
      </c>
      <c r="G508" s="272">
        <v>0</v>
      </c>
      <c r="H508" s="272">
        <v>0</v>
      </c>
      <c r="I508" s="272">
        <v>0</v>
      </c>
      <c r="J508" s="272">
        <v>0</v>
      </c>
      <c r="K508" s="272">
        <v>0</v>
      </c>
      <c r="L508" s="272">
        <v>0</v>
      </c>
    </row>
    <row r="509" spans="2:12" ht="15" thickBot="1">
      <c r="B509" s="337"/>
      <c r="C509" s="273" t="s">
        <v>2851</v>
      </c>
      <c r="D509" s="273" t="s">
        <v>2891</v>
      </c>
      <c r="E509" s="274">
        <v>0</v>
      </c>
      <c r="F509" s="274">
        <v>0</v>
      </c>
      <c r="G509" s="275">
        <v>0.35402491705445305</v>
      </c>
      <c r="H509" s="275">
        <v>3.9859922522604778</v>
      </c>
      <c r="I509" s="275">
        <v>10.157242179201116</v>
      </c>
      <c r="J509" s="275">
        <v>14.64921209821814</v>
      </c>
      <c r="K509" s="275">
        <v>15.78032954800592</v>
      </c>
      <c r="L509" s="275">
        <v>12.259672424236488</v>
      </c>
    </row>
    <row r="510" spans="2:12" ht="15" thickBot="1">
      <c r="B510" s="338" t="s">
        <v>2892</v>
      </c>
      <c r="C510" s="273" t="s">
        <v>2893</v>
      </c>
      <c r="D510" s="273" t="s">
        <v>2894</v>
      </c>
      <c r="E510" s="276">
        <v>2.1999999999999999E-2</v>
      </c>
      <c r="F510" s="276">
        <v>2.1999999999999999E-2</v>
      </c>
      <c r="G510" s="276">
        <v>2.1999999999999999E-2</v>
      </c>
      <c r="H510" s="276">
        <v>2.1999999999999999E-2</v>
      </c>
      <c r="I510" s="276">
        <v>2.1999999999999999E-2</v>
      </c>
      <c r="J510" s="276">
        <v>2.1999999999999999E-2</v>
      </c>
      <c r="K510" s="276">
        <v>2.1999999999999999E-2</v>
      </c>
      <c r="L510" s="276">
        <v>2.1999999999999999E-2</v>
      </c>
    </row>
    <row r="511" spans="2:12" ht="15" thickBot="1">
      <c r="B511" s="339"/>
      <c r="C511" s="268" t="s">
        <v>2895</v>
      </c>
      <c r="D511" s="268" t="s">
        <v>2894</v>
      </c>
      <c r="E511" s="277">
        <v>3.5999999999999997E-2</v>
      </c>
      <c r="F511" s="277">
        <v>3.5999999999999997E-2</v>
      </c>
      <c r="G511" s="277">
        <v>3.5999999999999997E-2</v>
      </c>
      <c r="H511" s="277">
        <v>3.5999999999999997E-2</v>
      </c>
      <c r="I511" s="277">
        <v>3.5999999999999997E-2</v>
      </c>
      <c r="J511" s="277">
        <v>3.5999999999999997E-2</v>
      </c>
      <c r="K511" s="277">
        <v>3.5999999999999997E-2</v>
      </c>
      <c r="L511" s="277">
        <v>3.5999999999999997E-2</v>
      </c>
    </row>
    <row r="512" spans="2:12" ht="15" thickBot="1">
      <c r="B512" s="340"/>
      <c r="C512" s="273" t="s">
        <v>2896</v>
      </c>
      <c r="D512" s="273" t="s">
        <v>2894</v>
      </c>
      <c r="E512" s="276">
        <v>1.2E-2</v>
      </c>
      <c r="F512" s="276">
        <v>1.2E-2</v>
      </c>
      <c r="G512" s="276">
        <v>1.2E-2</v>
      </c>
      <c r="H512" s="276">
        <v>1.2E-2</v>
      </c>
      <c r="I512" s="276">
        <v>1.2E-2</v>
      </c>
      <c r="J512" s="276">
        <v>1.2E-2</v>
      </c>
      <c r="K512" s="276">
        <v>1.2E-2</v>
      </c>
      <c r="L512" s="276">
        <v>1.2E-2</v>
      </c>
    </row>
    <row r="513" spans="1:12" ht="15" thickBot="1">
      <c r="B513" s="278" t="s">
        <v>2897</v>
      </c>
      <c r="C513" s="268" t="s">
        <v>2856</v>
      </c>
      <c r="D513" s="268" t="s">
        <v>2898</v>
      </c>
      <c r="E513" s="269">
        <v>30</v>
      </c>
      <c r="F513" s="269">
        <v>30</v>
      </c>
      <c r="G513" s="269">
        <v>30</v>
      </c>
      <c r="H513" s="269">
        <v>30</v>
      </c>
      <c r="I513" s="269">
        <v>30</v>
      </c>
      <c r="J513" s="269">
        <v>30</v>
      </c>
      <c r="K513" s="269">
        <v>30</v>
      </c>
      <c r="L513" s="269">
        <v>30</v>
      </c>
    </row>
    <row r="516" spans="1:12" ht="15" thickBot="1">
      <c r="B516" s="201" t="s">
        <v>2930</v>
      </c>
    </row>
    <row r="517" spans="1:12" ht="15" thickBot="1">
      <c r="B517" s="341"/>
      <c r="C517" s="342"/>
      <c r="D517" s="314" t="s">
        <v>0</v>
      </c>
      <c r="E517" s="313">
        <v>2015</v>
      </c>
      <c r="F517" s="313">
        <v>2020</v>
      </c>
      <c r="G517" s="313">
        <v>2030</v>
      </c>
      <c r="H517" s="313">
        <v>2040</v>
      </c>
      <c r="I517" s="313">
        <v>2050</v>
      </c>
    </row>
    <row r="518" spans="1:12" ht="15.6" thickTop="1" thickBot="1">
      <c r="B518" s="343" t="s">
        <v>2848</v>
      </c>
      <c r="C518" s="265" t="s">
        <v>2849</v>
      </c>
      <c r="D518" s="265" t="s">
        <v>2850</v>
      </c>
      <c r="E518" s="346" t="s">
        <v>2856</v>
      </c>
      <c r="F518" s="266" t="s">
        <v>2856</v>
      </c>
      <c r="G518" s="266">
        <v>1510</v>
      </c>
      <c r="H518" s="266">
        <v>1510</v>
      </c>
      <c r="I518" s="266">
        <v>1510</v>
      </c>
    </row>
    <row r="519" spans="1:12" ht="15" thickBot="1">
      <c r="A519" s="186" t="s">
        <v>2931</v>
      </c>
      <c r="B519" s="344"/>
      <c r="C519" s="280" t="s">
        <v>2851</v>
      </c>
      <c r="D519" s="280" t="s">
        <v>2850</v>
      </c>
      <c r="E519" s="347"/>
      <c r="F519" s="281" t="s">
        <v>2856</v>
      </c>
      <c r="G519" s="281">
        <v>1390</v>
      </c>
      <c r="H519" s="281">
        <v>1310</v>
      </c>
      <c r="I519" s="281">
        <v>1280</v>
      </c>
    </row>
    <row r="520" spans="1:12" ht="15" thickBot="1">
      <c r="B520" s="344"/>
      <c r="C520" s="265" t="s">
        <v>2853</v>
      </c>
      <c r="D520" s="265" t="s">
        <v>2850</v>
      </c>
      <c r="E520" s="347"/>
      <c r="F520" s="266" t="s">
        <v>2856</v>
      </c>
      <c r="G520" s="266">
        <v>1320</v>
      </c>
      <c r="H520" s="266">
        <v>1190</v>
      </c>
      <c r="I520" s="266">
        <v>1150</v>
      </c>
    </row>
    <row r="521" spans="1:12" ht="15" thickBot="1">
      <c r="B521" s="345"/>
      <c r="C521" s="280" t="s">
        <v>2854</v>
      </c>
      <c r="D521" s="280" t="s">
        <v>2850</v>
      </c>
      <c r="E521" s="348"/>
      <c r="F521" s="281" t="s">
        <v>2856</v>
      </c>
      <c r="G521" s="281">
        <v>1510</v>
      </c>
      <c r="H521" s="281">
        <v>1510</v>
      </c>
      <c r="I521" s="281">
        <v>1510</v>
      </c>
    </row>
    <row r="522" spans="1:12" ht="15.6" thickBot="1">
      <c r="B522" s="282" t="s">
        <v>2855</v>
      </c>
      <c r="C522" s="265" t="s">
        <v>2856</v>
      </c>
      <c r="D522" s="265" t="s">
        <v>2857</v>
      </c>
      <c r="E522" s="283">
        <v>2.5000000000000001E-2</v>
      </c>
      <c r="F522" s="283">
        <v>2.5000000000000001E-2</v>
      </c>
      <c r="G522" s="283">
        <v>2.5000000000000001E-2</v>
      </c>
      <c r="H522" s="283">
        <v>2.5000000000000001E-2</v>
      </c>
      <c r="I522" s="283">
        <v>2.5000000000000001E-2</v>
      </c>
    </row>
  </sheetData>
  <mergeCells count="142">
    <mergeCell ref="B5:C5"/>
    <mergeCell ref="B18:C18"/>
    <mergeCell ref="B6:B8"/>
    <mergeCell ref="B19:B21"/>
    <mergeCell ref="B9:B11"/>
    <mergeCell ref="B22:B24"/>
    <mergeCell ref="B12:B14"/>
    <mergeCell ref="B25:B27"/>
    <mergeCell ref="B94:B96"/>
    <mergeCell ref="B32:C32"/>
    <mergeCell ref="B33:B37"/>
    <mergeCell ref="B103:C103"/>
    <mergeCell ref="B104:B108"/>
    <mergeCell ref="B52:C52"/>
    <mergeCell ref="B81:C81"/>
    <mergeCell ref="B53:B57"/>
    <mergeCell ref="B82:B86"/>
    <mergeCell ref="B42:C42"/>
    <mergeCell ref="B71:C71"/>
    <mergeCell ref="B43:B47"/>
    <mergeCell ref="B72:B76"/>
    <mergeCell ref="B61:C61"/>
    <mergeCell ref="B62:B66"/>
    <mergeCell ref="B113:C113"/>
    <mergeCell ref="B114:B118"/>
    <mergeCell ref="B123:C123"/>
    <mergeCell ref="B124:B128"/>
    <mergeCell ref="B90:C90"/>
    <mergeCell ref="B91:B93"/>
    <mergeCell ref="B201:C201"/>
    <mergeCell ref="B202:B206"/>
    <mergeCell ref="B211:C211"/>
    <mergeCell ref="B178:C178"/>
    <mergeCell ref="B179:B181"/>
    <mergeCell ref="B182:B184"/>
    <mergeCell ref="B185:B187"/>
    <mergeCell ref="B191:C191"/>
    <mergeCell ref="B192:B196"/>
    <mergeCell ref="B133:C133"/>
    <mergeCell ref="B134:B138"/>
    <mergeCell ref="B144:C144"/>
    <mergeCell ref="B145:B147"/>
    <mergeCell ref="B148:B150"/>
    <mergeCell ref="B151:B153"/>
    <mergeCell ref="B157:C157"/>
    <mergeCell ref="B158:B162"/>
    <mergeCell ref="B97:B99"/>
    <mergeCell ref="B266:C266"/>
    <mergeCell ref="B267:B269"/>
    <mergeCell ref="B270:B272"/>
    <mergeCell ref="B273:B275"/>
    <mergeCell ref="B279:C279"/>
    <mergeCell ref="B280:B284"/>
    <mergeCell ref="B212:B216"/>
    <mergeCell ref="B167:C167"/>
    <mergeCell ref="B168:B172"/>
    <mergeCell ref="B245:C245"/>
    <mergeCell ref="B246:B250"/>
    <mergeCell ref="B255:C255"/>
    <mergeCell ref="B256:B260"/>
    <mergeCell ref="B222:C222"/>
    <mergeCell ref="B223:B225"/>
    <mergeCell ref="B226:B228"/>
    <mergeCell ref="B229:B231"/>
    <mergeCell ref="B235:C235"/>
    <mergeCell ref="B236:B240"/>
    <mergeCell ref="CP267:CQ267"/>
    <mergeCell ref="DD267:DE267"/>
    <mergeCell ref="B405:B406"/>
    <mergeCell ref="B425:B426"/>
    <mergeCell ref="B445:B446"/>
    <mergeCell ref="B466:B467"/>
    <mergeCell ref="CP268:CP269"/>
    <mergeCell ref="DD268:DD269"/>
    <mergeCell ref="B416:B419"/>
    <mergeCell ref="B436:B439"/>
    <mergeCell ref="B456:B459"/>
    <mergeCell ref="B394:B398"/>
    <mergeCell ref="B404:C404"/>
    <mergeCell ref="B424:C424"/>
    <mergeCell ref="B444:C444"/>
    <mergeCell ref="B407:B408"/>
    <mergeCell ref="B427:B428"/>
    <mergeCell ref="B447:B448"/>
    <mergeCell ref="B415:C415"/>
    <mergeCell ref="B373:C373"/>
    <mergeCell ref="B374:B378"/>
    <mergeCell ref="B383:C383"/>
    <mergeCell ref="B384:B388"/>
    <mergeCell ref="B329:C329"/>
    <mergeCell ref="CP270:CP271"/>
    <mergeCell ref="DD270:DD271"/>
    <mergeCell ref="B409:B411"/>
    <mergeCell ref="B429:B431"/>
    <mergeCell ref="B449:B451"/>
    <mergeCell ref="B470:B472"/>
    <mergeCell ref="CP272:CP274"/>
    <mergeCell ref="DD272:DD274"/>
    <mergeCell ref="B465:C465"/>
    <mergeCell ref="B330:B334"/>
    <mergeCell ref="B339:C339"/>
    <mergeCell ref="B340:B344"/>
    <mergeCell ref="B309:C309"/>
    <mergeCell ref="B310:B314"/>
    <mergeCell ref="B319:C319"/>
    <mergeCell ref="B320:B324"/>
    <mergeCell ref="B393:C393"/>
    <mergeCell ref="B350:C350"/>
    <mergeCell ref="B351:B353"/>
    <mergeCell ref="B354:B356"/>
    <mergeCell ref="B357:B359"/>
    <mergeCell ref="B363:C363"/>
    <mergeCell ref="B364:B368"/>
    <mergeCell ref="B289:C289"/>
    <mergeCell ref="DG279:DG282"/>
    <mergeCell ref="B477:B480"/>
    <mergeCell ref="CP279:CP282"/>
    <mergeCell ref="CS279:CS282"/>
    <mergeCell ref="DD279:DD282"/>
    <mergeCell ref="B435:C435"/>
    <mergeCell ref="B455:C455"/>
    <mergeCell ref="B476:C476"/>
    <mergeCell ref="CP278:CQ278"/>
    <mergeCell ref="DD278:DE278"/>
    <mergeCell ref="B468:B469"/>
    <mergeCell ref="B290:B294"/>
    <mergeCell ref="B299:C299"/>
    <mergeCell ref="B300:B304"/>
    <mergeCell ref="B508:B509"/>
    <mergeCell ref="B510:B512"/>
    <mergeCell ref="B517:C517"/>
    <mergeCell ref="B518:B521"/>
    <mergeCell ref="E518:E521"/>
    <mergeCell ref="B485:C485"/>
    <mergeCell ref="B486:B487"/>
    <mergeCell ref="B488:B489"/>
    <mergeCell ref="B490:B492"/>
    <mergeCell ref="B497:C497"/>
    <mergeCell ref="B498:B501"/>
    <mergeCell ref="E498:E501"/>
    <mergeCell ref="B505:C505"/>
    <mergeCell ref="B506:B507"/>
  </mergeCells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81B585-D9F5-409F-9C58-1AAF8BF71650}">
  <ds:schemaRefs>
    <ds:schemaRef ds:uri="http://purl.org/dc/terms/"/>
    <ds:schemaRef ds:uri="http://schemas.microsoft.com/office/2006/metadata/properties"/>
    <ds:schemaRef ds:uri="795b6ce3-4d29-4fa5-96ed-ea1b36830f13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424ab569-3a9e-4e02-994b-fd1ed8ea43ac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ELC_EGP</vt:lpstr>
      <vt:lpstr>ELC_WIN_ON</vt:lpstr>
      <vt:lpstr>ELC_CCS</vt:lpstr>
      <vt:lpstr>Win_ON_Connection_Cost</vt:lpstr>
      <vt:lpstr>ETRI_Cost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Jason</cp:lastModifiedBy>
  <dcterms:created xsi:type="dcterms:W3CDTF">2015-08-25T14:05:54Z</dcterms:created>
  <dcterms:modified xsi:type="dcterms:W3CDTF">2021-04-02T06:52:28Z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843242824077606</vt:r8>
  </property>
</Properties>
</file>